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7" i="35"/>
  <c r="N57" i="35"/>
  <c r="N13" i="35"/>
  <c r="N8" i="35"/>
  <c r="N56" i="35"/>
  <c r="N14" i="35"/>
  <c r="N55" i="35"/>
  <c r="N54" i="35"/>
  <c r="N53" i="35"/>
  <c r="N52" i="35"/>
  <c r="N51" i="35"/>
  <c r="N50" i="35"/>
  <c r="N49" i="35"/>
  <c r="N20" i="35"/>
  <c r="N11" i="35"/>
  <c r="N12" i="35"/>
  <c r="N48" i="35"/>
  <c r="N6" i="35"/>
  <c r="N47" i="35"/>
  <c r="N46" i="35"/>
  <c r="N45" i="35"/>
  <c r="N44" i="35"/>
  <c r="N43" i="35"/>
  <c r="N42" i="35"/>
  <c r="N41" i="35"/>
  <c r="N40" i="35"/>
  <c r="N19" i="35"/>
  <c r="N39" i="35"/>
  <c r="N4" i="35"/>
  <c r="N38" i="35"/>
  <c r="N18" i="35"/>
  <c r="N37" i="35"/>
  <c r="N36" i="35"/>
  <c r="N17" i="35"/>
  <c r="N9" i="35"/>
  <c r="N16" i="35"/>
  <c r="N35" i="35"/>
  <c r="N22" i="35"/>
  <c r="N3" i="35"/>
  <c r="N2" i="35"/>
  <c r="N34" i="35"/>
  <c r="N33" i="35"/>
  <c r="N24" i="35"/>
  <c r="N21" i="35"/>
  <c r="N32" i="35"/>
  <c r="N31" i="35"/>
  <c r="N30" i="35"/>
  <c r="N15" i="35"/>
  <c r="N29" i="35"/>
  <c r="N28" i="35"/>
  <c r="N10" i="35"/>
  <c r="N27" i="35"/>
  <c r="N26" i="35"/>
  <c r="N5" i="35"/>
  <c r="N23" i="35"/>
  <c r="N25" i="35"/>
  <c r="F31" i="17"/>
  <c r="G31" i="17"/>
  <c r="H31" i="17"/>
  <c r="K2" i="17"/>
  <c r="D475" i="38"/>
  <c r="E475" i="38"/>
  <c r="G475" i="38"/>
  <c r="H475" i="38"/>
  <c r="K475" i="38"/>
  <c r="L475" i="38"/>
  <c r="O475" i="38" s="1"/>
  <c r="P475" i="38" s="1"/>
  <c r="M475" i="38"/>
  <c r="T475" i="38" s="1"/>
  <c r="R475" i="38"/>
  <c r="U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N475" i="38" l="1"/>
  <c r="V475" i="38"/>
  <c r="W475" i="38" s="1"/>
  <c r="Q11" i="58"/>
  <c r="AA28" i="58"/>
  <c r="AA30" i="58"/>
  <c r="AA26" i="58"/>
  <c r="AA32" i="58" s="1"/>
  <c r="M80" i="61" l="1"/>
  <c r="H80" i="61"/>
  <c r="D474" i="38"/>
  <c r="E474" i="38"/>
  <c r="G474" i="38"/>
  <c r="H474" i="38"/>
  <c r="K474" i="38"/>
  <c r="L474" i="38" s="1"/>
  <c r="O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H96" i="31"/>
  <c r="H78" i="75"/>
  <c r="M78" i="75"/>
  <c r="F96" i="31"/>
  <c r="C96" i="31"/>
  <c r="K78" i="75"/>
  <c r="C78" i="75"/>
  <c r="F78" i="75"/>
  <c r="M96" i="31"/>
  <c r="K96" i="31"/>
  <c r="N474" i="38" l="1"/>
  <c r="F77" i="75"/>
  <c r="K77" i="75"/>
  <c r="F95" i="31"/>
  <c r="K95" i="31"/>
  <c r="M54" i="31"/>
  <c r="Q10" i="31" s="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M19" i="64"/>
  <c r="H85" i="64"/>
  <c r="M85" i="64"/>
  <c r="H19" i="64"/>
  <c r="K85" i="64"/>
  <c r="K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C85" i="81"/>
  <c r="H19" i="81"/>
  <c r="C19" i="81"/>
  <c r="F19" i="81"/>
  <c r="K85" i="81"/>
  <c r="H85" i="81"/>
  <c r="F85" i="81"/>
  <c r="K19" i="81"/>
  <c r="M19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C19" i="80"/>
  <c r="H85" i="80"/>
  <c r="K19" i="80"/>
  <c r="F85" i="80"/>
  <c r="M85" i="80"/>
  <c r="K85" i="80"/>
  <c r="H19" i="80"/>
  <c r="M19" i="80"/>
  <c r="F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M65" i="79"/>
  <c r="K65" i="79"/>
  <c r="K19" i="79"/>
  <c r="F19" i="79"/>
  <c r="H65" i="79"/>
  <c r="H19" i="79"/>
  <c r="C65" i="79"/>
  <c r="M19" i="79"/>
  <c r="F65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3" i="17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F2" i="75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G30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" i="17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O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D454" i="38" l="1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C85" i="78"/>
  <c r="M85" i="78"/>
  <c r="K19" i="78"/>
  <c r="K85" i="78"/>
  <c r="F19" i="78"/>
  <c r="F85" i="78"/>
  <c r="C19" i="78"/>
  <c r="M19" i="78"/>
  <c r="H85" i="78"/>
  <c r="Q2" i="78" l="1"/>
  <c r="Q3" i="78" s="1"/>
  <c r="Q6" i="78" s="1"/>
  <c r="M66" i="78"/>
  <c r="Q10" i="78" s="1"/>
  <c r="Q8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5" i="78" l="1"/>
  <c r="Q7" i="78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19" i="77"/>
  <c r="M19" i="77"/>
  <c r="F19" i="77"/>
  <c r="H19" i="77"/>
  <c r="K85" i="77"/>
  <c r="C85" i="77"/>
  <c r="H85" i="77"/>
  <c r="M85" i="77"/>
  <c r="F85" i="77"/>
  <c r="K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M77" i="69"/>
  <c r="C77" i="69"/>
  <c r="F77" i="69"/>
  <c r="H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K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K93" i="68"/>
  <c r="H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27" i="25"/>
  <c r="M627" i="25"/>
  <c r="H627" i="25"/>
  <c r="C627" i="25"/>
  <c r="K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H24" i="75"/>
  <c r="G24" i="75"/>
  <c r="F24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K80" i="61" s="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72" i="59"/>
  <c r="M50" i="25"/>
  <c r="F19" i="54"/>
  <c r="C19" i="62"/>
  <c r="M151" i="57"/>
  <c r="C19" i="70"/>
  <c r="H19" i="62"/>
  <c r="K86" i="53"/>
  <c r="F67" i="60"/>
  <c r="F19" i="60"/>
  <c r="K19" i="63"/>
  <c r="F94" i="52"/>
  <c r="M36" i="57"/>
  <c r="H19" i="69"/>
  <c r="F19" i="75"/>
  <c r="C19" i="72"/>
  <c r="H156" i="49"/>
  <c r="C156" i="49"/>
  <c r="H19" i="41"/>
  <c r="K19" i="45"/>
  <c r="C30" i="49"/>
  <c r="F19" i="73"/>
  <c r="C81" i="61"/>
  <c r="K19" i="62"/>
  <c r="K19" i="53"/>
  <c r="C25" i="31"/>
  <c r="C148" i="45"/>
  <c r="M24" i="40"/>
  <c r="C65" i="71"/>
  <c r="H19" i="75"/>
  <c r="M129" i="58"/>
  <c r="F19" i="58"/>
  <c r="M19" i="3"/>
  <c r="F81" i="61"/>
  <c r="M25" i="31"/>
  <c r="K148" i="45"/>
  <c r="M72" i="59"/>
  <c r="F23" i="17"/>
  <c r="C19" i="75"/>
  <c r="H36" i="57"/>
  <c r="C86" i="53"/>
  <c r="M51" i="54"/>
  <c r="M55" i="50"/>
  <c r="F148" i="45"/>
  <c r="C19" i="73"/>
  <c r="C19" i="34"/>
  <c r="C19" i="69"/>
  <c r="F19" i="64"/>
  <c r="K19" i="70"/>
  <c r="F55" i="50"/>
  <c r="F129" i="58"/>
  <c r="K81" i="61"/>
  <c r="K19" i="41"/>
  <c r="F25" i="31"/>
  <c r="H19" i="70"/>
  <c r="F19" i="50"/>
  <c r="M100" i="34"/>
  <c r="F86" i="53"/>
  <c r="F90" i="72"/>
  <c r="H75" i="41"/>
  <c r="M19" i="55"/>
  <c r="C19" i="71"/>
  <c r="F19" i="71"/>
  <c r="F19" i="53"/>
  <c r="K19" i="73"/>
  <c r="M19" i="45"/>
  <c r="M19" i="58"/>
  <c r="F19" i="69"/>
  <c r="H19" i="73"/>
  <c r="F151" i="57"/>
  <c r="M94" i="52"/>
  <c r="M19" i="54"/>
  <c r="C119" i="7"/>
  <c r="K19" i="50"/>
  <c r="K19" i="69"/>
  <c r="F65" i="71"/>
  <c r="M65" i="63"/>
  <c r="C19" i="66"/>
  <c r="H451" i="17"/>
  <c r="M65" i="71"/>
  <c r="M19" i="41"/>
  <c r="H19" i="55"/>
  <c r="K156" i="49"/>
  <c r="K19" i="52"/>
  <c r="C100" i="34"/>
  <c r="H24" i="40"/>
  <c r="F36" i="57"/>
  <c r="C50" i="25"/>
  <c r="M86" i="53"/>
  <c r="M19" i="61"/>
  <c r="H19" i="54"/>
  <c r="M75" i="41"/>
  <c r="H63" i="66"/>
  <c r="H19" i="63"/>
  <c r="C72" i="59"/>
  <c r="F24" i="40"/>
  <c r="K50" i="25"/>
  <c r="K19" i="58"/>
  <c r="H23" i="17"/>
  <c r="H65" i="71"/>
  <c r="H19" i="3"/>
  <c r="C19" i="55"/>
  <c r="F85" i="64"/>
  <c r="C67" i="60"/>
  <c r="F19" i="62"/>
  <c r="H19" i="58"/>
  <c r="M19" i="60"/>
  <c r="F19" i="45"/>
  <c r="C19" i="53"/>
  <c r="K19" i="71"/>
  <c r="M30" i="49"/>
  <c r="H77" i="70"/>
  <c r="K65" i="71"/>
  <c r="M19" i="70"/>
  <c r="F75" i="41"/>
  <c r="H94" i="52"/>
  <c r="K19" i="61"/>
  <c r="C90" i="72"/>
  <c r="C19" i="50"/>
  <c r="F119" i="7"/>
  <c r="H67" i="60"/>
  <c r="K65" i="63"/>
  <c r="K72" i="59"/>
  <c r="K63" i="66"/>
  <c r="H19" i="61"/>
  <c r="H19" i="45"/>
  <c r="H65" i="63"/>
  <c r="C75" i="41"/>
  <c r="F63" i="66"/>
  <c r="K94" i="52"/>
  <c r="H100" i="34"/>
  <c r="M19" i="34"/>
  <c r="M81" i="61"/>
  <c r="F19" i="59"/>
  <c r="C19" i="45"/>
  <c r="H19" i="72"/>
  <c r="H151" i="57"/>
  <c r="H148" i="45"/>
  <c r="C63" i="66"/>
  <c r="C19" i="59"/>
  <c r="M29" i="51"/>
  <c r="F51" i="54"/>
  <c r="M451" i="17"/>
  <c r="F30" i="49"/>
  <c r="C19" i="63"/>
  <c r="F156" i="49"/>
  <c r="M148" i="45"/>
  <c r="K19" i="59"/>
  <c r="F19" i="68"/>
  <c r="M19" i="53"/>
  <c r="M19" i="62"/>
  <c r="M19" i="72"/>
  <c r="H90" i="72"/>
  <c r="H19" i="71"/>
  <c r="C19" i="54"/>
  <c r="F19" i="52"/>
  <c r="F19" i="66"/>
  <c r="M67" i="60"/>
  <c r="K51" i="54"/>
  <c r="M156" i="49"/>
  <c r="C29" i="51"/>
  <c r="K30" i="49"/>
  <c r="H50" i="25"/>
  <c r="K129" i="58"/>
  <c r="K67" i="60"/>
  <c r="C451" i="17"/>
  <c r="C94" i="52"/>
  <c r="K19" i="66"/>
  <c r="M90" i="72"/>
  <c r="H19" i="34"/>
  <c r="M19" i="71"/>
  <c r="C77" i="70"/>
  <c r="F29" i="51"/>
  <c r="M77" i="70"/>
  <c r="F19" i="55"/>
  <c r="F50" i="25"/>
  <c r="C19" i="60"/>
  <c r="M119" i="7"/>
  <c r="C129" i="58"/>
  <c r="K55" i="50"/>
  <c r="F451" i="17"/>
  <c r="K24" i="40"/>
  <c r="M19" i="73"/>
  <c r="C55" i="50"/>
  <c r="K19" i="68"/>
  <c r="C23" i="17"/>
  <c r="K19" i="75"/>
  <c r="K23" i="17"/>
  <c r="F19" i="41"/>
  <c r="K19" i="60"/>
  <c r="F19" i="72"/>
  <c r="H81" i="61"/>
  <c r="H86" i="53"/>
  <c r="M23" i="17"/>
  <c r="H19" i="68"/>
  <c r="M19" i="68"/>
  <c r="M19" i="66"/>
  <c r="F19" i="70"/>
  <c r="K19" i="34"/>
  <c r="C19" i="41"/>
  <c r="C85" i="64"/>
  <c r="K19" i="54"/>
  <c r="M63" i="66"/>
  <c r="K19" i="55"/>
  <c r="C36" i="57"/>
  <c r="C19" i="61"/>
  <c r="K100" i="34"/>
  <c r="H19" i="60"/>
  <c r="M19" i="59"/>
  <c r="F19" i="61"/>
  <c r="F19" i="34"/>
  <c r="F72" i="59"/>
  <c r="K90" i="72"/>
  <c r="H19" i="50"/>
  <c r="H30" i="49"/>
  <c r="H19" i="53"/>
  <c r="K36" i="57"/>
  <c r="H129" i="58"/>
  <c r="H19" i="52"/>
  <c r="H119" i="7"/>
  <c r="C24" i="40"/>
  <c r="K119" i="7"/>
  <c r="H19" i="59"/>
  <c r="M19" i="75"/>
  <c r="M19" i="63"/>
  <c r="K451" i="17"/>
  <c r="F65" i="63"/>
  <c r="C19" i="52"/>
  <c r="K75" i="41"/>
  <c r="K19" i="3"/>
  <c r="M19" i="52"/>
  <c r="C65" i="63"/>
  <c r="H51" i="54"/>
  <c r="H55" i="50"/>
  <c r="M19" i="69"/>
  <c r="K25" i="31"/>
  <c r="F77" i="70"/>
  <c r="M19" i="50"/>
  <c r="F100" i="34"/>
  <c r="C51" i="54"/>
  <c r="C19" i="64"/>
  <c r="C19" i="68"/>
  <c r="K151" i="57"/>
  <c r="H25" i="31"/>
  <c r="C151" i="57"/>
  <c r="H19" i="66"/>
  <c r="K77" i="70"/>
  <c r="C19" i="3"/>
  <c r="F19" i="63"/>
  <c r="F19" i="3"/>
  <c r="K19" i="72"/>
  <c r="C19" i="58"/>
  <c r="K29" i="51"/>
  <c r="H29" i="51"/>
  <c r="U474" i="38" l="1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74" i="38" s="1"/>
  <c r="W474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3" i="38" l="1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73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9" i="46" l="1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<sst xmlns="http://schemas.openxmlformats.org/spreadsheetml/2006/main" count="5868" uniqueCount="813">
  <si>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</si>
  <si>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</si>
  <si>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</si>
  <si>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</si>
  <si>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</si>
  <si>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</si>
  <si>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</si>
  <si>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</si>
  <si>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</si>
  <si>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</si>
  <si>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</si>
  <si>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</si>
  <si>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</si>
  <si>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</si>
  <si>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</si>
  <si>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</si>
  <si>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</si>
  <si>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</si>
  <si>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</si>
  <si>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</si>
  <si>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</si>
  <si>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</si>
  <si>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</si>
  <si>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</si>
  <si>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</si>
  <si>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</si>
  <si>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</si>
  <si>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</si>
  <si>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</si>
  <si>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</si>
  <si>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</si>
  <si>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</si>
  <si>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</si>
  <si>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</si>
  <si>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</si>
  <si>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</si>
  <si>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</si>
  <si>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</si>
  <si>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</si>
  <si>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</si>
  <si>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</si>
  <si>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</si>
  <si>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</si>
  <si>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</si>
  <si>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</si>
  <si>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</si>
  <si>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</si>
  <si>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</si>
  <si>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</si>
  <si>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</si>
  <si>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</si>
  <si>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</si>
  <si>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</si>
  <si>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</si>
  <si>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</si>
  <si>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</si>
  <si>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</si>
  <si>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</si>
  <si>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</si>
  <si>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</si>
  <si>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</si>
  <si>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</si>
  <si>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</si>
  <si>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</si>
  <si>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</si>
  <si>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</si>
  <si>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</si>
  <si>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</si>
  <si>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</si>
  <si>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</si>
  <si>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</si>
  <si>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</si>
  <si>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</si>
  <si>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</si>
  <si>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</si>
  <si>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</si>
  <si>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</si>
  <si>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</si>
  <si>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</si>
  <si>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</si>
  <si>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</si>
  <si>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</si>
  <si>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</si>
  <si>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</si>
  <si>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</si>
  <si>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</si>
  <si>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</si>
  <si>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</si>
  <si>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</si>
  <si>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</si>
  <si>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</si>
  <si>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</si>
  <si>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</si>
  <si>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</si>
  <si>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</si>
  <si>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</si>
  <si>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</si>
  <si>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</si>
  <si>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</si>
  <si>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</si>
  <si>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</si>
  <si>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</si>
  <si>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</si>
  <si>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</si>
  <si>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</si>
  <si>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</si>
  <si>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</si>
  <si>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</si>
  <si>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</si>
  <si>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</si>
  <si>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</si>
  <si>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</si>
  <si>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</si>
  <si>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</si>
  <si>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</si>
  <si>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</si>
  <si>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</si>
  <si>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</si>
  <si>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</si>
  <si>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</si>
  <si>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</si>
  <si>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</si>
  <si>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</si>
  <si>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</si>
  <si>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</si>
  <si>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</si>
  <si>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</si>
  <si>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</si>
  <si>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</si>
  <si>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</si>
  <si>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</si>
  <si>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</si>
  <si>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</si>
  <si>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</si>
  <si>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</si>
  <si>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</si>
  <si>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</si>
  <si>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</si>
  <si>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</si>
  <si>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</si>
  <si>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</si>
  <si>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</si>
  <si>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</si>
  <si>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</si>
  <si>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</si>
  <si>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</si>
  <si>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</si>
  <si>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</si>
  <si>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</si>
  <si>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</si>
  <si>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</si>
  <si>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</si>
  <si>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</si>
  <si>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</si>
  <si>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</si>
  <si>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</si>
  <si>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</si>
  <si>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</si>
  <si>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</si>
  <si>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</si>
  <si>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</si>
  <si>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</si>
  <si>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</si>
  <si>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</si>
  <si>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</si>
  <si>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</si>
  <si>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</si>
  <si>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</si>
  <si>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</si>
  <si>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</si>
  <si>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</si>
  <si>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</si>
  <si>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</si>
  <si>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</si>
  <si>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</si>
  <si>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</si>
  <si>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</si>
  <si>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</si>
  <si>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</si>
  <si>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</si>
  <si>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</si>
  <si>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</si>
  <si>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</si>
  <si>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</si>
  <si>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</si>
  <si>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</si>
  <si>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</si>
  <si>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</si>
  <si>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</si>
  <si>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</si>
  <si>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</si>
  <si>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</si>
  <si>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</si>
  <si>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</si>
  <si>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</si>
  <si>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</si>
  <si>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</si>
  <si>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</si>
  <si>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</si>
  <si>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</si>
  <si>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</si>
  <si>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</si>
  <si>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</si>
  <si>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</si>
  <si>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</si>
  <si>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</si>
  <si>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</si>
  <si>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</si>
  <si>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</si>
  <si>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</si>
  <si>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</si>
  <si>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</si>
  <si>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</si>
  <si>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</si>
  <si>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</si>
  <si>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</si>
  <si>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</si>
  <si>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</si>
  <si>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</si>
  <si>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</si>
  <si>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</si>
  <si>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</si>
  <si>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</si>
  <si>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</si>
  <si>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</si>
  <si>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</si>
  <si>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</si>
  <si>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</si>
  <si>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</si>
  <si>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</si>
  <si>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</si>
  <si>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</si>
  <si>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</si>
  <si>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</si>
  <si>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</si>
  <si>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</si>
  <si>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</si>
  <si>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</si>
  <si>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</si>
  <si>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</si>
  <si>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</si>
  <si>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</si>
  <si>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</si>
  <si>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</si>
  <si>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</si>
  <si>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</si>
  <si>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</si>
  <si>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</si>
  <si>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</si>
  <si>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</si>
  <si>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</si>
  <si>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</si>
  <si>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</si>
  <si>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</si>
  <si>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</si>
  <si>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</si>
  <si>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</si>
  <si>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</si>
  <si>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</si>
  <si>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</si>
  <si>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</si>
  <si>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</si>
  <si>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</si>
  <si>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</si>
  <si>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</si>
  <si>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</si>
  <si>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</si>
  <si>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</si>
  <si>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</si>
  <si>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</si>
  <si>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</si>
  <si>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</si>
  <si>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</si>
  <si>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</si>
  <si>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</si>
  <si>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</si>
  <si>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</si>
  <si>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</si>
  <si>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</si>
  <si>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</si>
  <si>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</si>
  <si>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</si>
  <si>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</si>
  <si>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</si>
  <si>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</si>
  <si>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</si>
  <si>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</si>
  <si>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</si>
  <si>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</si>
  <si>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</si>
  <si>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</si>
  <si>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</si>
  <si>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</si>
  <si>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</si>
  <si>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</si>
  <si>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</si>
  <si>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</si>
  <si>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</si>
  <si>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</si>
  <si>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</si>
  <si>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</si>
  <si>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</si>
  <si>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</si>
  <si>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</si>
  <si>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</si>
  <si>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</si>
  <si>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</si>
  <si>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</si>
  <si>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</si>
  <si>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</si>
  <si>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</si>
  <si>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</si>
  <si>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</si>
  <si>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</si>
  <si>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</si>
  <si>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</si>
  <si>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</si>
  <si>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</si>
  <si>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</si>
  <si>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</si>
  <si>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</si>
  <si>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</si>
  <si>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</si>
  <si>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</si>
  <si>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</si>
  <si>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</si>
  <si>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</si>
  <si>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</si>
  <si>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</si>
  <si>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</si>
  <si>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</si>
  <si>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</si>
  <si>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</si>
  <si>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</si>
  <si>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</si>
  <si>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</si>
  <si>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</si>
  <si>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</si>
  <si>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</si>
  <si>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</si>
  <si>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</si>
  <si>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</si>
  <si>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</si>
  <si>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</si>
  <si>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</si>
  <si>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</si>
  <si>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</si>
  <si>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</si>
  <si>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</si>
  <si>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</si>
  <si>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</si>
  <si>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</si>
  <si>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</si>
  <si>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</si>
  <si>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</si>
  <si>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</si>
  <si>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</si>
  <si>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</si>
  <si>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</si>
  <si>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</si>
  <si>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</si>
  <si>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</si>
  <si>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</si>
  <si>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</si>
  <si>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</si>
  <si>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</si>
  <si>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</si>
  <si>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</si>
  <si>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</si>
  <si>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</si>
  <si>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</si>
  <si>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</si>
  <si>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</si>
  <si>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</si>
  <si>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</si>
  <si>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</si>
  <si>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</si>
  <si>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</si>
  <si>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</si>
  <si>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</si>
  <si>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</si>
  <si>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</si>
  <si>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</si>
  <si>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</si>
  <si>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</si>
  <si>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</si>
  <si>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</si>
  <si>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</si>
  <si>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</si>
  <si>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</si>
  <si>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</si>
  <si>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</si>
  <si>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</si>
  <si>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</si>
  <si>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</si>
  <si>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</si>
  <si>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</si>
  <si>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</si>
  <si>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</si>
  <si>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</si>
  <si>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</si>
  <si>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</si>
  <si>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</si>
  <si>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</si>
  <si>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</si>
  <si>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</si>
  <si>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</si>
  <si>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</si>
  <si>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</si>
  <si>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</si>
  <si>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</si>
  <si>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</si>
  <si>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</si>
  <si>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</si>
  <si>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</si>
  <si>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</si>
  <si>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</si>
  <si>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</si>
  <si>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</si>
  <si>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</si>
  <si>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</si>
  <si>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</si>
  <si>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</si>
  <si>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</si>
  <si>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</si>
  <si>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</si>
  <si>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</si>
  <si>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</si>
  <si>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</si>
  <si>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</si>
  <si>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</si>
  <si>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</si>
  <si>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</si>
  <si>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</si>
  <si>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</si>
  <si>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</si>
  <si>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</si>
  <si>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</si>
  <si>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</si>
  <si>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</si>
  <si>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</si>
  <si>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</si>
  <si>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</si>
  <si>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</si>
  <si>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</si>
  <si>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</si>
  <si>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</si>
  <si>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</si>
  <si>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</si>
  <si>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</si>
  <si>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</si>
  <si>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</si>
  <si>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</si>
  <si>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</si>
  <si>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</si>
  <si>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</si>
  <si>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</si>
  <si>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</si>
  <si>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</si>
  <si>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</si>
  <si>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</si>
  <si>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</si>
  <si>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</si>
  <si>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</si>
  <si>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</si>
  <si>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</si>
  <si>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</si>
  <si>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</si>
  <si>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</si>
  <si>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</si>
  <si>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</si>
  <si>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</si>
  <si>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</si>
  <si>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</si>
  <si>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</si>
  <si>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</si>
  <si>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</si>
  <si>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</si>
  <si>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</si>
  <si>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</si>
  <si>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</si>
  <si>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</si>
  <si>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</si>
  <si>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</si>
  <si>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</si>
  <si>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</si>
  <si>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</si>
  <si>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</si>
  <si>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</si>
  <si>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</si>
  <si>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</si>
  <si>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</si>
  <si>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</si>
  <si>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</si>
  <si>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</si>
  <si>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</si>
  <si>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</si>
  <si>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</si>
  <si>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</si>
  <si>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</si>
  <si>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</si>
  <si>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</si>
  <si>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</si>
  <si>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</si>
  <si>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</si>
  <si>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</si>
  <si>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</si>
  <si>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</si>
  <si>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</si>
  <si>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</si>
  <si>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</si>
  <si>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</si>
  <si>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</si>
  <si>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</si>
  <si>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</si>
  <si>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</si>
  <si>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</si>
  <si>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</si>
  <si>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</si>
  <si>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</si>
  <si>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</si>
  <si>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</si>
  <si>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</si>
  <si>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</si>
  <si>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</si>
  <si>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</si>
  <si>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</si>
  <si>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</si>
  <si>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</si>
  <si>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</si>
  <si>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</si>
  <si>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</si>
  <si>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</si>
  <si>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</si>
  <si>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</si>
  <si>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</si>
  <si>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</si>
  <si>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</si>
  <si>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</si>
  <si>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</si>
  <si>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</si>
  <si>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</si>
  <si>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</si>
  <si>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</si>
  <si>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</si>
  <si>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</si>
  <si>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</si>
  <si>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</si>
  <si>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</si>
  <si>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</si>
  <si>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</si>
  <si>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</si>
  <si>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</si>
  <si>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</si>
  <si>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</si>
  <si>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</si>
  <si>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</si>
  <si>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</si>
  <si>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</si>
  <si>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</si>
  <si>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</si>
  <si>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</si>
  <si>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</si>
  <si>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</si>
  <si>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</si>
  <si>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</si>
  <si>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</si>
  <si>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</si>
  <si>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</si>
  <si>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</si>
  <si>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</si>
  <si>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</si>
  <si>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</si>
  <si>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</si>
  <si>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</si>
  <si>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</si>
  <si>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</si>
  <si>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</si>
  <si>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</si>
  <si>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</si>
  <si>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</si>
  <si>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</si>
  <si>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</si>
  <si>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</si>
  <si>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</si>
  <si>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</si>
  <si>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</si>
  <si>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</si>
  <si>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</si>
  <si>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</si>
  <si>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</si>
  <si>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</si>
  <si>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</si>
  <si>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</si>
  <si>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</si>
  <si>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</si>
  <si>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</si>
  <si>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</si>
  <si>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</si>
  <si>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</si>
  <si>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</si>
  <si>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</si>
  <si>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</si>
  <si>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</si>
  <si>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</si>
  <si>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</si>
  <si>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</si>
  <si>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</si>
  <si>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</si>
  <si>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</si>
  <si>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</si>
  <si>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</si>
  <si>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</si>
  <si>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</si>
  <si>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</si>
  <si>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</si>
  <si>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</si>
  <si>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</si>
  <si>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</si>
  <si>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</si>
  <si>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</si>
  <si>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</si>
  <si>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</si>
  <si>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</si>
  <si>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</si>
  <si>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</si>
  <si>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</si>
  <si>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</si>
  <si>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</si>
  <si>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</si>
  <si>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</si>
  <si>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</si>
  <si>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</si>
  <si>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</si>
  <si>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</si>
  <si>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</si>
  <si>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</si>
  <si>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</si>
  <si>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</si>
  <si>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</si>
  <si>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</si>
  <si>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</si>
  <si>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</si>
  <si>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</si>
  <si>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</si>
  <si>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</si>
  <si>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</si>
  <si>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</si>
  <si>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</si>
  <si>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</si>
  <si>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</si>
  <si>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</si>
  <si>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</si>
  <si>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</si>
  <si>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</si>
  <si>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</si>
  <si>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</si>
  <si>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</si>
  <si>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</si>
  <si>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</si>
  <si>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</si>
  <si>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</si>
  <si>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</si>
  <si>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</si>
  <si>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</si>
  <si>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</si>
  <si>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</si>
  <si>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</si>
  <si>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</si>
  <si>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</si>
  <si>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</si>
  <si>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</si>
  <si>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</si>
  <si>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</si>
  <si>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</si>
  <si>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</si>
  <si>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</si>
  <si>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</si>
  <si>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</si>
  <si>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</si>
  <si>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</si>
  <si>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</si>
  <si>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</si>
  <si>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</si>
  <si>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</si>
  <si>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</si>
  <si>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</si>
  <si>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</si>
  <si>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</si>
  <si>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</si>
  <si>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</si>
  <si>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</si>
  <si>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</si>
  <si>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</si>
  <si>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</si>
  <si>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</si>
  <si>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</si>
  <si>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</si>
  <si>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</si>
  <si>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</si>
  <si>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</si>
  <si>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</si>
  <si>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</si>
  <si>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</si>
  <si>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</si>
  <si>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</si>
  <si>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</si>
  <si>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</si>
  <si>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</si>
  <si>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</si>
  <si>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</si>
  <si>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</si>
  <si>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</si>
  <si>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</si>
  <si>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</si>
  <si>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</si>
  <si>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</si>
  <si>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</si>
  <si>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</si>
  <si>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</si>
  <si>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</si>
  <si>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</si>
  <si>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</si>
  <si>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</si>
  <si>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</si>
  <si>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</si>
  <si>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</si>
  <si>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</si>
  <si>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</si>
  <si>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</si>
  <si>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</si>
  <si>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</si>
  <si>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</si>
  <si>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</si>
  <si>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</si>
  <si>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</si>
  <si>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</si>
  <si>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</si>
  <si>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</si>
  <si>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</si>
  <si>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</si>
  <si>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</si>
  <si>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</si>
  <si>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</si>
  <si>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</si>
  <si>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</si>
  <si>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</si>
  <si>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</si>
  <si>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</si>
  <si>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</si>
  <si>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</si>
  <si>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</si>
  <si>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</si>
  <si>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</si>
  <si>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</si>
  <si>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</si>
  <si>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</si>
  <si>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</si>
  <si>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</si>
  <si>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</si>
  <si>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</si>
  <si>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</si>
  <si>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</si>
  <si>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</si>
  <si>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</si>
  <si>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</si>
  <si>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</si>
  <si>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</si>
  <si>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</si>
  <si>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</si>
  <si>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</si>
  <si>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</si>
  <si>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</si>
  <si>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</si>
  <si>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</si>
  <si>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</si>
  <si>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</si>
  <si>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</si>
  <si>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Investors should watch for the following from Kroger on Sept. 9, according to Deutsche Bank:</t>
  </si>
  <si>
    <t>Updates on fiscal 2017 guidance.</t>
  </si>
  <si>
    <t>Updates on Kroger’s competitive landscape.</t>
  </si>
  <si>
    <t>The effectiveness of the company’s price investments and promotions.</t>
  </si>
  <si>
    <t>Inflationary trends and Kroger’s ability to pass-through rising costs.</t>
  </si>
  <si>
    <t>Updates on labor costs.</t>
  </si>
  <si>
    <t>Commentary on ClickList and Kroger’s digital initiatives.</t>
  </si>
  <si>
    <t>31.00--&gt;29.00</t>
  </si>
  <si>
    <t>81---&gt;78</t>
  </si>
  <si>
    <t>sellable</t>
  </si>
  <si>
    <t>P</t>
  </si>
  <si>
    <t>K</t>
  </si>
  <si>
    <t>International</t>
  </si>
  <si>
    <t>max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</si>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</sst>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50"/>
      <tableStyleElement type="headerRow" dxfId="164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42976"/>
        <c:axId val="434207336"/>
      </c:scatterChart>
      <c:valAx>
        <c:axId val="20514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07336"/>
        <c:crosses val="autoZero"/>
        <c:crossBetween val="midCat"/>
      </c:valAx>
      <c:valAx>
        <c:axId val="43420733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43184"/>
        <c:axId val="443427456"/>
      </c:scatterChart>
      <c:valAx>
        <c:axId val="44334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427456"/>
        <c:crosses val="autoZero"/>
        <c:crossBetween val="midCat"/>
      </c:valAx>
      <c:valAx>
        <c:axId val="4434274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34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34112"/>
        <c:axId val="443394664"/>
      </c:scatterChart>
      <c:valAx>
        <c:axId val="45393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394664"/>
        <c:crosses val="autoZero"/>
        <c:crossBetween val="midCat"/>
      </c:valAx>
      <c:valAx>
        <c:axId val="4433946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3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04840"/>
        <c:axId val="443350904"/>
      </c:scatterChart>
      <c:valAx>
        <c:axId val="45370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350904"/>
        <c:crosses val="autoZero"/>
        <c:crossBetween val="midCat"/>
      </c:valAx>
      <c:valAx>
        <c:axId val="4433509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0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351288"/>
        <c:axId val="204652376"/>
      </c:scatterChart>
      <c:valAx>
        <c:axId val="443351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2376"/>
        <c:crosses val="autoZero"/>
        <c:crossBetween val="midCat"/>
      </c:valAx>
      <c:valAx>
        <c:axId val="20465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351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53160"/>
        <c:axId val="454446832"/>
      </c:scatterChart>
      <c:valAx>
        <c:axId val="204653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46832"/>
        <c:crosses val="autoZero"/>
        <c:crossBetween val="midCat"/>
      </c:valAx>
      <c:valAx>
        <c:axId val="45444683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51592"/>
        <c:axId val="204651200"/>
      </c:scatterChart>
      <c:valAx>
        <c:axId val="204651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1200"/>
        <c:crosses val="autoZero"/>
        <c:crossBetween val="midCat"/>
      </c:valAx>
      <c:valAx>
        <c:axId val="204651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15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448400"/>
        <c:axId val="454448792"/>
      </c:lineChart>
      <c:dateAx>
        <c:axId val="45444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48792"/>
        <c:crosses val="autoZero"/>
        <c:auto val="1"/>
        <c:lblOffset val="100"/>
        <c:baseTimeUnit val="days"/>
      </c:dateAx>
      <c:valAx>
        <c:axId val="4544487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79656"/>
        <c:axId val="454580048"/>
      </c:lineChart>
      <c:dateAx>
        <c:axId val="45457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0048"/>
        <c:crosses val="autoZero"/>
        <c:auto val="1"/>
        <c:lblOffset val="100"/>
        <c:baseTimeUnit val="days"/>
      </c:dateAx>
      <c:valAx>
        <c:axId val="4545800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51984"/>
        <c:axId val="454582008"/>
      </c:lineChart>
      <c:dateAx>
        <c:axId val="20465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2008"/>
        <c:crosses val="autoZero"/>
        <c:auto val="1"/>
        <c:lblOffset val="100"/>
        <c:baseTimeUnit val="days"/>
      </c:dateAx>
      <c:valAx>
        <c:axId val="4545820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5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17088"/>
        <c:axId val="455517480"/>
      </c:lineChart>
      <c:dateAx>
        <c:axId val="45551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7480"/>
        <c:crosses val="autoZero"/>
        <c:auto val="1"/>
        <c:lblOffset val="100"/>
        <c:baseTimeUnit val="days"/>
      </c:dateAx>
      <c:valAx>
        <c:axId val="45551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44896"/>
        <c:axId val="455845288"/>
      </c:lineChart>
      <c:dateAx>
        <c:axId val="45584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5288"/>
        <c:crosses val="autoZero"/>
        <c:auto val="1"/>
        <c:lblOffset val="100"/>
        <c:baseTimeUnit val="days"/>
      </c:dateAx>
      <c:valAx>
        <c:axId val="4558452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47248"/>
        <c:axId val="455847640"/>
      </c:lineChart>
      <c:dateAx>
        <c:axId val="45584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7640"/>
        <c:crosses val="autoZero"/>
        <c:auto val="1"/>
        <c:lblOffset val="100"/>
        <c:baseTimeUnit val="days"/>
      </c:dateAx>
      <c:valAx>
        <c:axId val="4558476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39304"/>
        <c:axId val="456439696"/>
      </c:lineChart>
      <c:dateAx>
        <c:axId val="456439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39696"/>
        <c:crosses val="autoZero"/>
        <c:auto val="1"/>
        <c:lblOffset val="100"/>
        <c:baseTimeUnit val="days"/>
      </c:dateAx>
      <c:valAx>
        <c:axId val="4564396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3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61448"/>
        <c:axId val="455061840"/>
      </c:lineChart>
      <c:dateAx>
        <c:axId val="45506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1840"/>
        <c:crosses val="autoZero"/>
        <c:auto val="1"/>
        <c:lblOffset val="100"/>
        <c:baseTimeUnit val="days"/>
      </c:dateAx>
      <c:valAx>
        <c:axId val="455061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64192"/>
        <c:axId val="455064584"/>
      </c:lineChart>
      <c:catAx>
        <c:axId val="45506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4584"/>
        <c:crosses val="autoZero"/>
        <c:auto val="1"/>
        <c:lblAlgn val="ctr"/>
        <c:lblOffset val="100"/>
        <c:noMultiLvlLbl val="0"/>
      </c:catAx>
      <c:valAx>
        <c:axId val="455064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6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095456"/>
        <c:axId val="457095848"/>
      </c:lineChart>
      <c:dateAx>
        <c:axId val="45709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5848"/>
        <c:crosses val="autoZero"/>
        <c:auto val="1"/>
        <c:lblOffset val="100"/>
        <c:baseTimeUnit val="days"/>
      </c:dateAx>
      <c:valAx>
        <c:axId val="457095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48024"/>
        <c:axId val="458248416"/>
      </c:lineChart>
      <c:catAx>
        <c:axId val="45824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8416"/>
        <c:crosses val="autoZero"/>
        <c:auto val="1"/>
        <c:lblAlgn val="ctr"/>
        <c:lblOffset val="100"/>
        <c:noMultiLvlLbl val="1"/>
      </c:catAx>
      <c:valAx>
        <c:axId val="4582484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249984"/>
        <c:axId val="458250376"/>
      </c:lineChart>
      <c:dateAx>
        <c:axId val="45824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50376"/>
        <c:crosses val="autoZero"/>
        <c:auto val="1"/>
        <c:lblOffset val="100"/>
        <c:baseTimeUnit val="days"/>
      </c:dateAx>
      <c:valAx>
        <c:axId val="45825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72496"/>
        <c:axId val="468172888"/>
      </c:lineChart>
      <c:dateAx>
        <c:axId val="46817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2888"/>
        <c:crosses val="autoZero"/>
        <c:auto val="1"/>
        <c:lblOffset val="100"/>
        <c:baseTimeUnit val="days"/>
      </c:dateAx>
      <c:valAx>
        <c:axId val="46817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7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72888"/>
        <c:axId val="468773280"/>
      </c:lineChart>
      <c:dateAx>
        <c:axId val="46877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3280"/>
        <c:crosses val="autoZero"/>
        <c:auto val="1"/>
        <c:lblOffset val="100"/>
        <c:baseTimeUnit val="days"/>
      </c:dateAx>
      <c:valAx>
        <c:axId val="4687732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775240"/>
        <c:axId val="469083512"/>
      </c:lineChart>
      <c:catAx>
        <c:axId val="468775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3512"/>
        <c:crosses val="autoZero"/>
        <c:auto val="1"/>
        <c:lblAlgn val="ctr"/>
        <c:lblOffset val="100"/>
        <c:noMultiLvlLbl val="0"/>
      </c:catAx>
      <c:valAx>
        <c:axId val="469083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7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85864"/>
        <c:axId val="469086256"/>
      </c:lineChart>
      <c:dateAx>
        <c:axId val="46908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6256"/>
        <c:crosses val="autoZero"/>
        <c:auto val="1"/>
        <c:lblOffset val="100"/>
        <c:baseTimeUnit val="days"/>
      </c:dateAx>
      <c:valAx>
        <c:axId val="469086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8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47424"/>
        <c:axId val="469047816"/>
      </c:lineChart>
      <c:catAx>
        <c:axId val="46904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47816"/>
        <c:crosses val="autoZero"/>
        <c:auto val="1"/>
        <c:lblAlgn val="ctr"/>
        <c:lblOffset val="100"/>
        <c:noMultiLvlLbl val="0"/>
      </c:catAx>
      <c:valAx>
        <c:axId val="469047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4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49776"/>
        <c:axId val="469050168"/>
      </c:lineChart>
      <c:dateAx>
        <c:axId val="469049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50168"/>
        <c:crosses val="autoZero"/>
        <c:auto val="1"/>
        <c:lblOffset val="100"/>
        <c:baseTimeUnit val="days"/>
      </c:dateAx>
      <c:valAx>
        <c:axId val="469050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15144"/>
        <c:axId val="468215536"/>
      </c:lineChart>
      <c:catAx>
        <c:axId val="46821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5536"/>
        <c:crosses val="autoZero"/>
        <c:auto val="1"/>
        <c:lblAlgn val="ctr"/>
        <c:lblOffset val="100"/>
        <c:noMultiLvlLbl val="0"/>
      </c:catAx>
      <c:valAx>
        <c:axId val="468215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1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95088"/>
        <c:axId val="468895480"/>
      </c:lineChart>
      <c:dateAx>
        <c:axId val="46889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95480"/>
        <c:crosses val="autoZero"/>
        <c:auto val="1"/>
        <c:lblOffset val="100"/>
        <c:baseTimeUnit val="days"/>
      </c:dateAx>
      <c:valAx>
        <c:axId val="4688954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97440"/>
        <c:axId val="468897832"/>
      </c:lineChart>
      <c:dateAx>
        <c:axId val="46889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97832"/>
        <c:crosses val="autoZero"/>
        <c:auto val="1"/>
        <c:lblOffset val="100"/>
        <c:baseTimeUnit val="days"/>
      </c:dateAx>
      <c:valAx>
        <c:axId val="4688978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31928"/>
        <c:axId val="519432320"/>
      </c:lineChart>
      <c:dateAx>
        <c:axId val="51943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32320"/>
        <c:crosses val="autoZero"/>
        <c:auto val="1"/>
        <c:lblOffset val="100"/>
        <c:baseTimeUnit val="days"/>
      </c:dateAx>
      <c:valAx>
        <c:axId val="519432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3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34280"/>
        <c:axId val="519434672"/>
      </c:lineChart>
      <c:dateAx>
        <c:axId val="519434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34672"/>
        <c:crosses val="autoZero"/>
        <c:auto val="1"/>
        <c:lblOffset val="100"/>
        <c:baseTimeUnit val="days"/>
      </c:dateAx>
      <c:valAx>
        <c:axId val="5194346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3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2696"/>
        <c:axId val="530453088"/>
      </c:lineChart>
      <c:dateAx>
        <c:axId val="5304526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3088"/>
        <c:crosses val="autoZero"/>
        <c:auto val="0"/>
        <c:lblOffset val="100"/>
        <c:baseTimeUnit val="days"/>
      </c:dateAx>
      <c:valAx>
        <c:axId val="5304530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2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5832"/>
        <c:axId val="530456224"/>
      </c:lineChart>
      <c:dateAx>
        <c:axId val="530455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6224"/>
        <c:crosses val="autoZero"/>
        <c:auto val="1"/>
        <c:lblOffset val="100"/>
        <c:baseTimeUnit val="days"/>
      </c:dateAx>
      <c:valAx>
        <c:axId val="530456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2448"/>
        <c:axId val="529602840"/>
      </c:lineChart>
      <c:dateAx>
        <c:axId val="529602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2840"/>
        <c:crosses val="autoZero"/>
        <c:auto val="1"/>
        <c:lblOffset val="100"/>
        <c:baseTimeUnit val="days"/>
      </c:dateAx>
      <c:valAx>
        <c:axId val="5296028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4800"/>
        <c:axId val="529605192"/>
      </c:lineChart>
      <c:catAx>
        <c:axId val="529604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5192"/>
        <c:crosses val="autoZero"/>
        <c:auto val="1"/>
        <c:lblAlgn val="ctr"/>
        <c:lblOffset val="100"/>
        <c:noMultiLvlLbl val="0"/>
      </c:catAx>
      <c:valAx>
        <c:axId val="529605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7152"/>
        <c:axId val="529607544"/>
      </c:lineChart>
      <c:catAx>
        <c:axId val="52960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7544"/>
        <c:crosses val="autoZero"/>
        <c:auto val="1"/>
        <c:lblAlgn val="ctr"/>
        <c:lblOffset val="100"/>
        <c:noMultiLvlLbl val="0"/>
      </c:catAx>
      <c:valAx>
        <c:axId val="5296075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09504"/>
        <c:axId val="510090856"/>
      </c:lineChart>
      <c:catAx>
        <c:axId val="52960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90856"/>
        <c:crosses val="autoZero"/>
        <c:auto val="1"/>
        <c:lblAlgn val="ctr"/>
        <c:lblOffset val="100"/>
        <c:noMultiLvlLbl val="0"/>
      </c:catAx>
      <c:valAx>
        <c:axId val="510090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6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97128"/>
        <c:axId val="510097520"/>
      </c:lineChart>
      <c:dateAx>
        <c:axId val="51009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97520"/>
        <c:crosses val="autoZero"/>
        <c:auto val="1"/>
        <c:lblOffset val="100"/>
        <c:baseTimeUnit val="days"/>
      </c:dateAx>
      <c:valAx>
        <c:axId val="5100975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9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86376"/>
        <c:axId val="541186768"/>
      </c:lineChart>
      <c:dateAx>
        <c:axId val="54118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6768"/>
        <c:crosses val="autoZero"/>
        <c:auto val="1"/>
        <c:lblOffset val="100"/>
        <c:baseTimeUnit val="days"/>
      </c:dateAx>
      <c:valAx>
        <c:axId val="541186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189904"/>
        <c:axId val="541190296"/>
      </c:lineChart>
      <c:catAx>
        <c:axId val="54118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90296"/>
        <c:crosses val="autoZero"/>
        <c:auto val="1"/>
        <c:lblAlgn val="ctr"/>
        <c:lblOffset val="100"/>
        <c:noMultiLvlLbl val="0"/>
      </c:catAx>
      <c:valAx>
        <c:axId val="5411902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18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86328"/>
        <c:axId val="543586720"/>
      </c:lineChart>
      <c:catAx>
        <c:axId val="543586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6720"/>
        <c:crosses val="autoZero"/>
        <c:auto val="1"/>
        <c:lblAlgn val="ctr"/>
        <c:lblOffset val="100"/>
        <c:noMultiLvlLbl val="0"/>
      </c:catAx>
      <c:valAx>
        <c:axId val="543586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88680"/>
        <c:axId val="543589072"/>
      </c:lineChart>
      <c:catAx>
        <c:axId val="54358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9072"/>
        <c:crosses val="autoZero"/>
        <c:auto val="1"/>
        <c:lblAlgn val="ctr"/>
        <c:lblOffset val="100"/>
        <c:noMultiLvlLbl val="0"/>
      </c:catAx>
      <c:valAx>
        <c:axId val="543589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91032"/>
        <c:axId val="543591424"/>
      </c:lineChart>
      <c:dateAx>
        <c:axId val="543591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1424"/>
        <c:crosses val="autoZero"/>
        <c:auto val="1"/>
        <c:lblOffset val="100"/>
        <c:baseTimeUnit val="days"/>
      </c:dateAx>
      <c:valAx>
        <c:axId val="543591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93384"/>
        <c:axId val="542779968"/>
      </c:lineChart>
      <c:dateAx>
        <c:axId val="543593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779968"/>
        <c:crosses val="autoZero"/>
        <c:auto val="1"/>
        <c:lblOffset val="100"/>
        <c:baseTimeUnit val="days"/>
      </c:dateAx>
      <c:valAx>
        <c:axId val="542779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91" dataDxfId="1490">
  <autoFilter ref="O15:W26"/>
  <tableColumns count="9">
    <tableColumn id="1" name="Date" dataDxfId="1489"/>
    <tableColumn id="2" name="Quarter" dataDxfId="1488"/>
    <tableColumn id="3" name="Time" dataDxfId="1487"/>
    <tableColumn id="4" name="EPS estimate" dataDxfId="1486"/>
    <tableColumn id="5" name="EPS Actual" dataDxfId="1485"/>
    <tableColumn id="6" name="Sales Estiamte (B)" dataDxfId="1484"/>
    <tableColumn id="7" name="Sales Actual (B)" dataDxfId="1483"/>
    <tableColumn id="8" name="Guidance" dataDxfId="1482"/>
    <tableColumn id="9" name="Reaction" dataDxfId="148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22" dataDxfId="1121">
  <autoFilter ref="O14:W25"/>
  <tableColumns count="9">
    <tableColumn id="1" name="Date" dataDxfId="1120"/>
    <tableColumn id="2" name="Quarter" dataDxfId="1119"/>
    <tableColumn id="3" name="Time" dataDxfId="1118"/>
    <tableColumn id="4" name="EPS estimate" dataDxfId="1117"/>
    <tableColumn id="5" name="EPS Actual" dataDxfId="1116"/>
    <tableColumn id="6" name="Sales Estiamte (B)" dataDxfId="1115"/>
    <tableColumn id="7" name="Sales Actual (B)" dataDxfId="1114"/>
    <tableColumn id="8" name="Guidance" dataDxfId="1113"/>
    <tableColumn id="9" name="Reaction" dataDxfId="11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57" dataDxfId="1056">
  <autoFilter ref="O15:W26"/>
  <tableColumns count="9">
    <tableColumn id="1" name="Date" dataDxfId="1055"/>
    <tableColumn id="2" name="Quarter" dataDxfId="1054"/>
    <tableColumn id="3" name="Time" dataDxfId="1053"/>
    <tableColumn id="4" name="EPS estimate" dataDxfId="1052"/>
    <tableColumn id="5" name="EPS Actual" dataDxfId="1051"/>
    <tableColumn id="6" name="Sales Estiamte (B)" dataDxfId="1050"/>
    <tableColumn id="7" name="Sales Actual (B)" dataDxfId="1049"/>
    <tableColumn id="8" name="Guidance" dataDxfId="1048"/>
    <tableColumn id="9" name="Reaction" dataDxfId="104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5" activePane="bottomLeft" state="frozen"/>
      <selection pane="bottomLeft" activeCell="M64" sqref="M6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0"/>
      <c r="E2" s="22" t="s">
        <v>50</v>
      </c>
      <c r="F2" s="244">
        <v>11.78</v>
      </c>
      <c r="G2" s="244">
        <v>15.402773170731704</v>
      </c>
      <c r="H2" s="332">
        <v>8200</v>
      </c>
      <c r="I2" s="48">
        <v>126302.73999999998</v>
      </c>
      <c r="J2" s="370">
        <v>-29706.739999999976</v>
      </c>
      <c r="K2" s="356">
        <v>-0.23520265672779533</v>
      </c>
      <c r="L2" s="370">
        <v>-15091.16899999835</v>
      </c>
      <c r="M2">
        <v>7300</v>
      </c>
      <c r="N2" s="367" t="str">
        <f>HYPERLINK("http://finance.yahoo.com/q?s=" &amp; E2, "Link")</f>
        <v>Link</v>
      </c>
      <c r="O2" s="134">
        <v>1.34E-2</v>
      </c>
      <c r="P2" s="134">
        <v>4.3E-3</v>
      </c>
      <c r="S2" s="48"/>
    </row>
    <row r="3" spans="1:21" ht="21.95" customHeight="1" x14ac:dyDescent="0.25">
      <c r="A3" s="50"/>
      <c r="B3" s="50"/>
      <c r="C3" s="51"/>
      <c r="E3" s="22" t="s">
        <v>197</v>
      </c>
      <c r="F3" s="244">
        <v>22.77</v>
      </c>
      <c r="G3" s="244">
        <v>29.58259</v>
      </c>
      <c r="H3" s="49">
        <v>2000</v>
      </c>
      <c r="I3" s="48">
        <v>59165.18</v>
      </c>
      <c r="J3" s="370">
        <v>-13625.180000000008</v>
      </c>
      <c r="K3" s="356">
        <v>-0.23029051884909335</v>
      </c>
      <c r="L3" s="48">
        <v>-11877.210000000014</v>
      </c>
      <c r="M3">
        <v>1900</v>
      </c>
      <c r="N3" s="367" t="str">
        <f>HYPERLINK("http://finance.yahoo.com/q?s=" &amp; E3, "Link")</f>
        <v>Link</v>
      </c>
      <c r="O3" s="134">
        <v>1.6299999999999999E-2</v>
      </c>
      <c r="P3" s="134">
        <v>9.7999999999999997E-3</v>
      </c>
      <c r="Q3" s="148"/>
      <c r="S3" s="48"/>
      <c r="T3" s="48"/>
    </row>
    <row r="4" spans="1:21" ht="21.95" customHeight="1" x14ac:dyDescent="0.25">
      <c r="A4" s="50"/>
      <c r="B4" s="50"/>
      <c r="C4" s="51"/>
      <c r="E4" s="22" t="s">
        <v>228</v>
      </c>
      <c r="F4" s="244">
        <v>19.53</v>
      </c>
      <c r="G4" s="244">
        <v>24.0657125</v>
      </c>
      <c r="H4" s="332">
        <v>800</v>
      </c>
      <c r="I4" s="48">
        <v>19252.57</v>
      </c>
      <c r="J4" s="370">
        <v>-3628.5699999999997</v>
      </c>
      <c r="K4" s="356">
        <v>-0.18847198062388548</v>
      </c>
      <c r="L4" s="370">
        <v>-2176.3100000000013</v>
      </c>
      <c r="M4">
        <v>700</v>
      </c>
      <c r="N4" s="367" t="str">
        <f>HYPERLINK("http://finance.yahoo.com/q?s=" &amp; E4, "Link")</f>
        <v>Link</v>
      </c>
      <c r="O4" s="134">
        <v>3.072196620583717E-2</v>
      </c>
      <c r="P4" s="134">
        <v>-1.06E-2</v>
      </c>
      <c r="Q4" s="441"/>
      <c r="R4" s="48"/>
      <c r="S4" s="48"/>
      <c r="U4" s="48"/>
    </row>
    <row r="5" spans="1:21" ht="21.95" customHeight="1" x14ac:dyDescent="0.25">
      <c r="A5" s="50"/>
      <c r="B5" s="51"/>
      <c r="C5" s="51"/>
      <c r="E5" s="22" t="s">
        <v>216</v>
      </c>
      <c r="F5" s="244">
        <v>64.89</v>
      </c>
      <c r="G5" s="244">
        <v>64.218900000000033</v>
      </c>
      <c r="H5" s="332">
        <v>200</v>
      </c>
      <c r="I5" s="48">
        <v>12843.780000000006</v>
      </c>
      <c r="J5" s="370">
        <v>134.21999999999389</v>
      </c>
      <c r="K5" s="356">
        <v>1.0450194568888082E-2</v>
      </c>
      <c r="L5" s="370">
        <v>810.16999999999462</v>
      </c>
      <c r="M5">
        <v>50</v>
      </c>
      <c r="N5" s="367" t="str">
        <f>HYPERLINK("http://finance.yahoo.com/q?s=" &amp; E5, "Link")</f>
        <v>Link</v>
      </c>
      <c r="O5" s="134">
        <v>2.1899999999999999E-2</v>
      </c>
      <c r="P5" s="134">
        <v>-1.1900000000000001E-2</v>
      </c>
      <c r="Q5" s="148"/>
      <c r="R5" s="48"/>
    </row>
    <row r="6" spans="1:21" ht="21.95" customHeight="1" x14ac:dyDescent="0.25">
      <c r="A6" s="50"/>
      <c r="B6" s="50"/>
      <c r="C6" s="51"/>
      <c r="E6" s="22" t="s">
        <v>173</v>
      </c>
      <c r="F6" s="244">
        <v>49.68</v>
      </c>
      <c r="G6" s="244">
        <v>52.463333333333331</v>
      </c>
      <c r="H6" s="332">
        <v>240</v>
      </c>
      <c r="I6" s="48">
        <v>12591.199999999999</v>
      </c>
      <c r="J6" s="370">
        <v>-667.99999999999818</v>
      </c>
      <c r="K6" s="356">
        <v>-5.3052925852976648E-2</v>
      </c>
      <c r="L6" s="370">
        <v>536.88000000000284</v>
      </c>
      <c r="M6">
        <v>240</v>
      </c>
      <c r="N6" s="367" t="str">
        <f>HYPERLINK("http://finance.yahoo.com/q?s=" &amp; E6, "Link")</f>
        <v>Link</v>
      </c>
      <c r="O6" s="134">
        <v>2.7300000000000001E-2</v>
      </c>
      <c r="P6" s="134">
        <v>-4.0000000000000001E-3</v>
      </c>
      <c r="Q6" s="148"/>
      <c r="T6" s="48"/>
    </row>
    <row r="7" spans="1:21" ht="21.95" customHeight="1" x14ac:dyDescent="0.25">
      <c r="A7" s="51"/>
      <c r="B7" s="51"/>
      <c r="C7" s="51"/>
      <c r="E7" s="22" t="s">
        <v>171</v>
      </c>
      <c r="F7" s="244">
        <v>54.66</v>
      </c>
      <c r="G7" s="244">
        <v>57.92240000000001</v>
      </c>
      <c r="H7" s="49">
        <v>200</v>
      </c>
      <c r="I7" s="48">
        <v>11584.480000000001</v>
      </c>
      <c r="J7" s="370">
        <v>-652.48000000000138</v>
      </c>
      <c r="K7" s="356">
        <v>-5.6323632998632883E-2</v>
      </c>
      <c r="L7" s="48">
        <v>-602.53000000000156</v>
      </c>
      <c r="M7">
        <v>150</v>
      </c>
      <c r="N7" s="367" t="str">
        <f>HYPERLINK("http://finance.yahoo.com/q?s=" &amp; E7, "Link")</f>
        <v>Link</v>
      </c>
      <c r="O7" s="134">
        <v>3.2500000000000001E-2</v>
      </c>
      <c r="P7" s="134">
        <v>-6.9999999999999999E-4</v>
      </c>
      <c r="S7" s="48"/>
      <c r="T7" s="48"/>
    </row>
    <row r="8" spans="1:21" ht="21.95" customHeight="1" x14ac:dyDescent="0.25">
      <c r="A8" s="50"/>
      <c r="B8" s="50"/>
      <c r="C8" s="51"/>
      <c r="E8" s="22" t="s">
        <v>9</v>
      </c>
      <c r="F8" s="244">
        <v>13.41</v>
      </c>
      <c r="G8" s="244">
        <v>38.98240601503759</v>
      </c>
      <c r="H8" s="332">
        <v>266</v>
      </c>
      <c r="I8" s="48">
        <v>10369.32</v>
      </c>
      <c r="J8" s="370">
        <v>-6802.26</v>
      </c>
      <c r="K8" s="356">
        <v>-0.65599865757831755</v>
      </c>
      <c r="L8" s="370">
        <v>-6367.33</v>
      </c>
      <c r="M8" s="29">
        <v>42993</v>
      </c>
      <c r="N8" s="367" t="str">
        <f>HYPERLINK("http://finance.yahoo.com/q?s=" &amp; E8, "Link")</f>
        <v>Link</v>
      </c>
      <c r="O8" s="134">
        <v>0.1963</v>
      </c>
      <c r="P8" s="134">
        <v>-3.8699999999999998E-2</v>
      </c>
      <c r="Q8" s="441"/>
      <c r="R8" s="48"/>
      <c r="S8" s="48"/>
      <c r="T8" s="48"/>
    </row>
    <row r="9" spans="1:21" ht="21.95" customHeight="1" x14ac:dyDescent="0.25">
      <c r="A9" s="51"/>
      <c r="B9" s="51"/>
      <c r="C9" s="51"/>
      <c r="E9" s="22" t="s">
        <v>744</v>
      </c>
      <c r="F9" s="244">
        <v>93.53</v>
      </c>
      <c r="G9" s="244">
        <v>113.96946666666666</v>
      </c>
      <c r="H9" s="332">
        <v>75</v>
      </c>
      <c r="I9" s="48">
        <v>8547.7099999999991</v>
      </c>
      <c r="J9" s="370">
        <v>-1532.9599999999991</v>
      </c>
      <c r="K9" s="356">
        <v>-0.17934160143477021</v>
      </c>
      <c r="L9" s="370">
        <v>-1532.9599999999991</v>
      </c>
      <c r="M9">
        <v>25</v>
      </c>
      <c r="N9" s="367" t="str">
        <f>HYPERLINK("http://finance.yahoo.com/q?s=" &amp; E9, "Link")</f>
        <v>Link</v>
      </c>
      <c r="O9" s="134">
        <v>2.8E-3</v>
      </c>
      <c r="P9" s="134">
        <v>-2.18E-2</v>
      </c>
      <c r="R9" s="48"/>
      <c r="S9" s="48"/>
      <c r="T9" s="48"/>
    </row>
    <row r="10" spans="1:21" ht="21.95" customHeight="1" x14ac:dyDescent="0.25">
      <c r="A10" s="51"/>
      <c r="B10" s="51"/>
      <c r="C10" s="51"/>
      <c r="E10" s="22" t="s">
        <v>272</v>
      </c>
      <c r="F10" s="244">
        <v>76.39</v>
      </c>
      <c r="G10" s="244">
        <v>71.08</v>
      </c>
      <c r="H10" s="49">
        <v>100</v>
      </c>
      <c r="I10" s="48">
        <v>7108</v>
      </c>
      <c r="J10" s="370">
        <v>531</v>
      </c>
      <c r="K10" s="356">
        <v>7.4704558244231889E-2</v>
      </c>
      <c r="L10" s="48">
        <v>921.55999999999949</v>
      </c>
      <c r="M10">
        <v>50</v>
      </c>
      <c r="N10" s="367" t="str">
        <f>HYPERLINK("http://finance.yahoo.com/q?s=" &amp; E10, "Link")</f>
        <v>Link</v>
      </c>
      <c r="O10" s="134">
        <v>1.49E-2</v>
      </c>
      <c r="P10" s="134">
        <v>1.46E-2</v>
      </c>
      <c r="S10" s="48"/>
    </row>
    <row r="11" spans="1:21" ht="21.95" customHeight="1" x14ac:dyDescent="0.25">
      <c r="A11" s="155"/>
      <c r="B11" s="50"/>
      <c r="C11" s="51"/>
      <c r="E11" s="22" t="s">
        <v>357</v>
      </c>
      <c r="F11" s="244">
        <v>58.42</v>
      </c>
      <c r="G11" s="244">
        <v>57.5</v>
      </c>
      <c r="H11" s="332">
        <v>100</v>
      </c>
      <c r="I11" s="48">
        <v>5750</v>
      </c>
      <c r="J11" s="370">
        <v>92</v>
      </c>
      <c r="K11" s="356">
        <v>1.6000000000000028E-2</v>
      </c>
      <c r="L11" s="370">
        <v>956.05000000000109</v>
      </c>
      <c r="M11" s="29">
        <v>42989</v>
      </c>
      <c r="N11" s="367" t="str">
        <f>HYPERLINK("http://finance.yahoo.com/q?s=" &amp; E11, "Link")</f>
        <v>Link</v>
      </c>
      <c r="O11" s="366">
        <v>4.3499999999999997E-2</v>
      </c>
      <c r="P11" s="366">
        <v>6.8999999999999999E-3</v>
      </c>
      <c r="Q11" s="48"/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225</v>
      </c>
      <c r="F12" s="244">
        <v>31.68</v>
      </c>
      <c r="G12" s="244">
        <v>29.666666666666668</v>
      </c>
      <c r="H12" s="332">
        <v>150</v>
      </c>
      <c r="I12" s="48">
        <v>4450</v>
      </c>
      <c r="J12" s="370">
        <v>302</v>
      </c>
      <c r="K12" s="356">
        <v>6.7865168539325796E-2</v>
      </c>
      <c r="L12" s="370">
        <v>3826.5800000000017</v>
      </c>
      <c r="M12" s="29">
        <v>42989</v>
      </c>
      <c r="N12" s="367" t="str">
        <f>HYPERLINK("http://finance.yahoo.com/q?s=" &amp; E12, "Link")</f>
        <v>Link</v>
      </c>
      <c r="O12" s="134">
        <v>4.0899999999999999E-2</v>
      </c>
      <c r="P12" s="134">
        <v>1.54E-2</v>
      </c>
    </row>
    <row r="13" spans="1:21" ht="21.95" customHeight="1" x14ac:dyDescent="0.25">
      <c r="A13" s="50"/>
      <c r="B13" s="51"/>
      <c r="C13" s="51"/>
      <c r="E13" s="22" t="s">
        <v>55</v>
      </c>
      <c r="F13" s="244">
        <v>85.47</v>
      </c>
      <c r="G13" s="244">
        <v>81.88</v>
      </c>
      <c r="H13" s="332">
        <v>50</v>
      </c>
      <c r="I13" s="48">
        <v>4094</v>
      </c>
      <c r="J13" s="370">
        <v>179.5</v>
      </c>
      <c r="K13" s="356">
        <v>4.3844650708353736E-2</v>
      </c>
      <c r="L13" s="370">
        <v>838.16999999999825</v>
      </c>
      <c r="M13" s="29">
        <v>43014</v>
      </c>
      <c r="N13" s="367" t="str">
        <f>HYPERLINK("http://finance.yahoo.com/q?s=" &amp; E13, "Link")</f>
        <v>Link</v>
      </c>
      <c r="O13" s="134">
        <v>3.0599999999999999E-2</v>
      </c>
      <c r="P13" s="134">
        <v>3.04E-2</v>
      </c>
      <c r="Q13" s="148"/>
      <c r="S13" s="48"/>
      <c r="U13" s="48"/>
    </row>
    <row r="14" spans="1:21" ht="21.95" customHeight="1" x14ac:dyDescent="0.25">
      <c r="A14" s="50"/>
      <c r="B14" s="50"/>
      <c r="C14" s="51"/>
      <c r="E14" s="22" t="s">
        <v>343</v>
      </c>
      <c r="F14" s="244">
        <v>15.47</v>
      </c>
      <c r="G14" s="244">
        <v>22.695</v>
      </c>
      <c r="H14" s="332">
        <v>180</v>
      </c>
      <c r="I14" s="48">
        <v>4085.1</v>
      </c>
      <c r="J14" s="370">
        <v>-1300.5000000000005</v>
      </c>
      <c r="K14" s="356">
        <v>-0.31835205992509363</v>
      </c>
      <c r="L14" s="370">
        <v>-1300.5000000000005</v>
      </c>
      <c r="M14">
        <v>80</v>
      </c>
      <c r="N14" s="367" t="str">
        <f>HYPERLINK("http://finance.yahoo.com/q?s=" &amp; E14, "Link")</f>
        <v>Link</v>
      </c>
      <c r="O14" s="134">
        <v>4.24E-2</v>
      </c>
      <c r="P14" s="134">
        <v>-3.2000000000000002E-3</v>
      </c>
      <c r="R14" s="48"/>
      <c r="S14" s="48"/>
    </row>
    <row r="15" spans="1:21" ht="21.95" customHeight="1" x14ac:dyDescent="0.25">
      <c r="A15" s="50"/>
      <c r="B15" s="50"/>
      <c r="C15" s="51"/>
      <c r="E15" s="22" t="s">
        <v>339</v>
      </c>
      <c r="F15" s="244">
        <v>16.940000000000001</v>
      </c>
      <c r="G15" s="244">
        <v>17.617599999999999</v>
      </c>
      <c r="H15" s="49">
        <v>200</v>
      </c>
      <c r="I15" s="48">
        <v>3523.52</v>
      </c>
      <c r="J15" s="370">
        <v>-135.51999999999953</v>
      </c>
      <c r="K15" s="356">
        <v>-3.846153846153836E-2</v>
      </c>
      <c r="L15" s="48">
        <v>1147.8999999999951</v>
      </c>
      <c r="M15" s="29">
        <v>43000</v>
      </c>
      <c r="N15" s="367" t="str">
        <f>HYPERLINK("http://finance.yahoo.com/q?s=" &amp; E15, "Link")</f>
        <v>Link</v>
      </c>
      <c r="O15" s="134">
        <v>0</v>
      </c>
      <c r="P15" s="134">
        <v>0</v>
      </c>
      <c r="R15" s="48"/>
    </row>
    <row r="16" spans="1:21" ht="21.95" customHeight="1" x14ac:dyDescent="0.25">
      <c r="A16" s="50"/>
      <c r="B16" s="50"/>
      <c r="C16" s="51"/>
      <c r="E16" s="22" t="s">
        <v>765</v>
      </c>
      <c r="F16" s="244">
        <v>230.53</v>
      </c>
      <c r="G16" s="244">
        <v>210.00999999999996</v>
      </c>
      <c r="H16" s="332">
        <v>15</v>
      </c>
      <c r="I16" s="48">
        <v>3150.1499999999996</v>
      </c>
      <c r="J16" s="370">
        <v>307.80000000000018</v>
      </c>
      <c r="K16" s="356">
        <v>9.7709632874625224E-2</v>
      </c>
      <c r="L16" s="370">
        <v>307.80000000000018</v>
      </c>
      <c r="M16" s="29">
        <v>43003</v>
      </c>
      <c r="N16" s="367" t="str">
        <f>HYPERLINK("http://finance.yahoo.com/q?s=" &amp; E16, "Link")</f>
        <v>Link</v>
      </c>
      <c r="O16" s="134">
        <v>2.8E-3</v>
      </c>
      <c r="P16" s="134">
        <v>1.11E-2</v>
      </c>
      <c r="Q16" s="148"/>
      <c r="R16" s="48"/>
      <c r="S16" s="48"/>
      <c r="T16" s="48"/>
    </row>
    <row r="17" spans="1:22" ht="21.95" customHeight="1" x14ac:dyDescent="0.25">
      <c r="A17" s="51"/>
      <c r="B17" s="51"/>
      <c r="C17" s="51"/>
      <c r="E17" s="22" t="s">
        <v>747</v>
      </c>
      <c r="F17" s="244">
        <v>159.28</v>
      </c>
      <c r="G17" s="244">
        <v>150.42500000000001</v>
      </c>
      <c r="H17" s="332">
        <v>20</v>
      </c>
      <c r="I17" s="48">
        <v>3008.5</v>
      </c>
      <c r="J17" s="370">
        <v>177.09999999999991</v>
      </c>
      <c r="K17" s="356">
        <v>5.8866544789762269E-2</v>
      </c>
      <c r="L17" s="370">
        <v>177.09999999999991</v>
      </c>
      <c r="M17">
        <v>20</v>
      </c>
      <c r="N17" s="367" t="str">
        <f>HYPERLINK("http://finance.yahoo.com/q?s=" &amp; E17, "Link")</f>
        <v>Link</v>
      </c>
      <c r="O17" s="366">
        <v>3.1391260673028628E-3</v>
      </c>
      <c r="P17" s="366">
        <v>2.5999999999999999E-3</v>
      </c>
      <c r="Q17" s="441"/>
      <c r="R17" s="48"/>
      <c r="S17" s="48"/>
      <c r="T17" s="48"/>
      <c r="V17" s="48"/>
    </row>
    <row r="18" spans="1:22" ht="21.95" customHeight="1" x14ac:dyDescent="0.25">
      <c r="A18" s="50"/>
      <c r="B18" s="50"/>
      <c r="C18" s="51"/>
      <c r="E18" s="22" t="s">
        <v>761</v>
      </c>
      <c r="F18" s="244">
        <v>72.92</v>
      </c>
      <c r="G18" s="244">
        <v>69.680000000000007</v>
      </c>
      <c r="H18" s="332">
        <v>40</v>
      </c>
      <c r="I18" s="48">
        <v>2787.2000000000003</v>
      </c>
      <c r="J18" s="370">
        <v>129.59999999999991</v>
      </c>
      <c r="K18" s="356">
        <v>4.6498277841561346E-2</v>
      </c>
      <c r="L18" s="370">
        <v>129.59999999999991</v>
      </c>
      <c r="M18" s="29">
        <v>42993</v>
      </c>
      <c r="N18" s="367" t="str">
        <f>HYPERLINK("http://finance.yahoo.com/q?s=" &amp; E18, "Link")</f>
        <v>Link</v>
      </c>
      <c r="O18" s="134">
        <v>1.78E-2</v>
      </c>
      <c r="P18" s="134">
        <v>-1.5E-3</v>
      </c>
      <c r="R18" s="48"/>
      <c r="S18" s="48"/>
    </row>
    <row r="19" spans="1:22" ht="21.95" customHeight="1" x14ac:dyDescent="0.25">
      <c r="A19" s="50"/>
      <c r="B19" s="50"/>
      <c r="C19" s="51"/>
      <c r="E19" s="22" t="s">
        <v>34</v>
      </c>
      <c r="F19" s="244">
        <v>32.79</v>
      </c>
      <c r="G19" s="244">
        <v>25.318300000000001</v>
      </c>
      <c r="H19" s="332">
        <v>100</v>
      </c>
      <c r="I19" s="48">
        <v>2531.83</v>
      </c>
      <c r="J19" s="370">
        <v>747.17000000000007</v>
      </c>
      <c r="K19" s="356">
        <v>0.29511065118906082</v>
      </c>
      <c r="L19" s="370">
        <v>21008.666999999856</v>
      </c>
      <c r="M19" s="29">
        <v>42989</v>
      </c>
      <c r="N19" s="367" t="str">
        <f>HYPERLINK("http://finance.yahoo.com/q?s=" &amp; E19, "Link")</f>
        <v>Link</v>
      </c>
      <c r="O19" s="134">
        <v>0</v>
      </c>
      <c r="P19" s="134">
        <v>1.67E-2</v>
      </c>
      <c r="Q19" s="148"/>
      <c r="S19" s="48"/>
    </row>
    <row r="20" spans="1:22" ht="21.95" customHeight="1" x14ac:dyDescent="0.25">
      <c r="A20" s="50"/>
      <c r="B20" s="50"/>
      <c r="C20" s="51"/>
      <c r="E20" s="22" t="s">
        <v>174</v>
      </c>
      <c r="F20" s="244">
        <v>44.76</v>
      </c>
      <c r="G20" s="244">
        <v>44.98</v>
      </c>
      <c r="H20" s="332">
        <v>50</v>
      </c>
      <c r="I20" s="48">
        <v>2249</v>
      </c>
      <c r="J20" s="370">
        <v>-11</v>
      </c>
      <c r="K20" s="356">
        <v>-4.891062694530878E-3</v>
      </c>
      <c r="L20" s="370">
        <v>64.019999999999982</v>
      </c>
      <c r="M20" s="29">
        <v>43017</v>
      </c>
      <c r="N20" s="367" t="str">
        <f>HYPERLINK("http://finance.yahoo.com/q?s=" &amp; E20, "Link")</f>
        <v>Link</v>
      </c>
      <c r="O20" s="134">
        <v>1.61E-2</v>
      </c>
      <c r="P20" s="134">
        <v>-4.8300000000000003E-2</v>
      </c>
      <c r="Q20" s="48"/>
      <c r="S20" s="48"/>
    </row>
    <row r="21" spans="1:22" ht="21.95" customHeight="1" x14ac:dyDescent="0.25">
      <c r="A21" s="51"/>
      <c r="B21" s="50"/>
      <c r="C21" s="51"/>
      <c r="E21" s="22" t="s">
        <v>763</v>
      </c>
      <c r="F21" s="244">
        <v>25.91</v>
      </c>
      <c r="G21" s="244">
        <v>22.48</v>
      </c>
      <c r="H21" s="49">
        <v>100</v>
      </c>
      <c r="I21" s="48">
        <v>2248</v>
      </c>
      <c r="J21" s="370">
        <v>343</v>
      </c>
      <c r="K21" s="356">
        <v>0.15258007117437722</v>
      </c>
      <c r="L21" s="48">
        <v>343</v>
      </c>
      <c r="M21" s="29">
        <v>42996</v>
      </c>
      <c r="N21" s="367" t="str">
        <f>HYPERLINK("http://finance.yahoo.com/q?s=" &amp; E21, "Link")</f>
        <v>Link</v>
      </c>
      <c r="O21" s="134">
        <v>4.0599999999999997E-2</v>
      </c>
      <c r="P21" s="134">
        <v>3.5000000000000001E-3</v>
      </c>
      <c r="Q21" s="441"/>
      <c r="R21" s="48"/>
      <c r="S21" s="48"/>
    </row>
    <row r="22" spans="1:22" ht="21.95" customHeight="1" x14ac:dyDescent="0.25">
      <c r="A22" s="50"/>
      <c r="B22" s="50"/>
      <c r="C22" s="51"/>
      <c r="E22" s="22" t="s">
        <v>198</v>
      </c>
      <c r="F22" s="244">
        <v>11.4</v>
      </c>
      <c r="G22" s="244">
        <v>10.48</v>
      </c>
      <c r="H22" s="332">
        <v>200</v>
      </c>
      <c r="I22" s="48">
        <v>2096</v>
      </c>
      <c r="J22" s="370">
        <v>184</v>
      </c>
      <c r="K22" s="356">
        <v>8.7786259541984726E-2</v>
      </c>
      <c r="L22" s="370">
        <v>435.26000000000022</v>
      </c>
      <c r="M22" s="29">
        <v>42996</v>
      </c>
      <c r="N22" s="367" t="str">
        <f>HYPERLINK("http://finance.yahoo.com/q?s=" &amp; E22, "Link")</f>
        <v>Link</v>
      </c>
      <c r="O22" s="134">
        <v>5.1499999999999997E-2</v>
      </c>
      <c r="P22" s="134">
        <v>-8.6999999999999994E-3</v>
      </c>
      <c r="Q22" s="48"/>
      <c r="R22" s="48"/>
      <c r="U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31.91</v>
      </c>
      <c r="G23" s="244">
        <v>30.15</v>
      </c>
      <c r="H23" s="49">
        <v>60</v>
      </c>
      <c r="I23" s="48">
        <v>1809</v>
      </c>
      <c r="J23" s="370">
        <v>105.59999999999991</v>
      </c>
      <c r="K23" s="356">
        <v>5.837479270315097E-2</v>
      </c>
      <c r="L23" s="48">
        <v>545.37999999999965</v>
      </c>
      <c r="M23" s="29">
        <v>42996</v>
      </c>
      <c r="N23" s="367" t="str">
        <f>HYPERLINK("http://finance.yahoo.com/q?s=" &amp; E23, "Link")</f>
        <v>Link</v>
      </c>
      <c r="O23" s="134">
        <v>0</v>
      </c>
      <c r="P23" s="134">
        <v>-1.0200000000000001E-2</v>
      </c>
      <c r="Q23" s="48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252</v>
      </c>
      <c r="F24" s="244">
        <v>46.8</v>
      </c>
      <c r="G24" s="244">
        <v>45.02</v>
      </c>
      <c r="H24" s="332">
        <v>40</v>
      </c>
      <c r="I24" s="48">
        <v>1800.8000000000002</v>
      </c>
      <c r="J24" s="370">
        <v>71.199999999999818</v>
      </c>
      <c r="K24" s="356">
        <v>3.9537983118613812E-2</v>
      </c>
      <c r="L24" s="370">
        <v>270.58000000000084</v>
      </c>
      <c r="M24" s="29">
        <v>43003</v>
      </c>
      <c r="N24" s="367" t="str">
        <f>HYPERLINK("http://finance.yahoo.com/q?s=" &amp; E24, "Link")</f>
        <v>Link</v>
      </c>
      <c r="O24" s="134">
        <v>0</v>
      </c>
      <c r="P24" s="134">
        <v>-1.9E-3</v>
      </c>
      <c r="Q24" s="148"/>
      <c r="R24" s="48"/>
      <c r="S24" s="48"/>
      <c r="T24" s="48"/>
    </row>
    <row r="25" spans="1:22" ht="21.95" customHeight="1" x14ac:dyDescent="0.25">
      <c r="A25" s="50"/>
      <c r="B25" s="50"/>
      <c r="C25" s="51"/>
      <c r="E25" s="22" t="s">
        <v>62</v>
      </c>
      <c r="F25" s="244">
        <v>323.89999999999998</v>
      </c>
      <c r="G25" s="244">
        <v>323.89999999999998</v>
      </c>
      <c r="H25" s="49">
        <v>0</v>
      </c>
      <c r="I25" s="48">
        <v>0</v>
      </c>
      <c r="J25" s="370">
        <v>0</v>
      </c>
      <c r="K25" s="356">
        <v>0</v>
      </c>
      <c r="L25" s="48">
        <v>1659.3600000000079</v>
      </c>
      <c r="M25">
        <v>0</v>
      </c>
      <c r="N25" s="367" t="str">
        <f>HYPERLINK("http://finance.yahoo.com/q?s=" &amp; E25, "Link")</f>
        <v>Link</v>
      </c>
      <c r="O25" s="134">
        <v>0</v>
      </c>
      <c r="P25" s="134">
        <v>2.06E-2</v>
      </c>
      <c r="R25" s="48"/>
    </row>
    <row r="26" spans="1:22" ht="21.95" customHeight="1" x14ac:dyDescent="0.25">
      <c r="A26" s="50"/>
      <c r="B26" s="51"/>
      <c r="C26" s="51"/>
      <c r="E26" s="22" t="s">
        <v>204</v>
      </c>
      <c r="F26" s="244">
        <v>161.26</v>
      </c>
      <c r="G26" s="244">
        <v>161.26</v>
      </c>
      <c r="H26" s="49">
        <v>0</v>
      </c>
      <c r="I26" s="48">
        <v>0</v>
      </c>
      <c r="J26" s="370">
        <v>0</v>
      </c>
      <c r="K26" s="356">
        <v>0</v>
      </c>
      <c r="L26" s="48">
        <v>363.09999999999945</v>
      </c>
      <c r="M26">
        <v>0</v>
      </c>
      <c r="N26" s="367" t="str">
        <f>HYPERLINK("http://finance.yahoo.com/q?s=" &amp; E26, "Link")</f>
        <v>Link</v>
      </c>
      <c r="O26" s="134">
        <v>1.5900000000000001E-2</v>
      </c>
      <c r="P26" s="134">
        <v>-4.0000000000000001E-3</v>
      </c>
      <c r="S26" s="48"/>
    </row>
    <row r="27" spans="1:22" ht="21.95" customHeight="1" x14ac:dyDescent="0.25">
      <c r="A27" s="50"/>
      <c r="B27" s="51"/>
      <c r="C27" s="51"/>
      <c r="E27" s="22" t="s">
        <v>227</v>
      </c>
      <c r="F27" s="244">
        <v>84.41</v>
      </c>
      <c r="G27" s="244">
        <v>84.41</v>
      </c>
      <c r="H27" s="49">
        <v>0</v>
      </c>
      <c r="I27" s="48">
        <v>0</v>
      </c>
      <c r="J27" s="370">
        <v>0</v>
      </c>
      <c r="K27" s="356">
        <v>0</v>
      </c>
      <c r="L27" s="48">
        <v>231.53999999999996</v>
      </c>
      <c r="M27">
        <v>0</v>
      </c>
      <c r="N27" s="367" t="str">
        <f>HYPERLINK("http://finance.yahoo.com/q?s=" &amp; E27, "Link")</f>
        <v>Link</v>
      </c>
      <c r="O27" s="134">
        <v>1.6199999999999999E-2</v>
      </c>
      <c r="P27" s="134">
        <v>-9.5999999999999992E-3</v>
      </c>
      <c r="Q27" s="148"/>
      <c r="R27" s="48"/>
      <c r="S27" s="48"/>
    </row>
    <row r="28" spans="1:22" ht="21.95" customHeight="1" x14ac:dyDescent="0.25">
      <c r="A28" s="51"/>
      <c r="B28" s="155"/>
      <c r="C28" s="333"/>
      <c r="E28" s="22" t="s">
        <v>23</v>
      </c>
      <c r="F28" s="244">
        <v>33.369999999999997</v>
      </c>
      <c r="G28" s="244">
        <v>33.369999999999997</v>
      </c>
      <c r="H28" s="332">
        <v>0</v>
      </c>
      <c r="I28" s="48">
        <v>0</v>
      </c>
      <c r="J28" s="370">
        <v>0</v>
      </c>
      <c r="K28" s="356">
        <v>0</v>
      </c>
      <c r="L28" s="370">
        <v>171.89999999999964</v>
      </c>
      <c r="M28">
        <v>0</v>
      </c>
      <c r="N28" s="367" t="str">
        <f>HYPERLINK("http://finance.yahoo.com/q?s=" &amp; E28, "Link")</f>
        <v>Link</v>
      </c>
      <c r="O28" s="134">
        <v>0</v>
      </c>
      <c r="P28" s="134">
        <v>-3.3E-3</v>
      </c>
      <c r="R28" s="48"/>
    </row>
    <row r="29" spans="1:22" ht="21.95" customHeight="1" x14ac:dyDescent="0.25">
      <c r="A29" s="50"/>
      <c r="B29" s="50"/>
      <c r="C29" s="51"/>
      <c r="E29" s="22" t="s">
        <v>273</v>
      </c>
      <c r="F29" s="244">
        <v>25.79</v>
      </c>
      <c r="G29" s="244">
        <v>25.79</v>
      </c>
      <c r="H29" s="332">
        <v>0</v>
      </c>
      <c r="I29" s="48">
        <v>0</v>
      </c>
      <c r="J29" s="370">
        <v>0</v>
      </c>
      <c r="K29" s="356">
        <v>0</v>
      </c>
      <c r="L29" s="370">
        <v>98.449999999999818</v>
      </c>
      <c r="M29">
        <v>0</v>
      </c>
      <c r="N29" s="367" t="str">
        <f>HYPERLINK("http://finance.yahoo.com/q?s=" &amp; E29, "Link")</f>
        <v>Link</v>
      </c>
      <c r="O29" s="134">
        <v>1.11E-2</v>
      </c>
      <c r="P29" s="134">
        <v>-2.4199999999999999E-2</v>
      </c>
      <c r="Q29" s="148"/>
      <c r="R29" s="48"/>
      <c r="S29" s="48"/>
      <c r="T29" s="48"/>
    </row>
    <row r="30" spans="1:22" ht="21.95" customHeight="1" x14ac:dyDescent="0.25">
      <c r="A30" s="51"/>
      <c r="B30" s="51"/>
      <c r="C30" s="51"/>
      <c r="E30" s="22" t="s">
        <v>36</v>
      </c>
      <c r="F30" s="244">
        <v>52.21</v>
      </c>
      <c r="G30" s="244">
        <v>52.21</v>
      </c>
      <c r="H30" s="49">
        <v>0</v>
      </c>
      <c r="I30" s="48">
        <v>0</v>
      </c>
      <c r="J30" s="370">
        <v>0</v>
      </c>
      <c r="K30" s="356">
        <v>0</v>
      </c>
      <c r="L30" s="48">
        <v>117.73999999999978</v>
      </c>
      <c r="M30">
        <v>0</v>
      </c>
      <c r="N30" s="367" t="str">
        <f>HYPERLINK("http://finance.yahoo.com/q?s=" &amp; E30, "Link")</f>
        <v>Link</v>
      </c>
      <c r="O30" s="134">
        <v>7.4000000000000003E-3</v>
      </c>
      <c r="P30" s="134">
        <v>1.0500000000000001E-2</v>
      </c>
    </row>
    <row r="31" spans="1:22" ht="21.95" customHeight="1" x14ac:dyDescent="0.25">
      <c r="A31" s="50"/>
      <c r="B31" s="50"/>
      <c r="C31" s="51"/>
      <c r="E31" s="22" t="s">
        <v>326</v>
      </c>
      <c r="F31" s="244">
        <v>43.05</v>
      </c>
      <c r="G31" s="244">
        <v>43.05</v>
      </c>
      <c r="H31" s="332">
        <v>0</v>
      </c>
      <c r="I31" s="48">
        <v>0</v>
      </c>
      <c r="J31" s="370">
        <v>0</v>
      </c>
      <c r="K31" s="356">
        <v>0</v>
      </c>
      <c r="L31" s="370">
        <v>264.92000000000007</v>
      </c>
      <c r="M31">
        <v>0</v>
      </c>
      <c r="N31" s="367" t="str">
        <f>HYPERLINK("http://finance.yahoo.com/q?s=" &amp; E31, "Link")</f>
        <v>Link</v>
      </c>
      <c r="O31" s="134">
        <v>3.4200000000000001E-2</v>
      </c>
      <c r="P31" s="134">
        <v>-1.1900000000000001E-2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308</v>
      </c>
      <c r="F32" s="244">
        <v>62.84</v>
      </c>
      <c r="G32" s="244">
        <v>62.84</v>
      </c>
      <c r="H32" s="332">
        <v>0</v>
      </c>
      <c r="I32" s="48">
        <v>0</v>
      </c>
      <c r="J32" s="370">
        <v>0</v>
      </c>
      <c r="K32" s="356">
        <v>0</v>
      </c>
      <c r="L32" s="370">
        <v>910.79999999999927</v>
      </c>
      <c r="M32">
        <v>0</v>
      </c>
      <c r="N32" s="367" t="str">
        <f>HYPERLINK("http://finance.yahoo.com/q?s=" &amp; E32, "Link")</f>
        <v>Link</v>
      </c>
      <c r="O32" s="134">
        <v>2.87E-2</v>
      </c>
      <c r="P32" s="134">
        <v>4.9599999999999998E-2</v>
      </c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737</v>
      </c>
      <c r="F33" s="244">
        <v>24.26</v>
      </c>
      <c r="G33" s="244">
        <v>24.26</v>
      </c>
      <c r="H33" s="332">
        <v>0</v>
      </c>
      <c r="I33" s="48">
        <v>0</v>
      </c>
      <c r="J33" s="370">
        <v>0</v>
      </c>
      <c r="K33" s="356">
        <v>0</v>
      </c>
      <c r="L33" s="370">
        <v>309.26000000000022</v>
      </c>
      <c r="M33">
        <v>0</v>
      </c>
      <c r="N33" s="367" t="str">
        <f>HYPERLINK("http://finance.yahoo.com/q?s=" &amp; E33, "Link")</f>
        <v>Link</v>
      </c>
      <c r="O33" s="134">
        <v>8.8000000000000005E-3</v>
      </c>
      <c r="P33" s="134">
        <v>-3.3E-3</v>
      </c>
      <c r="R33" s="48"/>
      <c r="T33" s="48"/>
    </row>
    <row r="34" spans="1:21" ht="21.95" customHeight="1" x14ac:dyDescent="0.25">
      <c r="A34" s="50"/>
      <c r="B34" s="50"/>
      <c r="C34" s="51"/>
      <c r="E34" s="22" t="s">
        <v>282</v>
      </c>
      <c r="F34" s="244">
        <v>80.41</v>
      </c>
      <c r="G34" s="244">
        <v>80.41</v>
      </c>
      <c r="H34" s="332">
        <v>0</v>
      </c>
      <c r="I34" s="48">
        <v>0</v>
      </c>
      <c r="J34" s="370">
        <v>0</v>
      </c>
      <c r="K34" s="356">
        <v>0</v>
      </c>
      <c r="L34" s="370">
        <v>197.20999999999549</v>
      </c>
      <c r="M34">
        <v>0</v>
      </c>
      <c r="N34" s="367" t="str">
        <f>HYPERLINK("http://finance.yahoo.com/q?s=" &amp; E34, "Link")</f>
        <v>Link</v>
      </c>
      <c r="O34" s="134">
        <v>2.5499999999999998E-2</v>
      </c>
      <c r="P34" s="134">
        <v>6.6E-3</v>
      </c>
      <c r="R34" s="48"/>
      <c r="S34" s="48"/>
    </row>
    <row r="35" spans="1:21" ht="21.95" customHeight="1" x14ac:dyDescent="0.25">
      <c r="A35" s="51"/>
      <c r="B35" s="51"/>
      <c r="C35" s="51"/>
      <c r="E35" s="22" t="s">
        <v>276</v>
      </c>
      <c r="F35" s="244">
        <v>132.19</v>
      </c>
      <c r="G35" s="244">
        <v>132.19</v>
      </c>
      <c r="H35" s="332">
        <v>0</v>
      </c>
      <c r="I35" s="48">
        <v>0</v>
      </c>
      <c r="J35" s="370">
        <v>0</v>
      </c>
      <c r="K35" s="356">
        <v>0</v>
      </c>
      <c r="L35" s="370">
        <v>154.77999999999975</v>
      </c>
      <c r="M35">
        <v>0</v>
      </c>
      <c r="N35" s="367" t="str">
        <f>HYPERLINK("http://finance.yahoo.com/q?s=" &amp; E35, "Link")</f>
        <v>Link</v>
      </c>
      <c r="O35" s="134">
        <v>2.5700000000000001E-2</v>
      </c>
      <c r="P35" s="134">
        <v>1.1599999999999999E-2</v>
      </c>
      <c r="R35" s="48"/>
      <c r="S35" s="48"/>
    </row>
    <row r="36" spans="1:21" ht="21.95" customHeight="1" x14ac:dyDescent="0.25">
      <c r="A36" s="50"/>
      <c r="B36" s="50"/>
      <c r="C36" s="51"/>
      <c r="E36" s="22" t="s">
        <v>17</v>
      </c>
      <c r="F36" s="244">
        <v>14.66</v>
      </c>
      <c r="G36" s="244">
        <v>14.66</v>
      </c>
      <c r="H36" s="332">
        <v>0</v>
      </c>
      <c r="I36" s="433">
        <v>0</v>
      </c>
      <c r="J36" s="370">
        <v>-20818.210000000079</v>
      </c>
      <c r="K36" s="356">
        <v>0</v>
      </c>
      <c r="L36" s="370">
        <v>-20818.210000000079</v>
      </c>
      <c r="M36">
        <v>0</v>
      </c>
      <c r="N36" s="367" t="str">
        <f>HYPERLINK("http://finance.yahoo.com/q?s=" &amp; E36, "Link")</f>
        <v>Link</v>
      </c>
      <c r="O36" s="134">
        <v>0</v>
      </c>
      <c r="P36" s="134">
        <v>3.3999999999999998E-3</v>
      </c>
      <c r="Q36" s="148"/>
      <c r="R36" s="48"/>
      <c r="S36" s="48"/>
    </row>
    <row r="37" spans="1:21" ht="21.95" customHeight="1" x14ac:dyDescent="0.25">
      <c r="A37" s="51"/>
      <c r="B37" s="155"/>
      <c r="C37" s="333"/>
      <c r="E37" s="22" t="s">
        <v>318</v>
      </c>
      <c r="F37" s="244">
        <v>112.34</v>
      </c>
      <c r="G37" s="244">
        <v>112.34</v>
      </c>
      <c r="H37" s="332">
        <v>0</v>
      </c>
      <c r="I37" s="48">
        <v>0</v>
      </c>
      <c r="J37" s="370">
        <v>0</v>
      </c>
      <c r="K37" s="356">
        <v>0</v>
      </c>
      <c r="L37" s="370">
        <v>720.56000000000131</v>
      </c>
      <c r="M37">
        <v>0</v>
      </c>
      <c r="N37" s="367" t="str">
        <f>HYPERLINK("http://finance.yahoo.com/q?s=" &amp; E37, "Link")</f>
        <v>Link</v>
      </c>
      <c r="O37" s="134">
        <v>0</v>
      </c>
      <c r="P37" s="134">
        <v>1E-3</v>
      </c>
      <c r="Q37" s="14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196</v>
      </c>
      <c r="F38" s="244">
        <v>52.39</v>
      </c>
      <c r="G38" s="244">
        <v>52.39</v>
      </c>
      <c r="H38" s="332">
        <v>0</v>
      </c>
      <c r="I38" s="48">
        <v>0</v>
      </c>
      <c r="J38" s="370">
        <v>0</v>
      </c>
      <c r="K38" s="356">
        <v>0</v>
      </c>
      <c r="L38" s="370">
        <v>785.90999999999985</v>
      </c>
      <c r="M38">
        <v>0</v>
      </c>
      <c r="N38" s="367" t="str">
        <f>HYPERLINK("http://finance.yahoo.com/q?s=" &amp; E38, "Link")</f>
        <v>Link</v>
      </c>
      <c r="O38" s="134">
        <v>1.29E-2</v>
      </c>
      <c r="P38" s="134">
        <v>-7.0000000000000001E-3</v>
      </c>
      <c r="R38" s="48"/>
      <c r="S38" s="48"/>
    </row>
    <row r="39" spans="1:21" ht="21.95" customHeight="1" x14ac:dyDescent="0.25">
      <c r="A39" s="50"/>
      <c r="B39" s="50"/>
      <c r="C39" s="51"/>
      <c r="E39" s="22" t="s">
        <v>226</v>
      </c>
      <c r="F39" s="244">
        <v>57.49</v>
      </c>
      <c r="G39" s="244">
        <v>57.49</v>
      </c>
      <c r="H39" s="332">
        <v>0</v>
      </c>
      <c r="I39" s="48">
        <v>0</v>
      </c>
      <c r="J39" s="370">
        <v>0</v>
      </c>
      <c r="K39" s="356">
        <v>0</v>
      </c>
      <c r="L39" s="370">
        <v>257.64999999999964</v>
      </c>
      <c r="M39">
        <v>0</v>
      </c>
      <c r="N39" s="367" t="str">
        <f>HYPERLINK("http://finance.yahoo.com/q?s=" &amp; E39, "Link")</f>
        <v>Link</v>
      </c>
      <c r="O39" s="134">
        <v>0</v>
      </c>
      <c r="P39" s="134">
        <v>9.2999999999999992E-3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172</v>
      </c>
      <c r="F40" s="244">
        <v>54.69</v>
      </c>
      <c r="G40" s="244">
        <v>54.69</v>
      </c>
      <c r="H40" s="332">
        <v>0</v>
      </c>
      <c r="I40" s="48">
        <v>0</v>
      </c>
      <c r="J40" s="370">
        <v>0</v>
      </c>
      <c r="K40" s="356">
        <v>0</v>
      </c>
      <c r="L40" s="370">
        <v>119.92000000000053</v>
      </c>
      <c r="M40">
        <v>0</v>
      </c>
      <c r="N40" s="367" t="str">
        <f>HYPERLINK("http://finance.yahoo.com/q?s=" &amp; E40, "Link")</f>
        <v>Link</v>
      </c>
      <c r="O40" s="134">
        <v>3.6400000000000002E-2</v>
      </c>
      <c r="P40" s="134">
        <v>-3.5000000000000001E-3</v>
      </c>
      <c r="R40" s="48"/>
      <c r="S40" s="48"/>
    </row>
    <row r="41" spans="1:21" ht="21.95" customHeight="1" x14ac:dyDescent="0.25">
      <c r="A41" s="50"/>
      <c r="B41" s="50"/>
      <c r="C41" s="51"/>
      <c r="E41" s="22" t="s">
        <v>27</v>
      </c>
      <c r="F41" s="244">
        <v>35.54</v>
      </c>
      <c r="G41" s="244">
        <v>35.54</v>
      </c>
      <c r="H41" s="332">
        <v>0</v>
      </c>
      <c r="I41" s="48">
        <v>0</v>
      </c>
      <c r="J41" s="370">
        <v>0</v>
      </c>
      <c r="K41" s="356">
        <v>0</v>
      </c>
      <c r="L41" s="370">
        <v>1407.5400000000009</v>
      </c>
      <c r="M41">
        <v>0</v>
      </c>
      <c r="N41" s="367" t="str">
        <f>HYPERLINK("http://finance.yahoo.com/q?s=" &amp; E41, "Link")</f>
        <v>Link</v>
      </c>
      <c r="O41" s="134">
        <v>3.0200000000000001E-2</v>
      </c>
      <c r="P41" s="134">
        <v>-6.1999999999999998E-3</v>
      </c>
      <c r="S41" s="48"/>
      <c r="T41" s="48"/>
    </row>
    <row r="42" spans="1:21" ht="21.95" customHeight="1" x14ac:dyDescent="0.25">
      <c r="A42" s="50"/>
      <c r="B42" s="50"/>
      <c r="C42" s="51"/>
      <c r="E42" s="22" t="s">
        <v>22</v>
      </c>
      <c r="F42" s="244">
        <v>41.33</v>
      </c>
      <c r="G42" s="244">
        <v>41.33</v>
      </c>
      <c r="H42" s="49">
        <v>0</v>
      </c>
      <c r="I42" s="48">
        <v>0</v>
      </c>
      <c r="J42" s="370">
        <v>0</v>
      </c>
      <c r="K42" s="356">
        <v>0</v>
      </c>
      <c r="L42" s="48">
        <v>3178.8000000000466</v>
      </c>
      <c r="M42">
        <v>0</v>
      </c>
      <c r="N42" s="367" t="str">
        <f>HYPERLINK("http://finance.yahoo.com/q?s=" &amp; E42, "Link")</f>
        <v>Link</v>
      </c>
      <c r="O42" s="134">
        <v>2.07E-2</v>
      </c>
      <c r="P42" s="134">
        <v>7.1000000000000004E-3</v>
      </c>
      <c r="Q42" s="441"/>
      <c r="R42" s="48"/>
      <c r="S42" s="48"/>
    </row>
    <row r="43" spans="1:21" ht="21.95" customHeight="1" x14ac:dyDescent="0.25">
      <c r="A43" s="60"/>
      <c r="B43" s="61"/>
      <c r="C43" s="60"/>
      <c r="E43" s="22" t="s">
        <v>42</v>
      </c>
      <c r="F43" s="244">
        <v>105.49</v>
      </c>
      <c r="G43" s="244">
        <v>105.49</v>
      </c>
      <c r="H43" s="49">
        <v>0</v>
      </c>
      <c r="I43" s="48">
        <v>0</v>
      </c>
      <c r="J43" s="370">
        <v>0</v>
      </c>
      <c r="K43" s="356">
        <v>0</v>
      </c>
      <c r="L43" s="48">
        <v>128.08999999999833</v>
      </c>
      <c r="M43">
        <v>0</v>
      </c>
      <c r="N43" s="367" t="str">
        <f>HYPERLINK("http://finance.yahoo.com/q?s=" &amp; E43, "Link")</f>
        <v>Link</v>
      </c>
      <c r="O43" s="134">
        <v>2.18E-2</v>
      </c>
      <c r="P43" s="134">
        <v>4.5999999999999999E-3</v>
      </c>
      <c r="R43" s="48"/>
      <c r="S43" s="48"/>
    </row>
    <row r="44" spans="1:21" ht="21.95" customHeight="1" x14ac:dyDescent="0.25">
      <c r="A44" s="51"/>
      <c r="B44" s="51"/>
      <c r="C44" s="51"/>
      <c r="E44" s="22" t="s">
        <v>274</v>
      </c>
      <c r="F44" s="244">
        <v>55.86</v>
      </c>
      <c r="G44" s="244">
        <v>55.86</v>
      </c>
      <c r="H44" s="332">
        <v>0</v>
      </c>
      <c r="I44" s="48">
        <v>0</v>
      </c>
      <c r="J44" s="370">
        <v>0</v>
      </c>
      <c r="K44" s="356">
        <v>0</v>
      </c>
      <c r="L44" s="370">
        <v>427.92000000000007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-2.2100000000000002E-2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175</v>
      </c>
      <c r="F45" s="244">
        <v>246.87</v>
      </c>
      <c r="G45" s="244">
        <v>246.87</v>
      </c>
      <c r="H45" s="332">
        <v>0</v>
      </c>
      <c r="I45" s="48">
        <v>0</v>
      </c>
      <c r="J45" s="370">
        <v>0</v>
      </c>
      <c r="K45" s="356">
        <v>0</v>
      </c>
      <c r="L45" s="370">
        <v>160.82999999999993</v>
      </c>
      <c r="M45">
        <v>0</v>
      </c>
      <c r="N45" s="367" t="str">
        <f>HYPERLINK("http://finance.yahoo.com/q?s=" &amp; E45, "Link")</f>
        <v>Link</v>
      </c>
      <c r="O45" s="134">
        <v>0</v>
      </c>
      <c r="P45" s="134">
        <v>-1E-4</v>
      </c>
      <c r="S45" s="48"/>
      <c r="T45" s="48"/>
    </row>
    <row r="46" spans="1:21" ht="21.95" customHeight="1" x14ac:dyDescent="0.25">
      <c r="A46" s="50"/>
      <c r="B46" s="51"/>
      <c r="C46" s="51"/>
      <c r="E46" s="22" t="s">
        <v>170</v>
      </c>
      <c r="F46" s="244">
        <v>106.43</v>
      </c>
      <c r="G46" s="244">
        <v>106.43</v>
      </c>
      <c r="H46" s="332">
        <v>0</v>
      </c>
      <c r="I46" s="48">
        <v>0</v>
      </c>
      <c r="J46" s="370">
        <v>0</v>
      </c>
      <c r="K46" s="356">
        <v>0</v>
      </c>
      <c r="L46" s="370">
        <v>1368.9000000000015</v>
      </c>
      <c r="M46">
        <v>0</v>
      </c>
      <c r="N46" s="367" t="str">
        <f>HYPERLINK("http://finance.yahoo.com/q?s=" &amp; E46, "Link")</f>
        <v>Link</v>
      </c>
      <c r="O46" s="134">
        <v>1.14E-2</v>
      </c>
      <c r="P46" s="134">
        <v>2.3999999999999998E-3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8</v>
      </c>
      <c r="F47" s="244">
        <v>81.430000000000007</v>
      </c>
      <c r="G47" s="244">
        <v>81.430000000000007</v>
      </c>
      <c r="H47" s="332">
        <v>0</v>
      </c>
      <c r="I47" s="48">
        <v>0</v>
      </c>
      <c r="J47" s="370">
        <v>0</v>
      </c>
      <c r="K47" s="356">
        <v>0</v>
      </c>
      <c r="L47" s="370">
        <v>121.94999999999982</v>
      </c>
      <c r="M47">
        <v>0</v>
      </c>
      <c r="N47" s="367" t="str">
        <f>HYPERLINK("http://finance.yahoo.com/q?s=" &amp; E47, "Link")</f>
        <v>Link</v>
      </c>
      <c r="O47" s="134">
        <v>1.67E-2</v>
      </c>
      <c r="P47" s="134">
        <v>7.4000000000000003E-3</v>
      </c>
      <c r="Q47" s="48"/>
      <c r="R47" s="48"/>
      <c r="S47" s="48"/>
      <c r="T47" s="354"/>
      <c r="U47" s="354"/>
    </row>
    <row r="48" spans="1:21" ht="21.95" customHeight="1" x14ac:dyDescent="0.25">
      <c r="A48" s="50"/>
      <c r="B48" s="50"/>
      <c r="C48" s="51"/>
      <c r="E48" s="22" t="s">
        <v>10</v>
      </c>
      <c r="F48" s="244">
        <v>44.73</v>
      </c>
      <c r="G48" s="244">
        <v>44.73</v>
      </c>
      <c r="H48" s="49">
        <v>0</v>
      </c>
      <c r="I48" s="48">
        <v>0</v>
      </c>
      <c r="J48" s="370">
        <v>0</v>
      </c>
      <c r="K48" s="356">
        <v>0</v>
      </c>
      <c r="L48" s="48">
        <v>1128.3800000000047</v>
      </c>
      <c r="M48">
        <v>0</v>
      </c>
      <c r="N48" s="367" t="str">
        <f>HYPERLINK("http://finance.yahoo.com/q?s=" &amp; E48, "Link")</f>
        <v>Link</v>
      </c>
      <c r="O48" s="134">
        <v>1.2500000000000001E-2</v>
      </c>
      <c r="P48" s="134">
        <v>6.7999999999999996E-3</v>
      </c>
      <c r="R48" s="48"/>
    </row>
    <row r="49" spans="1:22" ht="21.95" customHeight="1" x14ac:dyDescent="0.25">
      <c r="A49" s="50"/>
      <c r="B49" s="50"/>
      <c r="C49" s="51"/>
      <c r="E49" s="22" t="s">
        <v>24</v>
      </c>
      <c r="F49" s="244">
        <v>42.37</v>
      </c>
      <c r="G49" s="244">
        <v>42.37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-6.6E-3</v>
      </c>
      <c r="Q49" s="148"/>
      <c r="R49" s="48"/>
      <c r="S49" s="48"/>
    </row>
    <row r="50" spans="1:22" ht="21.95" customHeight="1" x14ac:dyDescent="0.25">
      <c r="A50" s="155"/>
      <c r="B50" s="50"/>
      <c r="C50" s="51"/>
      <c r="E50" s="22" t="s">
        <v>45</v>
      </c>
      <c r="F50" s="244">
        <v>86.45</v>
      </c>
      <c r="G50" s="244">
        <v>86.45</v>
      </c>
      <c r="H50" s="332">
        <v>0</v>
      </c>
      <c r="I50" s="48">
        <v>0</v>
      </c>
      <c r="J50" s="370">
        <v>0</v>
      </c>
      <c r="K50" s="356">
        <v>0</v>
      </c>
      <c r="L50" s="370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-1.2E-2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47</v>
      </c>
      <c r="F51" s="244">
        <v>123.93</v>
      </c>
      <c r="G51" s="244">
        <v>123.93</v>
      </c>
      <c r="H51" s="49">
        <v>0</v>
      </c>
      <c r="I51" s="48">
        <v>0</v>
      </c>
      <c r="J51" s="370">
        <v>0</v>
      </c>
      <c r="K51" s="356">
        <v>0</v>
      </c>
      <c r="L51" s="48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1.2200000000000001E-2</v>
      </c>
    </row>
    <row r="52" spans="1:22" ht="21.95" customHeight="1" x14ac:dyDescent="0.25">
      <c r="A52" s="50"/>
      <c r="B52" s="50"/>
      <c r="C52" s="51"/>
      <c r="E52" s="22" t="s">
        <v>33</v>
      </c>
      <c r="F52" s="244">
        <v>246.55</v>
      </c>
      <c r="G52" s="244">
        <v>246.55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-1.1299999999999999E-2</v>
      </c>
      <c r="Q52" s="148"/>
      <c r="S52" s="48"/>
      <c r="T52" s="48"/>
    </row>
    <row r="53" spans="1:22" ht="21.95" customHeight="1" x14ac:dyDescent="0.25">
      <c r="A53" s="50"/>
      <c r="B53" s="51"/>
      <c r="C53" s="51"/>
      <c r="E53" s="22" t="s">
        <v>13</v>
      </c>
      <c r="F53" s="244">
        <v>58.58</v>
      </c>
      <c r="G53" s="244">
        <v>58.58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-2.9000000000000001E-2</v>
      </c>
      <c r="S53" s="48"/>
    </row>
    <row r="54" spans="1:22" ht="21.95" customHeight="1" x14ac:dyDescent="0.25">
      <c r="A54" s="50"/>
      <c r="B54" s="50"/>
      <c r="C54" s="51"/>
      <c r="E54" s="22" t="s">
        <v>52</v>
      </c>
      <c r="F54" s="244">
        <v>69.06</v>
      </c>
      <c r="G54" s="244">
        <v>69.06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6.6E-3</v>
      </c>
      <c r="Q54" s="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32</v>
      </c>
      <c r="F55" s="244">
        <v>47.12</v>
      </c>
      <c r="G55" s="244">
        <v>47.12</v>
      </c>
      <c r="H55" s="49">
        <v>0</v>
      </c>
      <c r="I55" s="48">
        <v>0</v>
      </c>
      <c r="J55" s="370">
        <v>0</v>
      </c>
      <c r="K55" s="356">
        <v>0</v>
      </c>
      <c r="L55" s="48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-5.7000000000000002E-3</v>
      </c>
      <c r="Q55" s="148"/>
      <c r="R55" s="48"/>
      <c r="S55" s="48"/>
    </row>
    <row r="56" spans="1:22" ht="21.95" customHeight="1" x14ac:dyDescent="0.25">
      <c r="A56" s="50"/>
      <c r="B56" s="50"/>
      <c r="C56" s="51"/>
      <c r="E56" s="22" t="s">
        <v>63</v>
      </c>
      <c r="F56" s="244">
        <v>97.06</v>
      </c>
      <c r="G56" s="244">
        <v>97.06</v>
      </c>
      <c r="H56" s="49">
        <v>0</v>
      </c>
      <c r="I56" s="48">
        <v>0</v>
      </c>
      <c r="J56" s="370">
        <v>0</v>
      </c>
      <c r="K56" s="356">
        <v>0</v>
      </c>
      <c r="L56" s="48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-4.3700000000000003E-2</v>
      </c>
      <c r="Q56" s="148"/>
      <c r="R56" s="48"/>
      <c r="S56" s="48"/>
    </row>
    <row r="57" spans="1:22" ht="21.95" customHeight="1" x14ac:dyDescent="0.25">
      <c r="A57" s="50"/>
      <c r="B57" s="50"/>
      <c r="C57" s="51"/>
      <c r="E57" s="22" t="s">
        <v>53</v>
      </c>
      <c r="F57" s="244">
        <v>70.2</v>
      </c>
      <c r="G57" s="244">
        <v>70.2</v>
      </c>
      <c r="H57" s="49">
        <v>0</v>
      </c>
      <c r="I57" s="48">
        <v>0</v>
      </c>
      <c r="J57" s="370">
        <v>0</v>
      </c>
      <c r="K57" s="356">
        <v>0</v>
      </c>
      <c r="L57" s="48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-1.6000000000000001E-3</v>
      </c>
      <c r="Q57" s="148"/>
    </row>
    <row r="58" spans="1:22" ht="21.95" customHeight="1" x14ac:dyDescent="0.25">
      <c r="A58" s="50"/>
      <c r="B58" s="50"/>
      <c r="C58" s="51"/>
      <c r="E58" s="22" t="s">
        <v>56</v>
      </c>
      <c r="F58" s="244">
        <v>36.909999999999997</v>
      </c>
      <c r="G58" s="244">
        <v>36.909999999999997</v>
      </c>
      <c r="H58" s="332">
        <v>0</v>
      </c>
      <c r="I58" s="48">
        <v>0</v>
      </c>
      <c r="J58" s="370">
        <v>0</v>
      </c>
      <c r="K58" s="356">
        <v>0</v>
      </c>
      <c r="L58" s="370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-1.0200000000000001E-2</v>
      </c>
      <c r="Q58" s="441"/>
      <c r="R58" s="48"/>
      <c r="S58" s="48"/>
      <c r="T58" s="48"/>
    </row>
    <row r="59" spans="1:22" ht="21.95" customHeight="1" x14ac:dyDescent="0.25">
      <c r="A59" s="50"/>
      <c r="B59" s="50"/>
      <c r="C59" s="50"/>
      <c r="E59" s="22" t="s">
        <v>0</v>
      </c>
      <c r="F59" s="244">
        <v>190.59</v>
      </c>
      <c r="G59" s="244">
        <v>190.59</v>
      </c>
      <c r="H59" s="49">
        <v>0</v>
      </c>
      <c r="I59" s="48">
        <v>0</v>
      </c>
      <c r="J59" s="370">
        <v>0</v>
      </c>
      <c r="K59" s="356">
        <v>0</v>
      </c>
      <c r="L59" s="48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6.1999999999999998E-3</v>
      </c>
      <c r="S59" s="48"/>
    </row>
    <row r="60" spans="1:22" ht="21.95" customHeight="1" x14ac:dyDescent="0.25">
      <c r="A60" s="50"/>
      <c r="B60" s="50"/>
      <c r="C60" s="51"/>
      <c r="E60" s="22" t="s">
        <v>39</v>
      </c>
      <c r="F60" s="244">
        <v>44</v>
      </c>
      <c r="G60" s="244">
        <v>44</v>
      </c>
      <c r="H60" s="49">
        <v>0</v>
      </c>
      <c r="I60" s="48">
        <v>0</v>
      </c>
      <c r="J60" s="370">
        <v>0</v>
      </c>
      <c r="K60" s="356">
        <v>0</v>
      </c>
      <c r="L60" s="48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-1.46E-2</v>
      </c>
      <c r="T60" s="48"/>
    </row>
    <row r="61" spans="1:22" ht="21.95" customHeight="1" x14ac:dyDescent="0.25">
      <c r="A61" s="50"/>
      <c r="B61" s="50"/>
      <c r="C61" s="51"/>
      <c r="E61" s="22" t="s">
        <v>54</v>
      </c>
      <c r="F61" s="244">
        <v>109.98</v>
      </c>
      <c r="G61" s="244">
        <v>109.98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3.3999999999999998E-3</v>
      </c>
      <c r="R61" s="48"/>
      <c r="S61" s="48"/>
    </row>
    <row r="62" spans="1:22" ht="21.95" customHeight="1" x14ac:dyDescent="0.25">
      <c r="A62" s="51"/>
      <c r="B62" s="51"/>
      <c r="C62" s="51"/>
      <c r="E62" s="22" t="s">
        <v>51</v>
      </c>
      <c r="F62" s="244">
        <v>198.17</v>
      </c>
      <c r="G62" s="244">
        <v>198.17</v>
      </c>
      <c r="H62" s="332">
        <v>0</v>
      </c>
      <c r="I62" s="48">
        <v>0</v>
      </c>
      <c r="J62" s="370">
        <v>0</v>
      </c>
      <c r="K62" s="356">
        <v>0</v>
      </c>
      <c r="L62" s="370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2.7000000000000001E-3</v>
      </c>
      <c r="Q62" s="48"/>
      <c r="R62" s="48"/>
      <c r="S62" s="48"/>
      <c r="T62" s="48"/>
      <c r="V62" s="48"/>
    </row>
    <row r="63" spans="1:22" ht="21.95" customHeight="1" x14ac:dyDescent="0.25">
      <c r="A63" s="51"/>
      <c r="B63" s="51"/>
      <c r="C63" s="51"/>
      <c r="E63" s="22"/>
      <c r="H63" s="332"/>
      <c r="J63" s="370"/>
      <c r="K63" s="356"/>
      <c r="L63" s="370"/>
      <c r="N63" s="367"/>
      <c r="O63" s="134"/>
      <c r="P63" s="134"/>
      <c r="R63" s="48"/>
      <c r="S63" s="48"/>
    </row>
    <row r="64" spans="1:22" ht="21.95" customHeight="1" x14ac:dyDescent="0.25">
      <c r="A64" s="60"/>
      <c r="B64" s="61"/>
      <c r="C64" s="60"/>
      <c r="E64" s="22"/>
      <c r="H64" s="332"/>
      <c r="J64" s="370"/>
      <c r="K64" s="356"/>
      <c r="L64" s="370"/>
      <c r="N64" s="367"/>
      <c r="O64" s="134"/>
      <c r="P64" s="134"/>
      <c r="Q64" s="148"/>
      <c r="R64" s="48"/>
      <c r="S64" s="48"/>
      <c r="T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4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47" priority="117">
      <formula>$H2=0</formula>
    </cfRule>
  </conditionalFormatting>
  <conditionalFormatting sqref="J2:K4 J63:K200 J6:K6 J9:K58">
    <cfRule type="expression" dxfId="1646" priority="118">
      <formula>$J2=0</formula>
    </cfRule>
  </conditionalFormatting>
  <conditionalFormatting sqref="L1:L4 L63:L1048576 L6 L9:L58">
    <cfRule type="expression" dxfId="1645" priority="116">
      <formula>$L2=0</formula>
    </cfRule>
  </conditionalFormatting>
  <conditionalFormatting sqref="M1">
    <cfRule type="expression" dxfId="1644" priority="112">
      <formula>$L2=0</formula>
    </cfRule>
  </conditionalFormatting>
  <conditionalFormatting sqref="J2:K4 J6:K6 J9:K58">
    <cfRule type="expression" dxfId="1643" priority="160">
      <formula>$J2&gt;0</formula>
    </cfRule>
  </conditionalFormatting>
  <conditionalFormatting sqref="L2:L4 L6 L9:L58">
    <cfRule type="expression" dxfId="1642" priority="114">
      <formula>$L2&lt;0</formula>
    </cfRule>
    <cfRule type="expression" dxfId="1641" priority="115">
      <formula>$L2&gt;0</formula>
    </cfRule>
  </conditionalFormatting>
  <conditionalFormatting sqref="J2:K4 J63:K458 J6:K6 J9:K58">
    <cfRule type="expression" dxfId="1640" priority="159">
      <formula>$J2&lt;0</formula>
    </cfRule>
  </conditionalFormatting>
  <conditionalFormatting sqref="P63:P1048576 P1">
    <cfRule type="expression" dxfId="163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38" priority="88">
      <formula>$H59=0</formula>
    </cfRule>
  </conditionalFormatting>
  <conditionalFormatting sqref="J59:K59">
    <cfRule type="expression" dxfId="1637" priority="89">
      <formula>$J59=0</formula>
    </cfRule>
  </conditionalFormatting>
  <conditionalFormatting sqref="L59">
    <cfRule type="expression" dxfId="1636" priority="87">
      <formula>$L60=0</formula>
    </cfRule>
  </conditionalFormatting>
  <conditionalFormatting sqref="J59:K59">
    <cfRule type="expression" dxfId="1635" priority="91">
      <formula>$J59&gt;0</formula>
    </cfRule>
  </conditionalFormatting>
  <conditionalFormatting sqref="L59">
    <cfRule type="expression" dxfId="1634" priority="85">
      <formula>$L59&lt;0</formula>
    </cfRule>
    <cfRule type="expression" dxfId="1633" priority="86">
      <formula>$L59&gt;0</formula>
    </cfRule>
  </conditionalFormatting>
  <conditionalFormatting sqref="J59:K59">
    <cfRule type="expression" dxfId="1632" priority="90">
      <formula>$J59&lt;0</formula>
    </cfRule>
  </conditionalFormatting>
  <conditionalFormatting sqref="E5:I5">
    <cfRule type="expression" dxfId="1631" priority="66">
      <formula>$H5=0</formula>
    </cfRule>
  </conditionalFormatting>
  <conditionalFormatting sqref="J5:K5">
    <cfRule type="expression" dxfId="1630" priority="67">
      <formula>$J5=0</formula>
    </cfRule>
  </conditionalFormatting>
  <conditionalFormatting sqref="L5">
    <cfRule type="expression" dxfId="1629" priority="65">
      <formula>$L6=0</formula>
    </cfRule>
  </conditionalFormatting>
  <conditionalFormatting sqref="J5:K5">
    <cfRule type="expression" dxfId="1628" priority="69">
      <formula>$J5&gt;0</formula>
    </cfRule>
  </conditionalFormatting>
  <conditionalFormatting sqref="L5">
    <cfRule type="expression" dxfId="1627" priority="63">
      <formula>$L5&lt;0</formula>
    </cfRule>
    <cfRule type="expression" dxfId="1626" priority="64">
      <formula>$L5&gt;0</formula>
    </cfRule>
  </conditionalFormatting>
  <conditionalFormatting sqref="J5:K5">
    <cfRule type="expression" dxfId="1625" priority="68">
      <formula>$J5&lt;0</formula>
    </cfRule>
  </conditionalFormatting>
  <conditionalFormatting sqref="E7:I7">
    <cfRule type="expression" dxfId="1624" priority="55">
      <formula>$H7=0</formula>
    </cfRule>
  </conditionalFormatting>
  <conditionalFormatting sqref="J7:K7">
    <cfRule type="expression" dxfId="1623" priority="56">
      <formula>$J7=0</formula>
    </cfRule>
  </conditionalFormatting>
  <conditionalFormatting sqref="L7">
    <cfRule type="expression" dxfId="1622" priority="54">
      <formula>$L8=0</formula>
    </cfRule>
  </conditionalFormatting>
  <conditionalFormatting sqref="J7:K7">
    <cfRule type="expression" dxfId="1621" priority="58">
      <formula>$J7&gt;0</formula>
    </cfRule>
  </conditionalFormatting>
  <conditionalFormatting sqref="L7">
    <cfRule type="expression" dxfId="1620" priority="52">
      <formula>$L7&lt;0</formula>
    </cfRule>
    <cfRule type="expression" dxfId="1619" priority="53">
      <formula>$L7&gt;0</formula>
    </cfRule>
  </conditionalFormatting>
  <conditionalFormatting sqref="J7:K7">
    <cfRule type="expression" dxfId="1618" priority="57">
      <formula>$J7&lt;0</formula>
    </cfRule>
  </conditionalFormatting>
  <conditionalFormatting sqref="E60:I60">
    <cfRule type="expression" dxfId="1617" priority="44">
      <formula>$H60=0</formula>
    </cfRule>
  </conditionalFormatting>
  <conditionalFormatting sqref="J60:K60">
    <cfRule type="expression" dxfId="1616" priority="45">
      <formula>$J60=0</formula>
    </cfRule>
  </conditionalFormatting>
  <conditionalFormatting sqref="L60">
    <cfRule type="expression" dxfId="1615" priority="43">
      <formula>$L61=0</formula>
    </cfRule>
  </conditionalFormatting>
  <conditionalFormatting sqref="J60:K60">
    <cfRule type="expression" dxfId="1614" priority="47">
      <formula>$J60&gt;0</formula>
    </cfRule>
  </conditionalFormatting>
  <conditionalFormatting sqref="L60">
    <cfRule type="expression" dxfId="1613" priority="41">
      <formula>$L60&lt;0</formula>
    </cfRule>
    <cfRule type="expression" dxfId="1612" priority="42">
      <formula>$L60&gt;0</formula>
    </cfRule>
  </conditionalFormatting>
  <conditionalFormatting sqref="J60:K60">
    <cfRule type="expression" dxfId="1611" priority="46">
      <formula>$J60&lt;0</formula>
    </cfRule>
  </conditionalFormatting>
  <conditionalFormatting sqref="E62:I62">
    <cfRule type="expression" dxfId="1610" priority="33">
      <formula>$H62=0</formula>
    </cfRule>
  </conditionalFormatting>
  <conditionalFormatting sqref="J62:K62">
    <cfRule type="expression" dxfId="1609" priority="34">
      <formula>$J62=0</formula>
    </cfRule>
  </conditionalFormatting>
  <conditionalFormatting sqref="L62">
    <cfRule type="expression" dxfId="1608" priority="32">
      <formula>$L63=0</formula>
    </cfRule>
  </conditionalFormatting>
  <conditionalFormatting sqref="J62:K62">
    <cfRule type="expression" dxfId="1607" priority="36">
      <formula>$J62&gt;0</formula>
    </cfRule>
  </conditionalFormatting>
  <conditionalFormatting sqref="L62">
    <cfRule type="expression" dxfId="1606" priority="30">
      <formula>$L62&lt;0</formula>
    </cfRule>
    <cfRule type="expression" dxfId="1605" priority="31">
      <formula>$L62&gt;0</formula>
    </cfRule>
  </conditionalFormatting>
  <conditionalFormatting sqref="J62:K62">
    <cfRule type="expression" dxfId="1604" priority="35">
      <formula>$J62&lt;0</formula>
    </cfRule>
  </conditionalFormatting>
  <conditionalFormatting sqref="E61:I61">
    <cfRule type="expression" dxfId="1603" priority="22">
      <formula>$H61=0</formula>
    </cfRule>
  </conditionalFormatting>
  <conditionalFormatting sqref="J61:K61">
    <cfRule type="expression" dxfId="1602" priority="23">
      <formula>$J61=0</formula>
    </cfRule>
  </conditionalFormatting>
  <conditionalFormatting sqref="L61">
    <cfRule type="expression" dxfId="1601" priority="21">
      <formula>$L62=0</formula>
    </cfRule>
  </conditionalFormatting>
  <conditionalFormatting sqref="J61:K61">
    <cfRule type="expression" dxfId="1600" priority="25">
      <formula>$J61&gt;0</formula>
    </cfRule>
  </conditionalFormatting>
  <conditionalFormatting sqref="L61">
    <cfRule type="expression" dxfId="1599" priority="19">
      <formula>$L61&lt;0</formula>
    </cfRule>
    <cfRule type="expression" dxfId="1598" priority="20">
      <formula>$L61&gt;0</formula>
    </cfRule>
  </conditionalFormatting>
  <conditionalFormatting sqref="J61:K61">
    <cfRule type="expression" dxfId="1597" priority="24">
      <formula>$J61&lt;0</formula>
    </cfRule>
  </conditionalFormatting>
  <conditionalFormatting sqref="E8:I8">
    <cfRule type="expression" dxfId="1596" priority="7">
      <formula>$H8=0</formula>
    </cfRule>
  </conditionalFormatting>
  <conditionalFormatting sqref="J8:K8">
    <cfRule type="expression" dxfId="1595" priority="8">
      <formula>$J8=0</formula>
    </cfRule>
  </conditionalFormatting>
  <conditionalFormatting sqref="L8">
    <cfRule type="expression" dxfId="1594" priority="6">
      <formula>$L9=0</formula>
    </cfRule>
  </conditionalFormatting>
  <conditionalFormatting sqref="J8:K8">
    <cfRule type="expression" dxfId="1593" priority="10">
      <formula>$J8&gt;0</formula>
    </cfRule>
  </conditionalFormatting>
  <conditionalFormatting sqref="L8">
    <cfRule type="expression" dxfId="1592" priority="4">
      <formula>$L8&lt;0</formula>
    </cfRule>
    <cfRule type="expression" dxfId="1591" priority="5">
      <formula>$L8&gt;0</formula>
    </cfRule>
  </conditionalFormatting>
  <conditionalFormatting sqref="J8:K8">
    <cfRule type="expression" dxfId="159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0" location="DG!A1" display="DG"/>
    <hyperlink ref="E28" location="PINC!A1" display="PINC"/>
    <hyperlink ref="E29" location="FOXA!A1" display="FOXA"/>
    <hyperlink ref="E15" location="AOBC!A1" display="AOBC"/>
    <hyperlink ref="E30" location="LUV!A1" display="LUV"/>
    <hyperlink ref="E31" location="CCE!A1" display="CCE"/>
    <hyperlink ref="E32" location="BMY!A1" display="BMY"/>
    <hyperlink ref="E21" location="GPS!A1" display="GPS"/>
    <hyperlink ref="E24" location="AKAM!A1" display="AKAM"/>
    <hyperlink ref="E33" location="ARNC!A1" display="ARNC"/>
    <hyperlink ref="E34" location="CVS!A1" display="CVS"/>
    <hyperlink ref="E2" location="MRO!A1" display="MRO"/>
    <hyperlink ref="E3" location="KR!A1" display="KR"/>
    <hyperlink ref="E22" location="F!A1" display="F"/>
    <hyperlink ref="E35" location="JNJ!A1" display="JNJ"/>
    <hyperlink ref="E16" location="ULTA!A1" display="ULTA"/>
    <hyperlink ref="E9" location="AAP!A1" display="AAP"/>
    <hyperlink ref="E17" location="COST!A1" display="COST"/>
    <hyperlink ref="E36" location="CPN!A1" display="CPN"/>
    <hyperlink ref="E37" location="EW!A1" display="EW"/>
    <hyperlink ref="E18" location="TJX!A1" display="TJX"/>
    <hyperlink ref="E38" location="NKE!A1" display="NKE"/>
    <hyperlink ref="E4" location="MOS!A1" display="MOS"/>
    <hyperlink ref="E39" location="VGK!A1" display="VGK"/>
    <hyperlink ref="E19" location="MU!A1" display="MU"/>
    <hyperlink ref="E40" location="IP!A1" display="IP"/>
    <hyperlink ref="E41" location="INTC!A1" display="INTC"/>
    <hyperlink ref="E42" location="HES!A1" display="HES"/>
    <hyperlink ref="E43" location="UNP!A1" display="UNP"/>
    <hyperlink ref="E44" location="NCLH!A1" display="NCLH"/>
    <hyperlink ref="E45" location="SPY!A1" display="SPY"/>
    <hyperlink ref="E46" location="SWKS!A1" display="SWKS"/>
    <hyperlink ref="E47" location="CNI!A1" display="CNI"/>
    <hyperlink ref="E6" location="WFC!A1" display="WFC"/>
    <hyperlink ref="E48" location="AA!A1" display="AA"/>
    <hyperlink ref="E12" location="CF!A1" display="CF"/>
    <hyperlink ref="E11" location="TGT!A1" display="TGT"/>
    <hyperlink ref="E20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4" location="TEVA!A1" display="TEVA"/>
    <hyperlink ref="E56" location="DIS!A1" display="DIS"/>
    <hyperlink ref="E8" location="FTR!A1" display="FTR"/>
    <hyperlink ref="E13" location="GILD!A1" display="GILD"/>
    <hyperlink ref="E57" location="WWD!A1" display="WWD"/>
    <hyperlink ref="E7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I276" sqref="I276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-5757.0319999985513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-7040.6819999984837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-7042.210000000021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-1.9999984624519129E-3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89" priority="7">
      <formula>#REF!&gt;0</formula>
    </cfRule>
    <cfRule type="expression" dxfId="158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5"/>
  <sheetViews>
    <sheetView topLeftCell="E1" zoomScaleNormal="100" workbookViewId="0">
      <pane ySplit="1" topLeftCell="A461" activePane="bottomLeft" state="frozen"/>
      <selection pane="bottomLeft" activeCell="I477" sqref="I47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-7042.210000000021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</sheetData>
  <conditionalFormatting sqref="D3:D47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323.89999999999998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323.89999999999998</v>
      </c>
      <c r="R4" s="508">
        <v>2.06E-2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3" t="s">
        <v>78</v>
      </c>
      <c r="P42" s="74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356.29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353.05099999999999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349.81200000000001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346.57299999999998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343.334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340.09499999999997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336.85599999999999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333.61699999999996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330.37799999999999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327.13899999999995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323.89999999999998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320.661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317.42199999999997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314.18299999999999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310.94399999999996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307.70499999999998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304.46599999999995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301.22699999999998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297.988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294.74899999999997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291.51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87" priority="58">
      <formula>F19&gt;0</formula>
    </cfRule>
    <cfRule type="expression" dxfId="15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85" priority="47">
      <formula>H25&gt;0</formula>
    </cfRule>
    <cfRule type="expression" dxfId="1584" priority="48">
      <formula>H25&lt;0</formula>
    </cfRule>
  </conditionalFormatting>
  <conditionalFormatting sqref="M39">
    <cfRule type="expression" dxfId="1583" priority="45">
      <formula>M39&gt;0</formula>
    </cfRule>
    <cfRule type="expression" dxfId="1582" priority="46">
      <formula>M39&lt;0</formula>
    </cfRule>
  </conditionalFormatting>
  <conditionalFormatting sqref="F61:F67">
    <cfRule type="expression" dxfId="1581" priority="43">
      <formula>F61&gt;0</formula>
    </cfRule>
    <cfRule type="expression" dxfId="1580" priority="44">
      <formula>F61&lt;0</formula>
    </cfRule>
  </conditionalFormatting>
  <conditionalFormatting sqref="H61:H67">
    <cfRule type="expression" dxfId="1579" priority="41">
      <formula>H61&gt;0</formula>
    </cfRule>
    <cfRule type="expression" dxfId="1578" priority="42">
      <formula>H61&lt;0</formula>
    </cfRule>
  </conditionalFormatting>
  <conditionalFormatting sqref="F21:F24">
    <cfRule type="expression" dxfId="1577" priority="39">
      <formula>F21&gt;0</formula>
    </cfRule>
    <cfRule type="expression" dxfId="1576" priority="40">
      <formula>F21&lt;0</formula>
    </cfRule>
  </conditionalFormatting>
  <conditionalFormatting sqref="H21:H24">
    <cfRule type="expression" dxfId="1575" priority="37">
      <formula>H21&gt;0</formula>
    </cfRule>
    <cfRule type="expression" dxfId="1574" priority="38">
      <formula>H21&lt;0</formula>
    </cfRule>
  </conditionalFormatting>
  <conditionalFormatting sqref="I25:I28">
    <cfRule type="expression" dxfId="1573" priority="31">
      <formula>I25&gt;0</formula>
    </cfRule>
    <cfRule type="expression" dxfId="1572" priority="32">
      <formula>I25&lt;0</formula>
    </cfRule>
  </conditionalFormatting>
  <conditionalFormatting sqref="I21:I24">
    <cfRule type="expression" dxfId="1571" priority="29">
      <formula>I21&gt;0</formula>
    </cfRule>
    <cfRule type="expression" dxfId="1570" priority="30">
      <formula>I21&lt;0</formula>
    </cfRule>
  </conditionalFormatting>
  <conditionalFormatting sqref="H29">
    <cfRule type="expression" dxfId="1569" priority="27">
      <formula>H29&gt;0</formula>
    </cfRule>
    <cfRule type="expression" dxfId="1568" priority="28">
      <formula>H29&lt;0</formula>
    </cfRule>
  </conditionalFormatting>
  <conditionalFormatting sqref="H30">
    <cfRule type="expression" dxfId="1567" priority="25">
      <formula>H30&gt;0</formula>
    </cfRule>
    <cfRule type="expression" dxfId="1566" priority="26">
      <formula>H30&lt;0</formula>
    </cfRule>
  </conditionalFormatting>
  <conditionalFormatting sqref="H31">
    <cfRule type="expression" dxfId="1565" priority="23">
      <formula>H31&gt;0</formula>
    </cfRule>
    <cfRule type="expression" dxfId="1564" priority="24">
      <formula>H31&lt;0</formula>
    </cfRule>
  </conditionalFormatting>
  <conditionalFormatting sqref="Q7">
    <cfRule type="expression" dxfId="1563" priority="21">
      <formula>Q7&gt;0</formula>
    </cfRule>
    <cfRule type="expression" dxfId="1562" priority="22">
      <formula>Q7&lt;0</formula>
    </cfRule>
  </conditionalFormatting>
  <conditionalFormatting sqref="Q8">
    <cfRule type="expression" dxfId="1561" priority="19">
      <formula>Q8&gt;0</formula>
    </cfRule>
    <cfRule type="expression" dxfId="1560" priority="20">
      <formula>Q8&lt;0</formula>
    </cfRule>
  </conditionalFormatting>
  <conditionalFormatting sqref="F73:F82">
    <cfRule type="expression" dxfId="1559" priority="17">
      <formula>F73&gt;0</formula>
    </cfRule>
    <cfRule type="expression" dxfId="1558" priority="18">
      <formula>F73&lt;0</formula>
    </cfRule>
  </conditionalFormatting>
  <conditionalFormatting sqref="H73:H76">
    <cfRule type="expression" dxfId="1557" priority="15">
      <formula>H73&gt;0</formula>
    </cfRule>
    <cfRule type="expression" dxfId="1556" priority="16">
      <formula>H73&lt;0</formula>
    </cfRule>
  </conditionalFormatting>
  <conditionalFormatting sqref="F69:F72">
    <cfRule type="expression" dxfId="1555" priority="13">
      <formula>F69&gt;0</formula>
    </cfRule>
    <cfRule type="expression" dxfId="1554" priority="14">
      <formula>F69&lt;0</formula>
    </cfRule>
  </conditionalFormatting>
  <conditionalFormatting sqref="H69:H72">
    <cfRule type="expression" dxfId="1553" priority="11">
      <formula>H69&gt;0</formula>
    </cfRule>
    <cfRule type="expression" dxfId="1552" priority="12">
      <formula>H69&lt;0</formula>
    </cfRule>
  </conditionalFormatting>
  <conditionalFormatting sqref="I73:I76">
    <cfRule type="expression" dxfId="1551" priority="9">
      <formula>I73&gt;0</formula>
    </cfRule>
    <cfRule type="expression" dxfId="1550" priority="10">
      <formula>I73&lt;0</formula>
    </cfRule>
  </conditionalFormatting>
  <conditionalFormatting sqref="I69:I72">
    <cfRule type="expression" dxfId="1549" priority="7">
      <formula>I69&gt;0</formula>
    </cfRule>
    <cfRule type="expression" dxfId="1548" priority="8">
      <formula>I69&lt;0</formula>
    </cfRule>
  </conditionalFormatting>
  <conditionalFormatting sqref="H77">
    <cfRule type="expression" dxfId="1547" priority="5">
      <formula>H77&gt;0</formula>
    </cfRule>
    <cfRule type="expression" dxfId="1546" priority="6">
      <formula>H77&lt;0</formula>
    </cfRule>
  </conditionalFormatting>
  <conditionalFormatting sqref="H78">
    <cfRule type="expression" dxfId="1545" priority="3">
      <formula>H78&gt;0</formula>
    </cfRule>
    <cfRule type="expression" dxfId="1544" priority="4">
      <formula>H78&lt;0</formula>
    </cfRule>
  </conditionalFormatting>
  <conditionalFormatting sqref="H79">
    <cfRule type="expression" dxfId="1543" priority="1">
      <formula>H79&gt;0</formula>
    </cfRule>
    <cfRule type="expression" dxfId="15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0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31.91</v>
      </c>
      <c r="R4" s="508">
        <v>-1.0200000000000001E-2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1914.6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545.37999999999965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105.59999999999991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5.8374792703150859E-2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3" t="s">
        <v>78</v>
      </c>
      <c r="P42" s="74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35.101000000000006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34.7819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34.462800000000001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34.143700000000003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33.824600000000004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33.505500000000005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33.186399999999999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32.8673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32.548200000000001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32.229100000000003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31.91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31.590900000000001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31.271799999999999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30.9527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30.633599999999998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30.314499999999999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29.9954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29.676300000000001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29.357200000000002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29.0381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28.719000000000001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41" priority="25">
      <formula>N19&gt;0</formula>
    </cfRule>
    <cfRule type="expression" dxfId="154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39" priority="19">
      <formula>F21&gt;0</formula>
    </cfRule>
    <cfRule type="expression" dxfId="1538" priority="20">
      <formula>F21&lt;0</formula>
    </cfRule>
  </conditionalFormatting>
  <conditionalFormatting sqref="H21:H31">
    <cfRule type="expression" dxfId="1537" priority="17">
      <formula>H21&gt;0</formula>
    </cfRule>
    <cfRule type="expression" dxfId="1536" priority="18">
      <formula>H21&lt;0</formula>
    </cfRule>
  </conditionalFormatting>
  <conditionalFormatting sqref="I21:I31">
    <cfRule type="expression" dxfId="1535" priority="15">
      <formula>I21&gt;0</formula>
    </cfRule>
    <cfRule type="expression" dxfId="1534" priority="16">
      <formula>I21&lt;0</formula>
    </cfRule>
  </conditionalFormatting>
  <conditionalFormatting sqref="Q8">
    <cfRule type="expression" dxfId="1533" priority="7">
      <formula>Q8&gt;0</formula>
    </cfRule>
    <cfRule type="expression" dxfId="1532" priority="8">
      <formula>Q8&lt;0</formula>
    </cfRule>
  </conditionalFormatting>
  <conditionalFormatting sqref="Q7">
    <cfRule type="expression" dxfId="1531" priority="9">
      <formula>Q7&gt;0</formula>
    </cfRule>
    <cfRule type="expression" dxfId="1530" priority="10">
      <formula>Q7&lt;0</formula>
    </cfRule>
  </conditionalFormatting>
  <conditionalFormatting sqref="F56:F66">
    <cfRule type="expression" dxfId="1529" priority="5">
      <formula>F56&gt;0</formula>
    </cfRule>
    <cfRule type="expression" dxfId="1528" priority="6">
      <formula>F56&lt;0</formula>
    </cfRule>
  </conditionalFormatting>
  <conditionalFormatting sqref="H56:H66">
    <cfRule type="expression" dxfId="1527" priority="3">
      <formula>H56&gt;0</formula>
    </cfRule>
    <cfRule type="expression" dxfId="1526" priority="4">
      <formula>H56&lt;0</formula>
    </cfRule>
  </conditionalFormatting>
  <conditionalFormatting sqref="I56:I66">
    <cfRule type="expression" dxfId="1525" priority="1">
      <formula>I56&gt;0</formula>
    </cfRule>
    <cfRule type="expression" dxfId="152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8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64.218900000000033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64.89</v>
      </c>
      <c r="R4" s="227">
        <v>-1.1900000000000001E-2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12978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12843.780000000006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810.16999999999462</v>
      </c>
      <c r="R7">
        <v>50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134.21999999999389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72"/>
      <c r="H9" s="181"/>
      <c r="I9" s="3"/>
      <c r="J9" s="3"/>
      <c r="K9" s="3"/>
      <c r="L9" s="4"/>
      <c r="O9" s="11" t="s">
        <v>211</v>
      </c>
      <c r="Q9" s="227">
        <f>IF(Q2=0, 0, Q8/Q6)</f>
        <v>1.0450194568888117E-2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72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490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555</v>
      </c>
      <c r="I35" s="14"/>
      <c r="J35" s="14"/>
      <c r="K35" s="14">
        <f>SUM(K2:K14)</f>
        <v>36704.67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555</v>
      </c>
      <c r="I36" s="352"/>
      <c r="J36" s="352"/>
      <c r="K36" s="353">
        <f>SumByColor($A$36,K2:K34)</f>
        <v>36705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71.379000000000005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70.730100000000007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70.08120000000001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69.432299999999998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68.7834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68.134500000000003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67.485600000000005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66.836700000000008</v>
      </c>
      <c r="Q47" s="2"/>
    </row>
    <row r="48" spans="1:17" x14ac:dyDescent="0.25">
      <c r="A48" t="s">
        <v>355</v>
      </c>
      <c r="B48" s="189">
        <v>42772</v>
      </c>
      <c r="C48" s="10">
        <v>100</v>
      </c>
      <c r="D48" s="39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66.187799999999996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65.538899999999998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64.89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64.241100000000003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63.592199999999998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62.943300000000001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62.294399999999996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61.645499999999998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60.996599999999994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60.347700000000003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59.698800000000006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59.049900000000001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58.401000000000003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B71" s="10"/>
      <c r="C71" s="10"/>
      <c r="D71" s="39"/>
      <c r="E71" s="39"/>
      <c r="F71" s="39"/>
      <c r="G71" s="10"/>
      <c r="H71" s="10"/>
      <c r="I71" s="10"/>
      <c r="J71" s="39"/>
    </row>
    <row r="72" spans="1:10" x14ac:dyDescent="0.25">
      <c r="B72" s="10"/>
      <c r="C72" s="10"/>
      <c r="D72" s="39"/>
      <c r="E72" s="39"/>
      <c r="F72" s="39"/>
      <c r="G72" s="10"/>
      <c r="H72" s="10"/>
      <c r="I72" s="10"/>
      <c r="J72" s="39"/>
    </row>
    <row r="73" spans="1:10" x14ac:dyDescent="0.25">
      <c r="B73" s="10"/>
      <c r="C73" s="10"/>
      <c r="D73" s="39"/>
      <c r="E73" s="39"/>
      <c r="F73" s="39"/>
      <c r="G73" s="10"/>
      <c r="H73" s="10"/>
      <c r="I73" s="10"/>
      <c r="J73" s="39"/>
    </row>
    <row r="74" spans="1:10" x14ac:dyDescent="0.25">
      <c r="B74" s="10"/>
      <c r="C74" s="10"/>
      <c r="D74" s="39"/>
      <c r="E74" s="39"/>
      <c r="F74" s="39"/>
      <c r="G74" s="10"/>
      <c r="H74" s="10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68">C88*(E88-D88)</f>
        <v>15.999999999999943</v>
      </c>
      <c r="G88" s="376">
        <f t="shared" ref="G88:G96" si="69">D88*C88</f>
        <v>1924</v>
      </c>
      <c r="H88" s="377">
        <f t="shared" ref="H88:H96" si="70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68"/>
        <v>50.600000000000023</v>
      </c>
      <c r="G89" s="376">
        <f t="shared" si="69"/>
        <v>1924</v>
      </c>
      <c r="H89" s="377">
        <f t="shared" si="70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68"/>
        <v>-176.20199999999988</v>
      </c>
      <c r="G90" s="376">
        <f t="shared" si="69"/>
        <v>4063.752</v>
      </c>
      <c r="H90" s="377">
        <f t="shared" si="70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68"/>
        <v>-51.239999999999952</v>
      </c>
      <c r="G91" s="376">
        <f t="shared" si="69"/>
        <v>2283.9899999999998</v>
      </c>
      <c r="H91" s="377">
        <f t="shared" si="70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68"/>
        <v>-146.2399999999999</v>
      </c>
      <c r="G92" s="376">
        <f t="shared" si="69"/>
        <v>2283.9899999999998</v>
      </c>
      <c r="H92" s="377">
        <f t="shared" si="70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68"/>
        <v>-159.23999999999978</v>
      </c>
      <c r="G93" s="376">
        <f t="shared" si="69"/>
        <v>4352.74</v>
      </c>
      <c r="H93" s="377">
        <f t="shared" si="70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68"/>
        <v>-37.790000000000035</v>
      </c>
      <c r="G94" s="376">
        <f t="shared" si="69"/>
        <v>2188.04</v>
      </c>
      <c r="H94" s="377">
        <f t="shared" si="70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68"/>
        <v>-137.54000000000025</v>
      </c>
      <c r="G95" s="376">
        <f t="shared" si="69"/>
        <v>2188.04</v>
      </c>
      <c r="H95" s="377">
        <f t="shared" si="70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68"/>
        <v>-167.54249999999934</v>
      </c>
      <c r="G96" s="376">
        <f t="shared" si="69"/>
        <v>6112.0424999999996</v>
      </c>
      <c r="H96" s="377">
        <f t="shared" si="70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1">C97*(E97-D97)</f>
        <v>-58.042499999999819</v>
      </c>
      <c r="G97" s="376">
        <f t="shared" ref="G97:G109" si="72">D97*C97</f>
        <v>6112.0424999999996</v>
      </c>
      <c r="H97" s="377">
        <f t="shared" ref="H97:H109" si="73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1"/>
        <v>195.77249999999998</v>
      </c>
      <c r="G98" s="376">
        <f t="shared" si="72"/>
        <v>4432.4775</v>
      </c>
      <c r="H98" s="377">
        <f t="shared" si="73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1"/>
        <v>38.472500000000025</v>
      </c>
      <c r="G99" s="376">
        <f t="shared" si="72"/>
        <v>4432.4775</v>
      </c>
      <c r="H99" s="377">
        <f t="shared" si="73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1"/>
        <v>466.37249999999932</v>
      </c>
      <c r="G100" s="376">
        <f t="shared" si="72"/>
        <v>4432.4775</v>
      </c>
      <c r="H100" s="377">
        <f t="shared" si="73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1"/>
        <v>536.22249999999985</v>
      </c>
      <c r="G101" s="376">
        <f t="shared" si="72"/>
        <v>4432.4775</v>
      </c>
      <c r="H101" s="377">
        <f t="shared" si="73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1"/>
        <v>640.51000000000045</v>
      </c>
      <c r="G102" s="376">
        <f t="shared" si="72"/>
        <v>3972.49</v>
      </c>
      <c r="H102" s="377">
        <f t="shared" si="73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1"/>
        <v>547.01000000000022</v>
      </c>
      <c r="G103" s="376">
        <f t="shared" si="72"/>
        <v>3972.49</v>
      </c>
      <c r="H103" s="377">
        <f t="shared" si="73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1"/>
        <v>505.01000000000005</v>
      </c>
      <c r="G104" s="376">
        <f t="shared" si="72"/>
        <v>3972.49</v>
      </c>
      <c r="H104" s="377">
        <f t="shared" si="73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1"/>
        <v>400.50999999999988</v>
      </c>
      <c r="G105" s="376">
        <f t="shared" si="72"/>
        <v>3972.49</v>
      </c>
      <c r="H105" s="377">
        <f t="shared" si="73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1"/>
        <v>504.01000000000022</v>
      </c>
      <c r="G106" s="376">
        <f t="shared" si="72"/>
        <v>3972.49</v>
      </c>
      <c r="H106" s="377">
        <f t="shared" si="73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1"/>
        <v>470.51000000000016</v>
      </c>
      <c r="G107" s="376">
        <f t="shared" si="72"/>
        <v>3972.49</v>
      </c>
      <c r="H107" s="377">
        <f t="shared" si="73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1"/>
        <v>500.50999999999988</v>
      </c>
      <c r="G108" s="376">
        <f t="shared" si="72"/>
        <v>3972.49</v>
      </c>
      <c r="H108" s="377">
        <f t="shared" si="73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1"/>
        <v>413.46899999999977</v>
      </c>
      <c r="G109" s="376">
        <f t="shared" si="72"/>
        <v>2218.1310000000003</v>
      </c>
      <c r="H109" s="377">
        <f t="shared" si="73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4">C113*(E113-D113)</f>
        <v>42.500000000000071</v>
      </c>
      <c r="G113" s="376">
        <f t="shared" ref="G113:G129" si="75">D113*C113</f>
        <v>1973.75</v>
      </c>
      <c r="H113" s="377">
        <f t="shared" ref="H113:H129" si="76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4"/>
        <v>30.750000000000099</v>
      </c>
      <c r="G114" s="376">
        <f t="shared" si="75"/>
        <v>1973.75</v>
      </c>
      <c r="H114" s="377">
        <f t="shared" si="76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4"/>
        <v>75.750000000000028</v>
      </c>
      <c r="G115" s="376">
        <f t="shared" si="75"/>
        <v>1973.75</v>
      </c>
      <c r="H115" s="377">
        <f t="shared" si="76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4"/>
        <v>53.749999999999787</v>
      </c>
      <c r="G116" s="376">
        <f t="shared" si="75"/>
        <v>1973.75</v>
      </c>
      <c r="H116" s="377">
        <f t="shared" si="76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4"/>
        <v>88.250000000000028</v>
      </c>
      <c r="G117" s="376">
        <f t="shared" si="75"/>
        <v>1973.75</v>
      </c>
      <c r="H117" s="377">
        <f t="shared" si="76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4"/>
        <v>70.499999999999829</v>
      </c>
      <c r="G118" s="376">
        <f t="shared" si="75"/>
        <v>1973.75</v>
      </c>
      <c r="H118" s="377">
        <f t="shared" si="76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4"/>
        <v>-51.249999999999929</v>
      </c>
      <c r="G119" s="376">
        <f t="shared" si="75"/>
        <v>1973.75</v>
      </c>
      <c r="H119" s="377">
        <f t="shared" si="76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4"/>
        <v>-29.500000000000171</v>
      </c>
      <c r="G120" s="376">
        <f t="shared" si="75"/>
        <v>1973.75</v>
      </c>
      <c r="H120" s="377">
        <f t="shared" si="76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4"/>
        <v>-85.750000000000171</v>
      </c>
      <c r="G121" s="376">
        <f t="shared" si="75"/>
        <v>1973.75</v>
      </c>
      <c r="H121" s="377">
        <f t="shared" si="76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4"/>
        <v>-42.000000000000171</v>
      </c>
      <c r="G122" s="376">
        <f t="shared" si="75"/>
        <v>1973.75</v>
      </c>
      <c r="H122" s="377">
        <f t="shared" si="76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4"/>
        <v>0.49999999999990052</v>
      </c>
      <c r="G123" s="376">
        <f t="shared" si="75"/>
        <v>1973.75</v>
      </c>
      <c r="H123" s="377">
        <f t="shared" si="76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4"/>
        <v>-4.9500000000001876</v>
      </c>
      <c r="G124" s="376">
        <f t="shared" si="75"/>
        <v>4202</v>
      </c>
      <c r="H124" s="377">
        <f t="shared" si="76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4"/>
        <v>-102.99849999999971</v>
      </c>
      <c r="G125" s="376">
        <f t="shared" si="75"/>
        <v>4202.1484999999993</v>
      </c>
      <c r="H125" s="377">
        <f t="shared" si="76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4"/>
        <v>-37.548499999999834</v>
      </c>
      <c r="G126" s="376">
        <f t="shared" si="75"/>
        <v>4202.1484999999993</v>
      </c>
      <c r="H126" s="377">
        <f t="shared" si="76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4"/>
        <v>77.951499999999854</v>
      </c>
      <c r="G127" s="376">
        <f t="shared" si="75"/>
        <v>4202.1484999999993</v>
      </c>
      <c r="H127" s="377">
        <f t="shared" si="76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4"/>
        <v>214.71000000000032</v>
      </c>
      <c r="G128" s="376">
        <f t="shared" si="75"/>
        <v>2228.19</v>
      </c>
      <c r="H128" s="377">
        <f t="shared" si="76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4"/>
        <v>173.90999999999991</v>
      </c>
      <c r="G129" s="376">
        <f t="shared" si="75"/>
        <v>2228.19</v>
      </c>
      <c r="H129" s="377">
        <f t="shared" si="76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77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78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77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78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77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78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77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78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77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78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77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78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23" priority="42">
      <formula>N36&gt;0</formula>
    </cfRule>
    <cfRule type="expression" dxfId="152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21" priority="36">
      <formula>F92&gt;0</formula>
    </cfRule>
    <cfRule type="expression" dxfId="1520" priority="37">
      <formula>F92&lt;0</formula>
    </cfRule>
  </conditionalFormatting>
  <conditionalFormatting sqref="H92:H110 H114:H131">
    <cfRule type="expression" dxfId="1519" priority="34">
      <formula>H92&gt;0</formula>
    </cfRule>
    <cfRule type="expression" dxfId="1518" priority="35">
      <formula>H92&lt;0</formula>
    </cfRule>
  </conditionalFormatting>
  <conditionalFormatting sqref="I88:I110 I113:I131">
    <cfRule type="expression" dxfId="1517" priority="32">
      <formula>I88&gt;0</formula>
    </cfRule>
    <cfRule type="expression" dxfId="1516" priority="33">
      <formula>I88&lt;0</formula>
    </cfRule>
  </conditionalFormatting>
  <conditionalFormatting sqref="Q7">
    <cfRule type="expression" dxfId="1515" priority="30">
      <formula>Q7&gt;0</formula>
    </cfRule>
    <cfRule type="expression" dxfId="1514" priority="31">
      <formula>Q7&lt;0</formula>
    </cfRule>
  </conditionalFormatting>
  <conditionalFormatting sqref="Q8">
    <cfRule type="expression" dxfId="1513" priority="28">
      <formula>Q8&gt;0</formula>
    </cfRule>
    <cfRule type="expression" dxfId="1512" priority="29">
      <formula>Q8&lt;0</formula>
    </cfRule>
  </conditionalFormatting>
  <conditionalFormatting sqref="F88:F91">
    <cfRule type="expression" dxfId="1511" priority="26">
      <formula>F88&gt;0</formula>
    </cfRule>
    <cfRule type="expression" dxfId="1510" priority="27">
      <formula>F88&lt;0</formula>
    </cfRule>
  </conditionalFormatting>
  <conditionalFormatting sqref="H88:H91">
    <cfRule type="expression" dxfId="1509" priority="24">
      <formula>H88&gt;0</formula>
    </cfRule>
    <cfRule type="expression" dxfId="1508" priority="25">
      <formula>H88&lt;0</formula>
    </cfRule>
  </conditionalFormatting>
  <conditionalFormatting sqref="F113:F127">
    <cfRule type="expression" dxfId="1507" priority="18">
      <formula>F113&gt;0</formula>
    </cfRule>
    <cfRule type="expression" dxfId="1506" priority="19">
      <formula>F113&lt;0</formula>
    </cfRule>
  </conditionalFormatting>
  <conditionalFormatting sqref="H113:H127">
    <cfRule type="expression" dxfId="1505" priority="16">
      <formula>H113&gt;0</formula>
    </cfRule>
    <cfRule type="expression" dxfId="1504" priority="17">
      <formula>H113&lt;0</formula>
    </cfRule>
  </conditionalFormatting>
  <conditionalFormatting sqref="F42:F70">
    <cfRule type="expression" dxfId="1503" priority="14">
      <formula>F42&gt;0</formula>
    </cfRule>
    <cfRule type="expression" dxfId="1502" priority="15">
      <formula>F42&lt;0</formula>
    </cfRule>
  </conditionalFormatting>
  <conditionalFormatting sqref="H42:H70">
    <cfRule type="expression" dxfId="1501" priority="12">
      <formula>H42&gt;0</formula>
    </cfRule>
    <cfRule type="expression" dxfId="1500" priority="13">
      <formula>H42&lt;0</formula>
    </cfRule>
  </conditionalFormatting>
  <conditionalFormatting sqref="J51:J81">
    <cfRule type="expression" dxfId="1499" priority="10">
      <formula>J51&gt;0</formula>
    </cfRule>
    <cfRule type="expression" dxfId="1498" priority="11">
      <formula>J51&lt;0</formula>
    </cfRule>
  </conditionalFormatting>
  <conditionalFormatting sqref="J56">
    <cfRule type="expression" dxfId="1497" priority="8">
      <formula>J56&gt;0</formula>
    </cfRule>
    <cfRule type="expression" dxfId="1496" priority="9">
      <formula>J56&lt;0</formula>
    </cfRule>
  </conditionalFormatting>
  <conditionalFormatting sqref="Q9">
    <cfRule type="expression" dxfId="1495" priority="2">
      <formula>Q9&gt;0</formula>
    </cfRule>
    <cfRule type="expression" dxfId="1494" priority="3">
      <formula>Q9&lt;0</formula>
    </cfRule>
  </conditionalFormatting>
  <conditionalFormatting sqref="R4">
    <cfRule type="expression" dxfId="1493" priority="4">
      <formula>R4&gt;0</formula>
    </cfRule>
    <cfRule type="expression" dxfId="149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161.26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161.26</v>
      </c>
      <c r="R4" s="508">
        <v>-4.0000000000000001E-3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3" t="s">
        <v>78</v>
      </c>
      <c r="P42" s="74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177.386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175.77340000000001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174.16079999999999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172.54820000000001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170.93559999999999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169.32300000000001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167.71039999999999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166.09780000000001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164.48519999999999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162.87260000000001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161.26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159.64739999999998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158.03479999999999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156.42219999999998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154.80959999999999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153.19699999999997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151.58439999999999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149.9718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148.35919999999999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146.7466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145.13399999999999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80" priority="35">
      <formula>N19&gt;0</formula>
    </cfRule>
    <cfRule type="expression" dxfId="147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78" priority="21">
      <formula>F25&gt;0</formula>
    </cfRule>
    <cfRule type="expression" dxfId="1477" priority="22">
      <formula>F25&lt;0</formula>
    </cfRule>
  </conditionalFormatting>
  <conditionalFormatting sqref="H25:H47">
    <cfRule type="expression" dxfId="1476" priority="19">
      <formula>H25&gt;0</formula>
    </cfRule>
    <cfRule type="expression" dxfId="1475" priority="20">
      <formula>H25&lt;0</formula>
    </cfRule>
  </conditionalFormatting>
  <conditionalFormatting sqref="I25:I27">
    <cfRule type="expression" dxfId="1474" priority="15">
      <formula>I25&gt;0</formula>
    </cfRule>
    <cfRule type="expression" dxfId="1473" priority="16">
      <formula>I25&lt;0</formula>
    </cfRule>
  </conditionalFormatting>
  <conditionalFormatting sqref="Q7">
    <cfRule type="expression" dxfId="1472" priority="5">
      <formula>Q7&gt;0</formula>
    </cfRule>
    <cfRule type="expression" dxfId="1471" priority="6">
      <formula>Q7&lt;0</formula>
    </cfRule>
  </conditionalFormatting>
  <conditionalFormatting sqref="Q8">
    <cfRule type="expression" dxfId="1470" priority="3">
      <formula>Q8&gt;0</formula>
    </cfRule>
    <cfRule type="expression" dxfId="146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84.41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84.41</v>
      </c>
      <c r="R4" s="491">
        <v>-9.5999999999999992E-3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92.850999999999999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92.006900000000002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91.162800000000004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90.318700000000007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89.474599999999995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88.630499999999998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87.7864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86.942300000000003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86.098199999999991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85.254099999999994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84.41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83.565899999999999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82.721800000000002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81.87769999999999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81.033599999999993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80.189499999999995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79.345399999999998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78.501300000000001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77.657200000000003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76.813100000000006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75.968999999999994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68" priority="9">
      <formula>F36&gt;0</formula>
    </cfRule>
    <cfRule type="expression" dxfId="1467" priority="10">
      <formula>F36&lt;0</formula>
    </cfRule>
  </conditionalFormatting>
  <conditionalFormatting sqref="F25:F35">
    <cfRule type="expression" dxfId="1466" priority="7">
      <formula>F25&gt;0</formula>
    </cfRule>
    <cfRule type="expression" dxfId="1465" priority="8">
      <formula>F25&lt;0</formula>
    </cfRule>
  </conditionalFormatting>
  <conditionalFormatting sqref="H25:H35">
    <cfRule type="expression" dxfId="1464" priority="5">
      <formula>H25&gt;0</formula>
    </cfRule>
    <cfRule type="expression" dxfId="1463" priority="6">
      <formula>H25&lt;0</formula>
    </cfRule>
  </conditionalFormatting>
  <conditionalFormatting sqref="Q7">
    <cfRule type="expression" dxfId="1462" priority="3">
      <formula>Q7&gt;0</formula>
    </cfRule>
    <cfRule type="expression" dxfId="1461" priority="4">
      <formula>Q7&lt;0</formula>
    </cfRule>
  </conditionalFormatting>
  <conditionalFormatting sqref="Q8">
    <cfRule type="expression" dxfId="1460" priority="1">
      <formula>Q8&gt;0</formula>
    </cfRule>
    <cfRule type="expression" dxfId="145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72">
        <v>42879</v>
      </c>
      <c r="C2" s="4">
        <v>50</v>
      </c>
      <c r="D2" s="3">
        <v>70.08</v>
      </c>
      <c r="E2" s="3">
        <v>0</v>
      </c>
      <c r="F2" s="3">
        <f>C2*D2+E2</f>
        <v>3504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76.39</v>
      </c>
      <c r="R4" s="513">
        <v>1.46E-2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7639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7108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921.55999999999949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531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7.4704558244231847E-2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" si="16">C36*(E36-D36)</f>
        <v>559.99999999999943</v>
      </c>
      <c r="G36" s="39">
        <f t="shared" ref="G36" si="17">D36*C36</f>
        <v>6876.0000000000009</v>
      </c>
      <c r="H36" s="227">
        <f t="shared" ref="H36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84.029000000000011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1">O42*$Q$4</f>
        <v>83.265100000000004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1"/>
        <v>82.501200000000011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1"/>
        <v>81.737300000000005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1"/>
        <v>80.973399999999998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1"/>
        <v>80.209500000000006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1"/>
        <v>79.445599999999999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1"/>
        <v>78.681700000000006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1"/>
        <v>77.9178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1"/>
        <v>77.153900000000007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1"/>
        <v>76.39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1"/>
        <v>75.626099999999994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1"/>
        <v>74.862200000000001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1"/>
        <v>74.098299999999995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1"/>
        <v>73.334400000000002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1"/>
        <v>72.570499999999996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1"/>
        <v>71.806600000000003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1"/>
        <v>71.042700000000011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1"/>
        <v>70.278800000000004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1"/>
        <v>69.514899999999997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1"/>
        <v>68.751000000000005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2">C89*(E89-D89)</f>
        <v>-1.5999999999999659</v>
      </c>
      <c r="G89" s="39">
        <f t="shared" ref="G89:G100" si="23">D89*C89</f>
        <v>1441.6</v>
      </c>
      <c r="H89" s="227">
        <f t="shared" ref="H89:H100" si="24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2"/>
        <v>-6.5999999999999659</v>
      </c>
      <c r="G90" s="39">
        <f t="shared" si="23"/>
        <v>1441.6</v>
      </c>
      <c r="H90" s="227">
        <f t="shared" si="24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2"/>
        <v>-23.799999999999955</v>
      </c>
      <c r="G91" s="39">
        <f t="shared" si="23"/>
        <v>2850.6</v>
      </c>
      <c r="H91" s="227">
        <f t="shared" si="24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2"/>
        <v>9.8000000000001819</v>
      </c>
      <c r="G92" s="39">
        <f t="shared" si="23"/>
        <v>2850.6</v>
      </c>
      <c r="H92" s="227">
        <f t="shared" si="24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2"/>
        <v>50.600000000000023</v>
      </c>
      <c r="G93" s="39">
        <f t="shared" si="23"/>
        <v>2850.6</v>
      </c>
      <c r="H93" s="227">
        <f t="shared" si="24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2"/>
        <v>-30.600000000000023</v>
      </c>
      <c r="G94" s="39">
        <f t="shared" si="23"/>
        <v>2850.6</v>
      </c>
      <c r="H94" s="227">
        <f t="shared" si="24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2"/>
        <v>-128.60000000000014</v>
      </c>
      <c r="G95" s="39">
        <f t="shared" si="23"/>
        <v>2850.6</v>
      </c>
      <c r="H95" s="227">
        <f t="shared" si="24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2"/>
        <v>-184.54800000000034</v>
      </c>
      <c r="G96" s="39">
        <f t="shared" si="23"/>
        <v>4537.598</v>
      </c>
      <c r="H96" s="227">
        <f t="shared" si="24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2"/>
        <v>-49.348000000000454</v>
      </c>
      <c r="G97" s="39">
        <f t="shared" si="23"/>
        <v>4537.598</v>
      </c>
      <c r="H97" s="227">
        <f t="shared" si="24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2"/>
        <v>-9.6980000000004907</v>
      </c>
      <c r="G98" s="39">
        <f t="shared" si="23"/>
        <v>4537.598</v>
      </c>
      <c r="H98" s="227">
        <f t="shared" si="24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2"/>
        <v>-46.748000000000047</v>
      </c>
      <c r="G99" s="39">
        <f t="shared" si="23"/>
        <v>4537.598</v>
      </c>
      <c r="H99" s="227">
        <f t="shared" si="24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2"/>
        <v>-13.598000000000638</v>
      </c>
      <c r="G100" s="39">
        <f t="shared" si="23"/>
        <v>4537.598</v>
      </c>
      <c r="H100" s="227">
        <f t="shared" si="24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8" priority="21">
      <formula>F47&gt;0</formula>
    </cfRule>
    <cfRule type="expression" dxfId="1457" priority="22">
      <formula>F47&lt;0</formula>
    </cfRule>
  </conditionalFormatting>
  <conditionalFormatting sqref="Q7">
    <cfRule type="expression" dxfId="1456" priority="19">
      <formula>Q7&gt;0</formula>
    </cfRule>
    <cfRule type="expression" dxfId="1455" priority="20">
      <formula>Q7&lt;0</formula>
    </cfRule>
  </conditionalFormatting>
  <conditionalFormatting sqref="Q8">
    <cfRule type="expression" dxfId="1454" priority="17">
      <formula>Q8&gt;0</formula>
    </cfRule>
    <cfRule type="expression" dxfId="1453" priority="18">
      <formula>Q8&lt;0</formula>
    </cfRule>
  </conditionalFormatting>
  <conditionalFormatting sqref="F25:F46">
    <cfRule type="expression" dxfId="1452" priority="15">
      <formula>F25&gt;0</formula>
    </cfRule>
    <cfRule type="expression" dxfId="1451" priority="16">
      <formula>F25&lt;0</formula>
    </cfRule>
  </conditionalFormatting>
  <conditionalFormatting sqref="H25:H46">
    <cfRule type="expression" dxfId="1450" priority="13">
      <formula>H25&gt;0</formula>
    </cfRule>
    <cfRule type="expression" dxfId="1449" priority="14">
      <formula>H25&lt;0</formula>
    </cfRule>
  </conditionalFormatting>
  <conditionalFormatting sqref="F89:F110">
    <cfRule type="expression" dxfId="1448" priority="11">
      <formula>F89&gt;0</formula>
    </cfRule>
    <cfRule type="expression" dxfId="1447" priority="12">
      <formula>F89&lt;0</formula>
    </cfRule>
  </conditionalFormatting>
  <conditionalFormatting sqref="H89:H110">
    <cfRule type="expression" dxfId="1446" priority="9">
      <formula>H89&gt;0</formula>
    </cfRule>
    <cfRule type="expression" dxfId="1445" priority="10">
      <formula>H89&lt;0</formula>
    </cfRule>
  </conditionalFormatting>
  <conditionalFormatting sqref="Q10">
    <cfRule type="expression" dxfId="1444" priority="7">
      <formula>Q10&gt;0</formula>
    </cfRule>
    <cfRule type="expression" dxfId="1443" priority="8">
      <formula>Q10&lt;0</formula>
    </cfRule>
  </conditionalFormatting>
  <conditionalFormatting sqref="J25:J38">
    <cfRule type="expression" dxfId="1442" priority="5">
      <formula>J25&gt;0</formula>
    </cfRule>
    <cfRule type="expression" dxfId="1441" priority="6">
      <formula>J25&lt;0</formula>
    </cfRule>
  </conditionalFormatting>
  <conditionalFormatting sqref="K25:K38">
    <cfRule type="expression" dxfId="1440" priority="3">
      <formula>K25&gt;0</formula>
    </cfRule>
    <cfRule type="expression" dxfId="1439" priority="4">
      <formula>K25&lt;0</formula>
    </cfRule>
  </conditionalFormatting>
  <conditionalFormatting sqref="L25:L38">
    <cfRule type="expression" dxfId="1438" priority="1">
      <formula>L25&gt;0</formula>
    </cfRule>
    <cfRule type="expression" dxfId="14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33.369999999999997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33.369999999999997</v>
      </c>
      <c r="R4" s="491">
        <v>-3.3E-3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36.707000000000001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36.3733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36.0396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35.7059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35.372199999999999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35.038499999999999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34.704799999999999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34.371099999999998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34.037399999999998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33.703699999999998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33.369999999999997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33.036299999999997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32.702599999999997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32.368899999999996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32.035199999999996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31.701499999999996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31.367799999999995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31.034099999999999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30.700399999999998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30.366699999999998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30.032999999999998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36" priority="31">
      <formula>F29&gt;0</formula>
    </cfRule>
    <cfRule type="expression" dxfId="1435" priority="32">
      <formula>F29&lt;0</formula>
    </cfRule>
  </conditionalFormatting>
  <conditionalFormatting sqref="F29 F31:F35">
    <cfRule type="expression" dxfId="1434" priority="33">
      <formula>F29&gt;0</formula>
    </cfRule>
    <cfRule type="expression" dxfId="1433" priority="34">
      <formula>F29&lt;0</formula>
    </cfRule>
  </conditionalFormatting>
  <conditionalFormatting sqref="H29 H31:H35">
    <cfRule type="expression" dxfId="1432" priority="29">
      <formula>H29&gt;0</formula>
    </cfRule>
    <cfRule type="expression" dxfId="1431" priority="30">
      <formula>H29&lt;0</formula>
    </cfRule>
  </conditionalFormatting>
  <conditionalFormatting sqref="F21:F28">
    <cfRule type="expression" dxfId="1430" priority="27">
      <formula>F21&gt;0</formula>
    </cfRule>
    <cfRule type="expression" dxfId="1429" priority="28">
      <formula>F21&lt;0</formula>
    </cfRule>
  </conditionalFormatting>
  <conditionalFormatting sqref="H21:H28">
    <cfRule type="expression" dxfId="1428" priority="25">
      <formula>H21&gt;0</formula>
    </cfRule>
    <cfRule type="expression" dxfId="1427" priority="26">
      <formula>H21&lt;0</formula>
    </cfRule>
  </conditionalFormatting>
  <conditionalFormatting sqref="Q8">
    <cfRule type="expression" dxfId="1426" priority="21">
      <formula>Q8&gt;0</formula>
    </cfRule>
    <cfRule type="expression" dxfId="1425" priority="22">
      <formula>Q8&lt;0</formula>
    </cfRule>
  </conditionalFormatting>
  <conditionalFormatting sqref="Q7">
    <cfRule type="expression" dxfId="1424" priority="23">
      <formula>Q7&gt;0</formula>
    </cfRule>
    <cfRule type="expression" dxfId="1423" priority="24">
      <formula>Q7&lt;0</formula>
    </cfRule>
  </conditionalFormatting>
  <conditionalFormatting sqref="F30">
    <cfRule type="expression" dxfId="1422" priority="19">
      <formula>F30&gt;0</formula>
    </cfRule>
    <cfRule type="expression" dxfId="1421" priority="20">
      <formula>F30&lt;0</formula>
    </cfRule>
  </conditionalFormatting>
  <conditionalFormatting sqref="H30">
    <cfRule type="expression" dxfId="1420" priority="17">
      <formula>H30&gt;0</formula>
    </cfRule>
    <cfRule type="expression" dxfId="1419" priority="18">
      <formula>H30&lt;0</formula>
    </cfRule>
  </conditionalFormatting>
  <conditionalFormatting sqref="F68 F70:F74">
    <cfRule type="expression" dxfId="1418" priority="13">
      <formula>F68&gt;0</formula>
    </cfRule>
    <cfRule type="expression" dxfId="1417" priority="14">
      <formula>F68&lt;0</formula>
    </cfRule>
  </conditionalFormatting>
  <conditionalFormatting sqref="F68 F70:F74">
    <cfRule type="expression" dxfId="1416" priority="15">
      <formula>F68&gt;0</formula>
    </cfRule>
    <cfRule type="expression" dxfId="1415" priority="16">
      <formula>F68&lt;0</formula>
    </cfRule>
  </conditionalFormatting>
  <conditionalFormatting sqref="H68 H70:H74">
    <cfRule type="expression" dxfId="1414" priority="11">
      <formula>H68&gt;0</formula>
    </cfRule>
    <cfRule type="expression" dxfId="1413" priority="12">
      <formula>H68&lt;0</formula>
    </cfRule>
  </conditionalFormatting>
  <conditionalFormatting sqref="F60:F67">
    <cfRule type="expression" dxfId="1412" priority="9">
      <formula>F60&gt;0</formula>
    </cfRule>
    <cfRule type="expression" dxfId="1411" priority="10">
      <formula>F60&lt;0</formula>
    </cfRule>
  </conditionalFormatting>
  <conditionalFormatting sqref="H60:H67">
    <cfRule type="expression" dxfId="1410" priority="7">
      <formula>H60&gt;0</formula>
    </cfRule>
    <cfRule type="expression" dxfId="1409" priority="8">
      <formula>H60&lt;0</formula>
    </cfRule>
  </conditionalFormatting>
  <conditionalFormatting sqref="F69">
    <cfRule type="expression" dxfId="1408" priority="5">
      <formula>F69&gt;0</formula>
    </cfRule>
    <cfRule type="expression" dxfId="1407" priority="6">
      <formula>F69&lt;0</formula>
    </cfRule>
  </conditionalFormatting>
  <conditionalFormatting sqref="H69">
    <cfRule type="expression" dxfId="1406" priority="3">
      <formula>H69&gt;0</formula>
    </cfRule>
    <cfRule type="expression" dxfId="1405" priority="4">
      <formula>H69&lt;0</formula>
    </cfRule>
  </conditionalFormatting>
  <conditionalFormatting sqref="Q10">
    <cfRule type="expression" dxfId="1404" priority="1">
      <formula>Q10&gt;0</formula>
    </cfRule>
    <cfRule type="expression" dxfId="14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25.79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25.79</v>
      </c>
      <c r="R4" s="491">
        <v>-2.4199999999999999E-2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3" t="s">
        <v>78</v>
      </c>
      <c r="P40" s="74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28.369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28.1111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27.853200000000001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27.595300000000002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27.337399999999999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27.079499999999999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26.8216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26.563700000000001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26.305799999999998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26.047899999999998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25.79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25.5321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25.2742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25.016299999999998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24.758399999999998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24.500499999999999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24.242599999999999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23.9847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23.726800000000001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23.468900000000001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23.210999999999999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02" priority="11">
      <formula>F33&gt;0</formula>
    </cfRule>
    <cfRule type="expression" dxfId="1401" priority="12">
      <formula>F33&lt;0</formula>
    </cfRule>
  </conditionalFormatting>
  <conditionalFormatting sqref="Q7">
    <cfRule type="expression" dxfId="1400" priority="9">
      <formula>Q7&gt;0</formula>
    </cfRule>
    <cfRule type="expression" dxfId="1399" priority="10">
      <formula>Q7&lt;0</formula>
    </cfRule>
  </conditionalFormatting>
  <conditionalFormatting sqref="Q8">
    <cfRule type="expression" dxfId="1398" priority="7">
      <formula>Q8&gt;0</formula>
    </cfRule>
    <cfRule type="expression" dxfId="1397" priority="8">
      <formula>Q8&lt;0</formula>
    </cfRule>
  </conditionalFormatting>
  <conditionalFormatting sqref="F25:F32">
    <cfRule type="expression" dxfId="1396" priority="5">
      <formula>F25&gt;0</formula>
    </cfRule>
    <cfRule type="expression" dxfId="1395" priority="6">
      <formula>F25&lt;0</formula>
    </cfRule>
  </conditionalFormatting>
  <conditionalFormatting sqref="H25:H32">
    <cfRule type="expression" dxfId="1394" priority="3">
      <formula>H25&gt;0</formula>
    </cfRule>
    <cfRule type="expression" dxfId="1393" priority="4">
      <formula>H25&lt;0</formula>
    </cfRule>
  </conditionalFormatting>
  <conditionalFormatting sqref="Q10">
    <cfRule type="expression" dxfId="1392" priority="1">
      <formula>Q10&gt;0</formula>
    </cfRule>
    <cfRule type="expression" dxfId="139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P24" sqref="P24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90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72"/>
      <c r="H3" s="181"/>
      <c r="I3" s="3"/>
      <c r="J3" s="3"/>
      <c r="K3" s="3"/>
      <c r="L3" s="4"/>
      <c r="M3" s="4"/>
      <c r="O3" s="11" t="s">
        <v>58</v>
      </c>
      <c r="Q3" s="482">
        <f>IF(Q2=0, Q4, (F18-K18-M18)/Q2)</f>
        <v>17.617599999999999</v>
      </c>
      <c r="T3" s="587" t="s">
        <v>503</v>
      </c>
      <c r="X3" s="134"/>
    </row>
    <row r="4" spans="1:24" x14ac:dyDescent="0.25">
      <c r="B4" s="490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16.940000000000001</v>
      </c>
      <c r="R4" s="491">
        <v>0</v>
      </c>
      <c r="T4" s="159" t="s">
        <v>504</v>
      </c>
      <c r="U4" s="1"/>
      <c r="X4" s="134"/>
    </row>
    <row r="5" spans="1:24" x14ac:dyDescent="0.25">
      <c r="A5" s="1"/>
      <c r="B5" s="490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3388.0000000000005</v>
      </c>
      <c r="T5" t="s">
        <v>505</v>
      </c>
      <c r="X5" s="134"/>
    </row>
    <row r="6" spans="1:24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3523.52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1147.8999999999951</v>
      </c>
      <c r="R7" s="29">
        <v>43000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-135.51999999999953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-3.8461538461538325E-2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250</v>
      </c>
      <c r="D18" s="18"/>
      <c r="E18" s="18"/>
      <c r="F18" s="18">
        <f>SUM(F2:F12)</f>
        <v>4368.5</v>
      </c>
      <c r="G18" s="14"/>
      <c r="H18" s="14">
        <f>SUM(H2:H10)</f>
        <v>50</v>
      </c>
      <c r="I18" s="18"/>
      <c r="J18" s="18"/>
      <c r="K18" s="18">
        <f>SUM(K2:K10)</f>
        <v>844.9799999999999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827</v>
      </c>
      <c r="G19" s="352"/>
      <c r="H19" s="352">
        <f>SumByColor($A$19,H2:H17)</f>
        <v>50</v>
      </c>
      <c r="I19" s="352"/>
      <c r="J19" s="352"/>
      <c r="K19" s="353">
        <f>SumByColor($A$19,K2:K17)</f>
        <v>845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10">
        <v>250</v>
      </c>
      <c r="D27" s="196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" si="9">C28*(E28-D28)</f>
        <v>-143.52000000000018</v>
      </c>
      <c r="G28" s="39">
        <f t="shared" ref="G28" si="10">D28*C28</f>
        <v>3523.52</v>
      </c>
      <c r="H28" s="227">
        <f t="shared" ref="H28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/>
      <c r="C29" s="10"/>
      <c r="D29" s="196"/>
      <c r="E29" s="39"/>
      <c r="F29" s="39"/>
      <c r="G29" s="39"/>
      <c r="H29" s="227"/>
      <c r="I29" s="39"/>
      <c r="J29" s="39"/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3" t="s">
        <v>78</v>
      </c>
      <c r="P40" s="74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18.634000000000004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18.464600000000004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18.295200000000001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18.125800000000002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17.956400000000002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17.787000000000003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17.617600000000003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17.448200000000003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17.2788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17.109400000000001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16.940000000000001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16.770600000000002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16.601200000000002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16.431799999999999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16.2624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16.093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15.9236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15.754200000000003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15.584800000000001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15.415400000000002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15.246000000000002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90" priority="63">
      <formula>F31&gt;0</formula>
    </cfRule>
    <cfRule type="expression" dxfId="1389" priority="64">
      <formula>F31&lt;0</formula>
    </cfRule>
  </conditionalFormatting>
  <conditionalFormatting sqref="Q7">
    <cfRule type="expression" dxfId="1388" priority="61">
      <formula>Q7&gt;0</formula>
    </cfRule>
    <cfRule type="expression" dxfId="1387" priority="62">
      <formula>Q7&lt;0</formula>
    </cfRule>
  </conditionalFormatting>
  <conditionalFormatting sqref="Q8">
    <cfRule type="expression" dxfId="1386" priority="59">
      <formula>Q8&gt;0</formula>
    </cfRule>
    <cfRule type="expression" dxfId="138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84" priority="51">
      <formula>M58&gt;0</formula>
    </cfRule>
    <cfRule type="expression" dxfId="1383" priority="52">
      <formula>M58&lt;0</formula>
    </cfRule>
  </conditionalFormatting>
  <conditionalFormatting sqref="Q10">
    <cfRule type="expression" dxfId="1382" priority="49">
      <formula>Q10&gt;0</formula>
    </cfRule>
    <cfRule type="expression" dxfId="1381" priority="50">
      <formula>Q10&lt;0</formula>
    </cfRule>
  </conditionalFormatting>
  <conditionalFormatting sqref="F29:F30">
    <cfRule type="expression" dxfId="1380" priority="47">
      <formula>F29&gt;0</formula>
    </cfRule>
    <cfRule type="expression" dxfId="1379" priority="48">
      <formula>F29&lt;0</formula>
    </cfRule>
  </conditionalFormatting>
  <conditionalFormatting sqref="H29:H30">
    <cfRule type="expression" dxfId="1378" priority="45">
      <formula>H29&gt;0</formula>
    </cfRule>
    <cfRule type="expression" dxfId="1377" priority="46">
      <formula>H29&lt;0</formula>
    </cfRule>
  </conditionalFormatting>
  <conditionalFormatting sqref="F83:F94">
    <cfRule type="expression" dxfId="1376" priority="43">
      <formula>F83&gt;0</formula>
    </cfRule>
    <cfRule type="expression" dxfId="1375" priority="44">
      <formula>F83&lt;0</formula>
    </cfRule>
  </conditionalFormatting>
  <conditionalFormatting sqref="H83:H94">
    <cfRule type="expression" dxfId="1374" priority="41">
      <formula>H83&gt;0</formula>
    </cfRule>
    <cfRule type="expression" dxfId="1373" priority="42">
      <formula>H83&lt;0</formula>
    </cfRule>
  </conditionalFormatting>
  <conditionalFormatting sqref="J41">
    <cfRule type="expression" dxfId="1372" priority="39">
      <formula>J41&gt;0</formula>
    </cfRule>
    <cfRule type="expression" dxfId="1371" priority="40">
      <formula>J41&lt;0</formula>
    </cfRule>
  </conditionalFormatting>
  <conditionalFormatting sqref="J39:J47 J49">
    <cfRule type="expression" dxfId="1370" priority="37">
      <formula>J39&gt;0</formula>
    </cfRule>
    <cfRule type="expression" dxfId="1369" priority="38">
      <formula>J39&lt;0</formula>
    </cfRule>
  </conditionalFormatting>
  <conditionalFormatting sqref="F48 H48">
    <cfRule type="expression" dxfId="1368" priority="35">
      <formula>F48&gt;0</formula>
    </cfRule>
    <cfRule type="expression" dxfId="1367" priority="36">
      <formula>F48&lt;0</formula>
    </cfRule>
  </conditionalFormatting>
  <conditionalFormatting sqref="J48">
    <cfRule type="expression" dxfId="1366" priority="33">
      <formula>J48&gt;0</formula>
    </cfRule>
    <cfRule type="expression" dxfId="1365" priority="34">
      <formula>J48&lt;0</formula>
    </cfRule>
  </conditionalFormatting>
  <conditionalFormatting sqref="K41:K52">
    <cfRule type="expression" dxfId="1364" priority="31">
      <formula>K41&gt;0</formula>
    </cfRule>
    <cfRule type="expression" dxfId="1363" priority="32">
      <formula>K41&lt;0</formula>
    </cfRule>
  </conditionalFormatting>
  <conditionalFormatting sqref="K39:K52">
    <cfRule type="expression" dxfId="1362" priority="29">
      <formula>K39&gt;0</formula>
    </cfRule>
    <cfRule type="expression" dxfId="1361" priority="30">
      <formula>K39&lt;0</formula>
    </cfRule>
  </conditionalFormatting>
  <conditionalFormatting sqref="F102:F118 H102:H118 H120:H128 F120:F128">
    <cfRule type="expression" dxfId="1360" priority="25">
      <formula>F102&gt;0</formula>
    </cfRule>
    <cfRule type="expression" dxfId="1359" priority="26">
      <formula>F102&lt;0</formula>
    </cfRule>
  </conditionalFormatting>
  <conditionalFormatting sqref="F96:F101">
    <cfRule type="expression" dxfId="1358" priority="23">
      <formula>F96&gt;0</formula>
    </cfRule>
    <cfRule type="expression" dxfId="1357" priority="24">
      <formula>F96&lt;0</formula>
    </cfRule>
  </conditionalFormatting>
  <conditionalFormatting sqref="H96:H101">
    <cfRule type="expression" dxfId="1356" priority="21">
      <formula>H96&gt;0</formula>
    </cfRule>
    <cfRule type="expression" dxfId="1355" priority="22">
      <formula>H96&lt;0</formula>
    </cfRule>
  </conditionalFormatting>
  <conditionalFormatting sqref="J112">
    <cfRule type="expression" dxfId="1354" priority="19">
      <formula>J112&gt;0</formula>
    </cfRule>
    <cfRule type="expression" dxfId="1353" priority="20">
      <formula>J112&lt;0</formula>
    </cfRule>
  </conditionalFormatting>
  <conditionalFormatting sqref="J110:J118 J120">
    <cfRule type="expression" dxfId="1352" priority="17">
      <formula>J110&gt;0</formula>
    </cfRule>
    <cfRule type="expression" dxfId="1351" priority="18">
      <formula>J110&lt;0</formula>
    </cfRule>
  </conditionalFormatting>
  <conditionalFormatting sqref="F119 H119">
    <cfRule type="expression" dxfId="1350" priority="15">
      <formula>F119&gt;0</formula>
    </cfRule>
    <cfRule type="expression" dxfId="1349" priority="16">
      <formula>F119&lt;0</formula>
    </cfRule>
  </conditionalFormatting>
  <conditionalFormatting sqref="J119">
    <cfRule type="expression" dxfId="1348" priority="13">
      <formula>J119&gt;0</formula>
    </cfRule>
    <cfRule type="expression" dxfId="1347" priority="14">
      <formula>J119&lt;0</formula>
    </cfRule>
  </conditionalFormatting>
  <conditionalFormatting sqref="K112:K123">
    <cfRule type="expression" dxfId="1346" priority="11">
      <formula>K112&gt;0</formula>
    </cfRule>
    <cfRule type="expression" dxfId="1345" priority="12">
      <formula>K112&lt;0</formula>
    </cfRule>
  </conditionalFormatting>
  <conditionalFormatting sqref="K110:K123">
    <cfRule type="expression" dxfId="1344" priority="9">
      <formula>K110&gt;0</formula>
    </cfRule>
    <cfRule type="expression" dxfId="1343" priority="10">
      <formula>K110&lt;0</formula>
    </cfRule>
  </conditionalFormatting>
  <conditionalFormatting sqref="J121">
    <cfRule type="expression" dxfId="1342" priority="7">
      <formula>J121&gt;0</formula>
    </cfRule>
    <cfRule type="expression" dxfId="1341" priority="8">
      <formula>J121&lt;0</formula>
    </cfRule>
  </conditionalFormatting>
  <conditionalFormatting sqref="F25:F28">
    <cfRule type="expression" dxfId="1340" priority="5">
      <formula>F25&gt;0</formula>
    </cfRule>
    <cfRule type="expression" dxfId="1339" priority="6">
      <formula>F25&lt;0</formula>
    </cfRule>
  </conditionalFormatting>
  <conditionalFormatting sqref="H25:H28">
    <cfRule type="expression" dxfId="1338" priority="3">
      <formula>H25&gt;0</formula>
    </cfRule>
    <cfRule type="expression" dxfId="1337" priority="4">
      <formula>H25&lt;0</formula>
    </cfRule>
  </conditionalFormatting>
  <conditionalFormatting sqref="J27:J28">
    <cfRule type="expression" dxfId="1336" priority="1">
      <formula>J27&gt;0</formula>
    </cfRule>
    <cfRule type="expression" dxfId="133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52.21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52.21</v>
      </c>
      <c r="R4" s="491">
        <v>1.0500000000000001E-2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3" t="s">
        <v>78</v>
      </c>
      <c r="P40" s="74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57.431000000000004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56.908900000000003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56.386800000000008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55.864700000000006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55.342600000000004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54.820500000000003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54.298400000000001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53.776299999999999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53.254200000000004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52.732100000000003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52.21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51.687899999999999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51.165799999999997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50.643700000000003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50.121600000000001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49.599499999999999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49.077399999999997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48.555300000000003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48.033200000000001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47.511099999999999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46.989000000000004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34" priority="15">
      <formula>F39&gt;0</formula>
    </cfRule>
    <cfRule type="expression" dxfId="1333" priority="16">
      <formula>F39&lt;0</formula>
    </cfRule>
  </conditionalFormatting>
  <conditionalFormatting sqref="Q7">
    <cfRule type="expression" dxfId="1332" priority="13">
      <formula>Q7&gt;0</formula>
    </cfRule>
    <cfRule type="expression" dxfId="1331" priority="14">
      <formula>Q7&lt;0</formula>
    </cfRule>
  </conditionalFormatting>
  <conditionalFormatting sqref="Q8">
    <cfRule type="expression" dxfId="1330" priority="11">
      <formula>Q8&gt;0</formula>
    </cfRule>
    <cfRule type="expression" dxfId="1329" priority="12">
      <formula>Q8&lt;0</formula>
    </cfRule>
  </conditionalFormatting>
  <conditionalFormatting sqref="F25:F38">
    <cfRule type="expression" dxfId="1328" priority="9">
      <formula>F25&gt;0</formula>
    </cfRule>
    <cfRule type="expression" dxfId="1327" priority="10">
      <formula>F25&lt;0</formula>
    </cfRule>
  </conditionalFormatting>
  <conditionalFormatting sqref="H25:H38">
    <cfRule type="expression" dxfId="1326" priority="7">
      <formula>H25&gt;0</formula>
    </cfRule>
    <cfRule type="expression" dxfId="132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24" priority="3">
      <formula>M55&gt;0</formula>
    </cfRule>
    <cfRule type="expression" dxfId="1323" priority="4">
      <formula>M55&lt;0</formula>
    </cfRule>
  </conditionalFormatting>
  <conditionalFormatting sqref="Q10">
    <cfRule type="expression" dxfId="1322" priority="1">
      <formula>Q10&gt;0</formula>
    </cfRule>
    <cfRule type="expression" dxfId="132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43.05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43.05</v>
      </c>
      <c r="R4" s="491">
        <v>-1.1900000000000001E-2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3" t="s">
        <v>78</v>
      </c>
      <c r="P40" s="74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47.355000000000004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46.924500000000002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46.494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46.063499999999998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45.633000000000003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45.202500000000001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44.771999999999998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44.341499999999996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43.911000000000001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43.480499999999999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43.05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42.619499999999995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42.188999999999993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41.758499999999998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41.327999999999996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40.897499999999994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40.466999999999992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40.036499999999997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39.606000000000002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39.1755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38.744999999999997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20" priority="27">
      <formula>F27&gt;0</formula>
    </cfRule>
    <cfRule type="expression" dxfId="131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18" priority="15">
      <formula>Q8&gt;0</formula>
    </cfRule>
    <cfRule type="expression" dxfId="1317" priority="16">
      <formula>Q8&lt;0</formula>
    </cfRule>
  </conditionalFormatting>
  <conditionalFormatting sqref="Q7">
    <cfRule type="expression" dxfId="1316" priority="17">
      <formula>Q7&gt;0</formula>
    </cfRule>
    <cfRule type="expression" dxfId="1315" priority="18">
      <formula>Q7&lt;0</formula>
    </cfRule>
  </conditionalFormatting>
  <conditionalFormatting sqref="F37:F38">
    <cfRule type="expression" dxfId="1314" priority="13">
      <formula>F37&gt;0</formula>
    </cfRule>
    <cfRule type="expression" dxfId="1313" priority="14">
      <formula>F37&lt;0</formula>
    </cfRule>
  </conditionalFormatting>
  <conditionalFormatting sqref="H37:H38">
    <cfRule type="expression" dxfId="1312" priority="11">
      <formula>H37&gt;0</formula>
    </cfRule>
    <cfRule type="expression" dxfId="1311" priority="12">
      <formula>H37&lt;0</formula>
    </cfRule>
  </conditionalFormatting>
  <conditionalFormatting sqref="F23:F26 H23:H26">
    <cfRule type="expression" dxfId="1310" priority="9">
      <formula>F23&gt;0</formula>
    </cfRule>
    <cfRule type="expression" dxfId="1309" priority="10">
      <formula>F23&lt;0</formula>
    </cfRule>
  </conditionalFormatting>
  <conditionalFormatting sqref="Q10">
    <cfRule type="expression" dxfId="1308" priority="3">
      <formula>Q10&gt;0</formula>
    </cfRule>
    <cfRule type="expression" dxfId="1307" priority="4">
      <formula>Q10&lt;0</formula>
    </cfRule>
  </conditionalFormatting>
  <conditionalFormatting sqref="F22 H22">
    <cfRule type="expression" dxfId="1306" priority="1">
      <formula>F22&gt;0</formula>
    </cfRule>
    <cfRule type="expression" dxfId="1305" priority="2">
      <formula>F22&lt;0</formula>
    </cfRule>
  </conditionalFormatting>
  <conditionalFormatting sqref="M41">
    <cfRule type="expression" dxfId="1304" priority="5">
      <formula>M41&gt;0</formula>
    </cfRule>
    <cfRule type="expression" dxfId="130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62.84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62.84</v>
      </c>
      <c r="R4" s="491">
        <v>4.9599999999999998E-2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69.124000000000009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68.49560000000001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67.867200000000011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67.238800000000012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66.610400000000013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65.981999999999999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65.3536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64.725200000000001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64.096800000000002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63.468400000000003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62.84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62.211600000000004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61.583200000000005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60.954799999999999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60.3264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59.698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59.069600000000001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58.441200000000009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57.812800000000003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57.184400000000004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56.556000000000004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02" priority="29">
      <formula>F25&gt;0</formula>
    </cfRule>
    <cfRule type="expression" dxfId="1301" priority="30">
      <formula>F25&lt;0</formula>
    </cfRule>
  </conditionalFormatting>
  <conditionalFormatting sqref="Q7">
    <cfRule type="expression" dxfId="1300" priority="27">
      <formula>Q7&gt;0</formula>
    </cfRule>
    <cfRule type="expression" dxfId="1299" priority="28">
      <formula>Q7&lt;0</formula>
    </cfRule>
  </conditionalFormatting>
  <conditionalFormatting sqref="Q8">
    <cfRule type="expression" dxfId="1298" priority="25">
      <formula>Q8&gt;0</formula>
    </cfRule>
    <cfRule type="expression" dxfId="1297" priority="26">
      <formula>Q8&lt;0</formula>
    </cfRule>
  </conditionalFormatting>
  <conditionalFormatting sqref="Q10">
    <cfRule type="expression" dxfId="1296" priority="13">
      <formula>Q10&gt;0</formula>
    </cfRule>
    <cfRule type="expression" dxfId="1295" priority="14">
      <formula>Q10&lt;0</formula>
    </cfRule>
  </conditionalFormatting>
  <conditionalFormatting sqref="M46">
    <cfRule type="expression" dxfId="1294" priority="11">
      <formula>M46&gt;0</formula>
    </cfRule>
    <cfRule type="expression" dxfId="1293" priority="12">
      <formula>M46&lt;0</formula>
    </cfRule>
  </conditionalFormatting>
  <conditionalFormatting sqref="F80:F88 H80:H88">
    <cfRule type="expression" dxfId="1292" priority="9">
      <formula>F80&gt;0</formula>
    </cfRule>
    <cfRule type="expression" dxfId="1291" priority="10">
      <formula>F80&lt;0</formula>
    </cfRule>
  </conditionalFormatting>
  <conditionalFormatting sqref="F75:F79">
    <cfRule type="expression" dxfId="1290" priority="7">
      <formula>F75&gt;0</formula>
    </cfRule>
    <cfRule type="expression" dxfId="1289" priority="8">
      <formula>F75&lt;0</formula>
    </cfRule>
  </conditionalFormatting>
  <conditionalFormatting sqref="H75:H79">
    <cfRule type="expression" dxfId="1288" priority="5">
      <formula>H75&gt;0</formula>
    </cfRule>
    <cfRule type="expression" dxfId="1287" priority="6">
      <formula>H75&lt;0</formula>
    </cfRule>
  </conditionalFormatting>
  <conditionalFormatting sqref="F71:F74">
    <cfRule type="expression" dxfId="1286" priority="3">
      <formula>F71&gt;0</formula>
    </cfRule>
    <cfRule type="expression" dxfId="1285" priority="4">
      <formula>F71&lt;0</formula>
    </cfRule>
  </conditionalFormatting>
  <conditionalFormatting sqref="H71:H74">
    <cfRule type="expression" dxfId="1284" priority="1">
      <formula>H71&gt;0</formula>
    </cfRule>
    <cfRule type="expression" dxfId="128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490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25.91</v>
      </c>
      <c r="R4" s="513">
        <v>3.5000000000000001E-3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2591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343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0.15258007117437722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28.501000000000001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28.241900000000001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27.982800000000001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27.723700000000001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27.464600000000001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27.205500000000001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26.946400000000001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26.6873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26.4282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26.1691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25.91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25.6509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25.3918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25.1327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24.8736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24.6145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24.355399999999999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24.096300000000003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23.837200000000003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23.578099999999999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23.318999999999999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2" priority="21">
      <formula>F47&gt;0</formula>
    </cfRule>
    <cfRule type="expression" dxfId="1281" priority="22">
      <formula>F47&lt;0</formula>
    </cfRule>
  </conditionalFormatting>
  <conditionalFormatting sqref="Q7">
    <cfRule type="expression" dxfId="1280" priority="19">
      <formula>Q7&gt;0</formula>
    </cfRule>
    <cfRule type="expression" dxfId="1279" priority="20">
      <formula>Q7&lt;0</formula>
    </cfRule>
  </conditionalFormatting>
  <conditionalFormatting sqref="Q8">
    <cfRule type="expression" dxfId="1278" priority="17">
      <formula>Q8&gt;0</formula>
    </cfRule>
    <cfRule type="expression" dxfId="1277" priority="18">
      <formula>Q8&lt;0</formula>
    </cfRule>
  </conditionalFormatting>
  <conditionalFormatting sqref="F25:F46">
    <cfRule type="expression" dxfId="1276" priority="15">
      <formula>F25&gt;0</formula>
    </cfRule>
    <cfRule type="expression" dxfId="1275" priority="16">
      <formula>F25&lt;0</formula>
    </cfRule>
  </conditionalFormatting>
  <conditionalFormatting sqref="H25:H46">
    <cfRule type="expression" dxfId="1274" priority="13">
      <formula>H25&gt;0</formula>
    </cfRule>
    <cfRule type="expression" dxfId="1273" priority="14">
      <formula>H25&lt;0</formula>
    </cfRule>
  </conditionalFormatting>
  <conditionalFormatting sqref="F89:F110">
    <cfRule type="expression" dxfId="1272" priority="11">
      <formula>F89&gt;0</formula>
    </cfRule>
    <cfRule type="expression" dxfId="1271" priority="12">
      <formula>F89&lt;0</formula>
    </cfRule>
  </conditionalFormatting>
  <conditionalFormatting sqref="H89:H110">
    <cfRule type="expression" dxfId="1270" priority="9">
      <formula>H89&gt;0</formula>
    </cfRule>
    <cfRule type="expression" dxfId="1269" priority="10">
      <formula>H89&lt;0</formula>
    </cfRule>
  </conditionalFormatting>
  <conditionalFormatting sqref="Q10">
    <cfRule type="expression" dxfId="1268" priority="7">
      <formula>Q10&gt;0</formula>
    </cfRule>
    <cfRule type="expression" dxfId="1267" priority="8">
      <formula>Q10&lt;0</formula>
    </cfRule>
  </conditionalFormatting>
  <conditionalFormatting sqref="J25:J38">
    <cfRule type="expression" dxfId="1266" priority="5">
      <formula>J25&gt;0</formula>
    </cfRule>
    <cfRule type="expression" dxfId="1265" priority="6">
      <formula>J25&lt;0</formula>
    </cfRule>
  </conditionalFormatting>
  <conditionalFormatting sqref="K25:K38">
    <cfRule type="expression" dxfId="1264" priority="3">
      <formula>K25&gt;0</formula>
    </cfRule>
    <cfRule type="expression" dxfId="1263" priority="4">
      <formula>K25&lt;0</formula>
    </cfRule>
  </conditionalFormatting>
  <conditionalFormatting sqref="L25:L38">
    <cfRule type="expression" dxfId="1262" priority="1">
      <formula>L25&gt;0</formula>
    </cfRule>
    <cfRule type="expression" dxfId="12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46.8</v>
      </c>
      <c r="R4" s="491">
        <v>-1.9E-3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1872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270.58000000000084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71.199999999999818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3.9537983118613847E-2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51.480000000000004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50.543999999999997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50.076000000000001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49.607999999999997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49.14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48.671999999999997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48.204000000000001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47.735999999999997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47.268000000000001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46.8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46.331999999999994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45.863999999999997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45.395999999999994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44.927999999999997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44.459999999999994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43.991999999999997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43.524000000000001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43.055999999999997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42.588000000000001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60" priority="23">
      <formula>F34&gt;0</formula>
    </cfRule>
    <cfRule type="expression" dxfId="1259" priority="24">
      <formula>F34&lt;0</formula>
    </cfRule>
  </conditionalFormatting>
  <conditionalFormatting sqref="Q7">
    <cfRule type="expression" dxfId="1258" priority="21">
      <formula>Q7&gt;0</formula>
    </cfRule>
    <cfRule type="expression" dxfId="1257" priority="22">
      <formula>Q7&lt;0</formula>
    </cfRule>
  </conditionalFormatting>
  <conditionalFormatting sqref="Q8">
    <cfRule type="expression" dxfId="1256" priority="19">
      <formula>Q8&gt;0</formula>
    </cfRule>
    <cfRule type="expression" dxfId="1255" priority="20">
      <formula>Q8&lt;0</formula>
    </cfRule>
  </conditionalFormatting>
  <conditionalFormatting sqref="F25:F33">
    <cfRule type="expression" dxfId="1254" priority="17">
      <formula>F25&gt;0</formula>
    </cfRule>
    <cfRule type="expression" dxfId="1253" priority="18">
      <formula>F25&lt;0</formula>
    </cfRule>
  </conditionalFormatting>
  <conditionalFormatting sqref="H25:H33">
    <cfRule type="expression" dxfId="1252" priority="15">
      <formula>H25&gt;0</formula>
    </cfRule>
    <cfRule type="expression" dxfId="1251" priority="16">
      <formula>H25&lt;0</formula>
    </cfRule>
  </conditionalFormatting>
  <conditionalFormatting sqref="M46">
    <cfRule type="expression" dxfId="1250" priority="13">
      <formula>M46&gt;0</formula>
    </cfRule>
    <cfRule type="expression" dxfId="1249" priority="14">
      <formula>M46&lt;0</formula>
    </cfRule>
  </conditionalFormatting>
  <conditionalFormatting sqref="F79:F87 H79:H87">
    <cfRule type="expression" dxfId="1248" priority="11">
      <formula>F79&gt;0</formula>
    </cfRule>
    <cfRule type="expression" dxfId="1247" priority="12">
      <formula>F79&lt;0</formula>
    </cfRule>
  </conditionalFormatting>
  <conditionalFormatting sqref="F70:F78">
    <cfRule type="expression" dxfId="1246" priority="9">
      <formula>F70&gt;0</formula>
    </cfRule>
    <cfRule type="expression" dxfId="1245" priority="10">
      <formula>F70&lt;0</formula>
    </cfRule>
  </conditionalFormatting>
  <conditionalFormatting sqref="H70:H78">
    <cfRule type="expression" dxfId="1244" priority="7">
      <formula>H70&gt;0</formula>
    </cfRule>
    <cfRule type="expression" dxfId="1243" priority="8">
      <formula>H70&lt;0</formula>
    </cfRule>
  </conditionalFormatting>
  <conditionalFormatting sqref="J27:K27 J30:K30 J33:K33 J36:K36 J39:K39 J42:K42">
    <cfRule type="expression" dxfId="1242" priority="5">
      <formula>J27&gt;0</formula>
    </cfRule>
    <cfRule type="expression" dxfId="1241" priority="6">
      <formula>J27&lt;0</formula>
    </cfRule>
  </conditionalFormatting>
  <conditionalFormatting sqref="J28:K29 J31:K32 J34:K35 J37:K38 J40:K41">
    <cfRule type="expression" dxfId="1240" priority="3">
      <formula>J28&gt;0</formula>
    </cfRule>
    <cfRule type="expression" dxfId="1239" priority="4">
      <formula>J28&lt;0</formula>
    </cfRule>
  </conditionalFormatting>
  <conditionalFormatting sqref="L27:L42">
    <cfRule type="expression" dxfId="1238" priority="1">
      <formula>L27&gt;0</formula>
    </cfRule>
    <cfRule type="expression" dxfId="123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24.26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24.26</v>
      </c>
      <c r="R4" s="491">
        <v>-3.3E-3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26.686000000000003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26.443400000000004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26.200800000000005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25.958200000000001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25.715600000000002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25.473000000000003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25.230400000000003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24.987800000000004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24.745200000000001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24.502600000000001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24.26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24.017400000000002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23.774800000000003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23.5322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23.2896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23.047000000000001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22.804400000000001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22.561800000000002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22.319200000000002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22.076600000000003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21.834000000000003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36" priority="9">
      <formula>F57&gt;0</formula>
    </cfRule>
    <cfRule type="expression" dxfId="1235" priority="10">
      <formula>F57&lt;0</formula>
    </cfRule>
  </conditionalFormatting>
  <conditionalFormatting sqref="Q7">
    <cfRule type="expression" dxfId="1234" priority="7">
      <formula>Q7&gt;0</formula>
    </cfRule>
    <cfRule type="expression" dxfId="1233" priority="8">
      <formula>Q7&lt;0</formula>
    </cfRule>
  </conditionalFormatting>
  <conditionalFormatting sqref="Q8">
    <cfRule type="expression" dxfId="1232" priority="5">
      <formula>Q8&gt;0</formula>
    </cfRule>
    <cfRule type="expression" dxfId="1231" priority="6">
      <formula>Q8&lt;0</formula>
    </cfRule>
  </conditionalFormatting>
  <conditionalFormatting sqref="F25:F56">
    <cfRule type="expression" dxfId="1230" priority="3">
      <formula>F25&gt;0</formula>
    </cfRule>
    <cfRule type="expression" dxfId="1229" priority="4">
      <formula>F25&lt;0</formula>
    </cfRule>
  </conditionalFormatting>
  <conditionalFormatting sqref="H25:H56">
    <cfRule type="expression" dxfId="1228" priority="1">
      <formula>H25&gt;0</formula>
    </cfRule>
    <cfRule type="expression" dxfId="122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80.41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80.41</v>
      </c>
      <c r="R4" s="491">
        <v>6.6E-3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88.451000000000008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87.646900000000002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86.842799999999997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86.038700000000006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85.2346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84.430499999999995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83.626400000000004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82.822299999999998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82.018199999999993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81.214100000000002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80.41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79.605899999999991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78.8018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77.997699999999995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77.193599999999989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76.389499999999998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75.585399999999993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74.781300000000002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73.977199999999996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73.173100000000005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72.369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26" priority="15">
      <formula>F57&gt;0</formula>
    </cfRule>
    <cfRule type="expression" dxfId="1225" priority="16">
      <formula>F57&lt;0</formula>
    </cfRule>
  </conditionalFormatting>
  <conditionalFormatting sqref="Q7">
    <cfRule type="expression" dxfId="1224" priority="13">
      <formula>Q7&gt;0</formula>
    </cfRule>
    <cfRule type="expression" dxfId="1223" priority="14">
      <formula>Q7&lt;0</formula>
    </cfRule>
  </conditionalFormatting>
  <conditionalFormatting sqref="Q8">
    <cfRule type="expression" dxfId="1222" priority="11">
      <formula>Q8&gt;0</formula>
    </cfRule>
    <cfRule type="expression" dxfId="1221" priority="12">
      <formula>Q8&lt;0</formula>
    </cfRule>
  </conditionalFormatting>
  <conditionalFormatting sqref="F25:F56">
    <cfRule type="expression" dxfId="1220" priority="9">
      <formula>F25&gt;0</formula>
    </cfRule>
    <cfRule type="expression" dxfId="1219" priority="10">
      <formula>F25&lt;0</formula>
    </cfRule>
  </conditionalFormatting>
  <conditionalFormatting sqref="H25:H56">
    <cfRule type="expression" dxfId="1218" priority="7">
      <formula>H25&gt;0</formula>
    </cfRule>
    <cfRule type="expression" dxfId="1217" priority="8">
      <formula>H25&lt;0</formula>
    </cfRule>
  </conditionalFormatting>
  <conditionalFormatting sqref="M58">
    <cfRule type="expression" dxfId="1216" priority="5">
      <formula>M58&gt;0</formula>
    </cfRule>
    <cfRule type="expression" dxfId="1215" priority="6">
      <formula>M58&lt;0</formula>
    </cfRule>
  </conditionalFormatting>
  <conditionalFormatting sqref="F84:F115">
    <cfRule type="expression" dxfId="1214" priority="3">
      <formula>F84&gt;0</formula>
    </cfRule>
    <cfRule type="expression" dxfId="1213" priority="4">
      <formula>F84&lt;0</formula>
    </cfRule>
  </conditionalFormatting>
  <conditionalFormatting sqref="H84:H115">
    <cfRule type="expression" dxfId="1212" priority="1">
      <formula>H84&gt;0</formula>
    </cfRule>
    <cfRule type="expression" dxfId="121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80" activePane="bottomLeft" state="frozen"/>
      <selection pane="bottomLeft" activeCell="M23" sqref="M2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3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4" t="s">
        <v>741</v>
      </c>
      <c r="V2" s="744"/>
      <c r="W2" s="744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4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15.402773170731704</v>
      </c>
      <c r="T3" s="62">
        <v>42866</v>
      </c>
      <c r="U3" s="744" t="s">
        <v>742</v>
      </c>
      <c r="V3" s="744"/>
      <c r="W3" s="744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11.78</v>
      </c>
      <c r="R4" s="491">
        <v>4.3E-3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O5" s="11" t="s">
        <v>67</v>
      </c>
      <c r="Q5" s="3">
        <f>Q4*Q2</f>
        <v>96596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126302.73999999998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-15091.16899999835</v>
      </c>
      <c r="R7">
        <v>7300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-29706.739999999976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-0.23520265672779531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29"/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689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6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3" t="s">
        <v>78</v>
      </c>
      <c r="P41" s="743"/>
    </row>
    <row r="42" spans="2:16" ht="15.75" thickTop="1" x14ac:dyDescent="0.25">
      <c r="B42" s="6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14.371599999999999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14.253799999999998</v>
      </c>
    </row>
    <row r="44" spans="2:16" x14ac:dyDescent="0.25">
      <c r="O44" s="81">
        <v>1.2</v>
      </c>
      <c r="P44" s="81">
        <f>O44*$Q$4</f>
        <v>14.135999999999999</v>
      </c>
    </row>
    <row r="45" spans="2:16" x14ac:dyDescent="0.25">
      <c r="O45" s="81">
        <v>1.19</v>
      </c>
      <c r="P45" s="81">
        <f>O45*$Q$4</f>
        <v>14.018199999999998</v>
      </c>
    </row>
    <row r="46" spans="2:16" x14ac:dyDescent="0.25">
      <c r="O46" s="81">
        <v>1.18</v>
      </c>
      <c r="P46" s="81">
        <f>O46*$Q$4</f>
        <v>13.900399999999998</v>
      </c>
    </row>
    <row r="47" spans="2:16" x14ac:dyDescent="0.25">
      <c r="O47" s="81">
        <v>1.17</v>
      </c>
      <c r="P47" s="81">
        <f t="shared" ref="P47:P53" si="2">O47*$Q$4</f>
        <v>13.782599999999999</v>
      </c>
    </row>
    <row r="48" spans="2:16" x14ac:dyDescent="0.25">
      <c r="G48" s="29"/>
      <c r="O48" s="81">
        <v>1.1599999999999999</v>
      </c>
      <c r="P48" s="81">
        <f t="shared" si="2"/>
        <v>13.664799999999998</v>
      </c>
    </row>
    <row r="49" spans="1:16" x14ac:dyDescent="0.25">
      <c r="A49" s="31" t="s">
        <v>81</v>
      </c>
      <c r="B49" s="494"/>
      <c r="C49" s="71">
        <f>SUM(C2:C48)</f>
        <v>13000</v>
      </c>
      <c r="D49" s="18"/>
      <c r="E49" s="18"/>
      <c r="F49" s="18">
        <f>SUM(F2:F48)</f>
        <v>196435.84999999998</v>
      </c>
      <c r="G49" s="14"/>
      <c r="H49" s="71">
        <f>SUM(H2:H48)</f>
        <v>4800</v>
      </c>
      <c r="I49" s="79"/>
      <c r="J49" s="18"/>
      <c r="K49" s="18">
        <f>SUM(K2:K48)</f>
        <v>69479.86</v>
      </c>
      <c r="L49" s="14"/>
      <c r="M49" s="18">
        <f>SUM(M2:M48)</f>
        <v>653.25</v>
      </c>
      <c r="O49" s="81">
        <v>1.1499999999999999</v>
      </c>
      <c r="P49" s="81">
        <f t="shared" si="2"/>
        <v>13.546999999999999</v>
      </c>
    </row>
    <row r="50" spans="1:16" ht="15.75" thickBot="1" x14ac:dyDescent="0.3">
      <c r="A50" s="350" t="s">
        <v>195</v>
      </c>
      <c r="B50" s="495"/>
      <c r="C50" s="352">
        <f>SumByColor($A$50, C2:C48)</f>
        <v>4800</v>
      </c>
      <c r="D50" s="352"/>
      <c r="E50" s="352"/>
      <c r="F50" s="353">
        <f>SumByColor($A$50, F2:F48)</f>
        <v>68115</v>
      </c>
      <c r="G50" s="352"/>
      <c r="H50" s="352">
        <f>SumByColor($A$50, H2:H48)</f>
        <v>4800</v>
      </c>
      <c r="I50" s="352"/>
      <c r="J50" s="353"/>
      <c r="K50" s="353">
        <f>SumByColor($A$50, K2:K48)</f>
        <v>69481</v>
      </c>
      <c r="L50" s="352"/>
      <c r="M50" s="353">
        <f>SumByColor($A$50, M2:M48)</f>
        <v>653</v>
      </c>
      <c r="O50" s="81">
        <v>1.1399999999999999</v>
      </c>
      <c r="P50" s="81">
        <f t="shared" si="2"/>
        <v>13.429199999999998</v>
      </c>
    </row>
    <row r="51" spans="1:16" x14ac:dyDescent="0.25">
      <c r="O51" s="81">
        <v>1.1299999999999999</v>
      </c>
      <c r="P51" s="81">
        <f t="shared" si="2"/>
        <v>13.311399999999997</v>
      </c>
    </row>
    <row r="52" spans="1:16" x14ac:dyDescent="0.25">
      <c r="O52" s="81">
        <v>1.1200000000000001</v>
      </c>
      <c r="P52" s="81">
        <f t="shared" si="2"/>
        <v>13.1936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13.075800000000001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12.958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12.840199999999999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12.7224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12.6046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12.486800000000001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12.369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12.251199999999999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12.1334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12.015599999999999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11.8978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11.78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11.662199999999999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11.5444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11.426599999999999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11.3088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11.190999999999999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11.073199999999998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10.955399999999999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10.8376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10.719799999999999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10.602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10.4842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10.366399999999999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10.2486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10.130799999999999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10.013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2" si="58">C89*(E89-D89)</f>
        <v>-20935.999999999993</v>
      </c>
      <c r="G89" s="39">
        <f t="shared" ref="G89:G92" si="59">D89*C89</f>
        <v>124136</v>
      </c>
      <c r="H89" s="227">
        <f t="shared" ref="H89:H92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B93" s="153"/>
      <c r="C93" s="10"/>
      <c r="D93" s="238"/>
      <c r="E93" s="39"/>
      <c r="F93" s="39"/>
      <c r="G93" s="39"/>
      <c r="H93" s="227"/>
      <c r="I93" s="39"/>
      <c r="J93" s="39"/>
      <c r="K93" s="39"/>
      <c r="L93" s="39"/>
    </row>
    <row r="94" spans="1:12" x14ac:dyDescent="0.25">
      <c r="B94" s="153"/>
      <c r="C94" s="10"/>
      <c r="D94" s="238"/>
      <c r="E94" s="39"/>
      <c r="F94" s="39"/>
      <c r="G94" s="39"/>
      <c r="H94" s="227"/>
      <c r="I94" s="39"/>
      <c r="J94" s="39"/>
      <c r="K94" s="39"/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1">IF(C104=0, 0,D104*C104)</f>
        <v>68120</v>
      </c>
      <c r="H104" s="378">
        <f t="shared" ref="H104:H110" si="62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1"/>
        <v>0</v>
      </c>
      <c r="H105" s="378" t="str">
        <f t="shared" si="62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1"/>
        <v>0</v>
      </c>
      <c r="H106" s="378" t="str">
        <f t="shared" si="62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1"/>
        <v>75600</v>
      </c>
      <c r="H107" s="378">
        <f t="shared" si="62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1"/>
        <v>0</v>
      </c>
      <c r="H108" s="378" t="str">
        <f t="shared" si="62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1"/>
        <v>82367.28</v>
      </c>
      <c r="H109" s="378">
        <f t="shared" si="62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1"/>
        <v>0</v>
      </c>
      <c r="H110" s="378" t="str">
        <f t="shared" si="62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3">C112*(E112-D112)</f>
        <v>-29017.579999999998</v>
      </c>
      <c r="G112" s="376">
        <f t="shared" ref="G112:G141" si="64">D112*C112</f>
        <v>91417.900000000009</v>
      </c>
      <c r="H112" s="377">
        <f t="shared" ref="H112:H141" si="65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3"/>
        <v>-31836.35999999999</v>
      </c>
      <c r="G113" s="376">
        <f t="shared" si="64"/>
        <v>101483.62</v>
      </c>
      <c r="H113" s="377">
        <f t="shared" si="65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3"/>
        <v>-34009.06</v>
      </c>
      <c r="G114" s="376">
        <f t="shared" si="64"/>
        <v>109418.42</v>
      </c>
      <c r="H114" s="377">
        <f t="shared" si="65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3"/>
        <v>-34008.920000000006</v>
      </c>
      <c r="G115" s="376">
        <f t="shared" si="64"/>
        <v>101358.28000000001</v>
      </c>
      <c r="H115" s="377">
        <f t="shared" si="65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3"/>
        <v>-39575.879999999997</v>
      </c>
      <c r="G116" s="376">
        <f t="shared" si="64"/>
        <v>108716.71999999999</v>
      </c>
      <c r="H116" s="377">
        <f t="shared" si="65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3"/>
        <v>-38892.919999999991</v>
      </c>
      <c r="G117" s="376">
        <f t="shared" si="64"/>
        <v>110180.68</v>
      </c>
      <c r="H117" s="377">
        <f t="shared" si="65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3"/>
        <v>-39649.22</v>
      </c>
      <c r="G118" s="376">
        <f t="shared" si="64"/>
        <v>101232.94</v>
      </c>
      <c r="H118" s="377">
        <f t="shared" si="65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3"/>
        <v>-41303.94</v>
      </c>
      <c r="G119" s="376">
        <f t="shared" si="64"/>
        <v>94046.46</v>
      </c>
      <c r="H119" s="377">
        <f t="shared" si="65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3"/>
        <v>-42699.159999999996</v>
      </c>
      <c r="G120" s="376">
        <f t="shared" si="64"/>
        <v>101024.04</v>
      </c>
      <c r="H120" s="377">
        <f t="shared" si="65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3"/>
        <v>-47715.600000000006</v>
      </c>
      <c r="G121" s="376">
        <f t="shared" si="64"/>
        <v>107500.44</v>
      </c>
      <c r="H121" s="377">
        <f t="shared" si="65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3"/>
        <v>-46809.119999999995</v>
      </c>
      <c r="G122" s="376">
        <f t="shared" si="64"/>
        <v>113864.21999999999</v>
      </c>
      <c r="H122" s="377">
        <f t="shared" si="65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3"/>
        <v>-47694.16</v>
      </c>
      <c r="G123" s="376">
        <f t="shared" si="64"/>
        <v>126525.44</v>
      </c>
      <c r="H123" s="377">
        <f t="shared" si="65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3"/>
        <v>-48128</v>
      </c>
      <c r="G124" s="376">
        <f t="shared" si="64"/>
        <v>129280</v>
      </c>
      <c r="H124" s="377">
        <f t="shared" si="65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3"/>
        <v>-48155.4</v>
      </c>
      <c r="G125" s="376">
        <f t="shared" si="64"/>
        <v>113708.88</v>
      </c>
      <c r="H125" s="377">
        <f t="shared" si="65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3"/>
        <v>-42239.579999999994</v>
      </c>
      <c r="G126" s="376">
        <f t="shared" si="64"/>
        <v>100564.46</v>
      </c>
      <c r="H126" s="377">
        <f t="shared" si="65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3"/>
        <v>-42072.46</v>
      </c>
      <c r="G127" s="376">
        <f t="shared" si="64"/>
        <v>100397.34000000001</v>
      </c>
      <c r="H127" s="377">
        <f t="shared" si="65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3"/>
        <v>-45543.96</v>
      </c>
      <c r="G128" s="376">
        <f t="shared" si="64"/>
        <v>132958.98000000001</v>
      </c>
      <c r="H128" s="377">
        <f t="shared" si="65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3"/>
        <v>-45906.62000000001</v>
      </c>
      <c r="G129" s="376">
        <f t="shared" si="64"/>
        <v>158980.96</v>
      </c>
      <c r="H129" s="377">
        <f t="shared" si="65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3"/>
        <v>-51777.299999999996</v>
      </c>
      <c r="G130" s="376">
        <f t="shared" si="64"/>
        <v>171590.94</v>
      </c>
      <c r="H130" s="378">
        <f t="shared" si="65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3"/>
        <v>-49664.193999999989</v>
      </c>
      <c r="G131" s="376">
        <f t="shared" si="64"/>
        <v>158920.21399999998</v>
      </c>
      <c r="H131" s="378">
        <f t="shared" si="65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3"/>
        <v>-47987.500000000015</v>
      </c>
      <c r="G132" s="376">
        <f t="shared" si="64"/>
        <v>145958.78</v>
      </c>
      <c r="H132" s="378">
        <f t="shared" si="65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3"/>
        <v>-47702.966000000015</v>
      </c>
      <c r="G133" s="376">
        <f t="shared" si="64"/>
        <v>158434.24600000001</v>
      </c>
      <c r="H133" s="378">
        <f t="shared" si="65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3"/>
        <v>-60971.399999999987</v>
      </c>
      <c r="G134" s="376">
        <f t="shared" si="64"/>
        <v>170139.24</v>
      </c>
      <c r="H134" s="378">
        <f t="shared" si="65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3"/>
        <v>-77656.859999999986</v>
      </c>
      <c r="G135" s="376">
        <f t="shared" si="64"/>
        <v>166354.54</v>
      </c>
      <c r="H135" s="378">
        <f t="shared" si="65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3"/>
        <v>-85359.959999999992</v>
      </c>
      <c r="G136" s="376">
        <f t="shared" si="64"/>
        <v>169945.68</v>
      </c>
      <c r="H136" s="378">
        <f t="shared" si="65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3"/>
        <v>-100883.47199999999</v>
      </c>
      <c r="G137" s="376">
        <f t="shared" si="64"/>
        <v>169887.61199999999</v>
      </c>
      <c r="H137" s="377">
        <f t="shared" si="65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3"/>
        <v>-97651.02</v>
      </c>
      <c r="G138" s="376">
        <f t="shared" si="64"/>
        <v>169848.9</v>
      </c>
      <c r="H138" s="377">
        <f t="shared" si="65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3"/>
        <v>-97231.731999999989</v>
      </c>
      <c r="G139" s="376">
        <f t="shared" si="64"/>
        <v>165974.95199999999</v>
      </c>
      <c r="H139" s="377">
        <f t="shared" si="65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3"/>
        <v>-97234.865999999995</v>
      </c>
      <c r="G140" s="376">
        <f t="shared" si="64"/>
        <v>169723.08599999998</v>
      </c>
      <c r="H140" s="377">
        <f t="shared" si="65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3"/>
        <v>-104373.632</v>
      </c>
      <c r="G141" s="376">
        <f t="shared" si="64"/>
        <v>197776.17199999999</v>
      </c>
      <c r="H141" s="377">
        <f t="shared" si="65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3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3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6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6"/>
        <v>-94166.28</v>
      </c>
      <c r="G145" s="376">
        <f t="shared" ref="G145:G152" si="67">IF(C145=0, 0,D145*C145)</f>
        <v>165387.56</v>
      </c>
      <c r="H145" s="377">
        <f t="shared" ref="H145:H152" si="68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6"/>
        <v>-91969.787999999986</v>
      </c>
      <c r="G146" s="376">
        <f t="shared" si="67"/>
        <v>157393.788</v>
      </c>
      <c r="H146" s="377">
        <f t="shared" si="68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6"/>
        <v>-91154.7</v>
      </c>
      <c r="G147" s="376">
        <f t="shared" si="67"/>
        <v>145246.5</v>
      </c>
      <c r="H147" s="377">
        <f t="shared" si="68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6"/>
        <v>-92238.461999999985</v>
      </c>
      <c r="G148" s="376">
        <f t="shared" si="67"/>
        <v>161141.78199999998</v>
      </c>
      <c r="H148" s="377">
        <f t="shared" si="68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6"/>
        <v>-89571.54800000001</v>
      </c>
      <c r="G149" s="376">
        <f t="shared" si="67"/>
        <v>152607.92800000001</v>
      </c>
      <c r="H149" s="377">
        <f t="shared" si="68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6"/>
        <v>-89550.534</v>
      </c>
      <c r="G150" s="376">
        <f t="shared" si="67"/>
        <v>169006.91400000002</v>
      </c>
      <c r="H150" s="377">
        <f t="shared" si="68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6"/>
        <v>-89678.238000000012</v>
      </c>
      <c r="G151" s="376">
        <f t="shared" si="67"/>
        <v>165029.61800000002</v>
      </c>
      <c r="H151" s="377">
        <f t="shared" si="68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6"/>
        <v>-89511.821999999986</v>
      </c>
      <c r="G152" s="376">
        <f t="shared" si="67"/>
        <v>168968.20199999999</v>
      </c>
      <c r="H152" s="377">
        <f t="shared" si="68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69">C153*(E153-D153)</f>
        <v>-89632.347999999984</v>
      </c>
      <c r="G153" s="376">
        <f t="shared" ref="G153:G164" si="70">IF(C153=0, 0,D153*C153)</f>
        <v>164983.728</v>
      </c>
      <c r="H153" s="377">
        <f t="shared" ref="H153:H204" si="71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69"/>
        <v>-93372.971999999994</v>
      </c>
      <c r="G154" s="376">
        <f t="shared" si="70"/>
        <v>172761.372</v>
      </c>
      <c r="H154" s="377">
        <f t="shared" si="71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69"/>
        <v>-91747.44</v>
      </c>
      <c r="G155" s="376">
        <f t="shared" si="70"/>
        <v>168784.32</v>
      </c>
      <c r="H155" s="377">
        <f t="shared" si="71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69"/>
        <v>-80757.467999999993</v>
      </c>
      <c r="G156" s="376">
        <f t="shared" si="70"/>
        <v>159727.26799999998</v>
      </c>
      <c r="H156" s="378">
        <f t="shared" si="71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69"/>
        <v>-72386.955999999976</v>
      </c>
      <c r="G157" s="376">
        <f t="shared" si="70"/>
        <v>164888.61599999998</v>
      </c>
      <c r="H157" s="378">
        <f t="shared" si="71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69"/>
        <v>-62830.615999999987</v>
      </c>
      <c r="G158" s="376">
        <f t="shared" si="70"/>
        <v>164888.61599999998</v>
      </c>
      <c r="H158" s="378">
        <f t="shared" si="71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69"/>
        <v>-66133.584000000003</v>
      </c>
      <c r="G159" s="376">
        <f t="shared" si="70"/>
        <v>164387.60399999999</v>
      </c>
      <c r="H159" s="378">
        <f t="shared" si="71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69"/>
        <v>-61160.576000000008</v>
      </c>
      <c r="G160" s="376">
        <f t="shared" si="70"/>
        <v>164331.93599999999</v>
      </c>
      <c r="H160" s="378">
        <f t="shared" si="71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69"/>
        <v>-58033.889999999992</v>
      </c>
      <c r="G161" s="376">
        <f t="shared" si="70"/>
        <v>164266.99</v>
      </c>
      <c r="H161" s="378">
        <f t="shared" si="71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69"/>
        <v>-56328.439999999988</v>
      </c>
      <c r="G162" s="376">
        <f t="shared" si="70"/>
        <v>148531.07999999999</v>
      </c>
      <c r="H162" s="378">
        <f t="shared" si="71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69"/>
        <v>-57894.720000000016</v>
      </c>
      <c r="G163" s="376">
        <f t="shared" si="70"/>
        <v>163942.26</v>
      </c>
      <c r="H163" s="377">
        <f t="shared" si="71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69"/>
        <v>-58904.104000000007</v>
      </c>
      <c r="G164" s="376">
        <f t="shared" si="70"/>
        <v>167796.78400000001</v>
      </c>
      <c r="H164" s="377">
        <f t="shared" si="71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2">C165*(E165-D165)</f>
        <v>-69928.587000000014</v>
      </c>
      <c r="G165" s="376">
        <f t="shared" ref="G165:G204" si="73">IF(C165=0, 0,D165*C165)</f>
        <v>206559.20699999999</v>
      </c>
      <c r="H165" s="377">
        <f t="shared" si="71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2"/>
        <v>-66302.234199999992</v>
      </c>
      <c r="G166" s="376">
        <f t="shared" si="73"/>
        <v>185059.5742</v>
      </c>
      <c r="H166" s="377">
        <f t="shared" si="71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2"/>
        <v>-59729.712599999977</v>
      </c>
      <c r="G167" s="376">
        <f t="shared" si="73"/>
        <v>167542.63259999998</v>
      </c>
      <c r="H167" s="377">
        <f t="shared" si="71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2"/>
        <v>-65233.308000000005</v>
      </c>
      <c r="G168" s="376">
        <f t="shared" si="73"/>
        <v>188202.64799999999</v>
      </c>
      <c r="H168" s="377">
        <f t="shared" si="71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2"/>
        <v>-64902.603600000009</v>
      </c>
      <c r="G169" s="376">
        <f t="shared" si="73"/>
        <v>167102.28360000002</v>
      </c>
      <c r="H169" s="377">
        <f t="shared" si="71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2"/>
        <v>-66452.265800000008</v>
      </c>
      <c r="G170" s="376">
        <f t="shared" si="73"/>
        <v>168143.46580000001</v>
      </c>
      <c r="H170" s="377">
        <f t="shared" si="71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2"/>
        <v>-64191.270599999982</v>
      </c>
      <c r="G171" s="376">
        <f t="shared" si="73"/>
        <v>167068.4106</v>
      </c>
      <c r="H171" s="377">
        <f t="shared" si="71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2"/>
        <v>-53072.044600000016</v>
      </c>
      <c r="G172" s="376">
        <f t="shared" si="73"/>
        <v>155298.88460000002</v>
      </c>
      <c r="H172" s="377">
        <f t="shared" si="71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2"/>
        <v>-54016.789200000007</v>
      </c>
      <c r="G173" s="376">
        <f t="shared" si="73"/>
        <v>166959.04920000001</v>
      </c>
      <c r="H173" s="377">
        <f t="shared" si="71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2"/>
        <v>-40694.080000000002</v>
      </c>
      <c r="G174" s="376">
        <f t="shared" si="73"/>
        <v>148852.48000000001</v>
      </c>
      <c r="H174" s="377">
        <f t="shared" si="71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2"/>
        <v>-41622.116400000006</v>
      </c>
      <c r="G175" s="376">
        <f t="shared" si="73"/>
        <v>161235.47640000001</v>
      </c>
      <c r="H175" s="377">
        <f t="shared" si="71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2"/>
        <v>-39713.673000000003</v>
      </c>
      <c r="G176" s="376">
        <f t="shared" si="73"/>
        <v>166592.253</v>
      </c>
      <c r="H176" s="377">
        <f t="shared" si="71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2"/>
        <v>-39679.2474</v>
      </c>
      <c r="G177" s="376">
        <f t="shared" si="73"/>
        <v>160002.82739999998</v>
      </c>
      <c r="H177" s="377">
        <f t="shared" si="71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2"/>
        <v>-40600.177800000019</v>
      </c>
      <c r="G178" s="376">
        <f t="shared" si="73"/>
        <v>166510.9578</v>
      </c>
      <c r="H178" s="377">
        <f t="shared" si="71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2"/>
        <v>-37192.92720000002</v>
      </c>
      <c r="G179" s="376">
        <f t="shared" si="73"/>
        <v>159811.00720000002</v>
      </c>
      <c r="H179" s="377">
        <f t="shared" si="71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2"/>
        <v>-28198.487200000018</v>
      </c>
      <c r="G180" s="376">
        <f t="shared" si="73"/>
        <v>159811.00720000002</v>
      </c>
      <c r="H180" s="377">
        <f t="shared" si="71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2"/>
        <v>-32939.072999999997</v>
      </c>
      <c r="G181" s="376">
        <f t="shared" si="73"/>
        <v>166785.81299999999</v>
      </c>
      <c r="H181" s="377">
        <f t="shared" si="71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2"/>
        <v>-27080.606799999998</v>
      </c>
      <c r="G182" s="376">
        <f t="shared" si="73"/>
        <v>159610.92679999999</v>
      </c>
      <c r="H182" s="378">
        <f t="shared" si="71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2"/>
        <v>-23278.161400000005</v>
      </c>
      <c r="G183" s="376">
        <f t="shared" si="73"/>
        <v>159479.6814</v>
      </c>
      <c r="H183" s="378">
        <f t="shared" si="71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2"/>
        <v>-27860.058600000004</v>
      </c>
      <c r="G184" s="376">
        <f t="shared" si="73"/>
        <v>166739.35860000001</v>
      </c>
      <c r="H184" s="378">
        <f t="shared" si="71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2"/>
        <v>-29897.277600000016</v>
      </c>
      <c r="G185" s="376">
        <f t="shared" si="73"/>
        <v>166260.29760000002</v>
      </c>
      <c r="H185" s="378">
        <f t="shared" si="71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2"/>
        <v>-34709.179199999977</v>
      </c>
      <c r="G186" s="376">
        <f t="shared" si="73"/>
        <v>165846.07919999998</v>
      </c>
      <c r="H186" s="378">
        <f t="shared" si="71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2"/>
        <v>-41926.063800000004</v>
      </c>
      <c r="G187" s="376">
        <f t="shared" si="73"/>
        <v>165707.6838</v>
      </c>
      <c r="H187" s="378">
        <f t="shared" si="71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2"/>
        <v>-48426.330400000006</v>
      </c>
      <c r="G188" s="376">
        <f t="shared" si="73"/>
        <v>190547.59040000002</v>
      </c>
      <c r="H188" s="378">
        <f t="shared" si="71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2"/>
        <v>-48374.515200000002</v>
      </c>
      <c r="G189" s="376">
        <f t="shared" si="73"/>
        <v>165187.97520000002</v>
      </c>
      <c r="H189" s="377">
        <f t="shared" si="71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2"/>
        <v>-54432.172800000015</v>
      </c>
      <c r="G190" s="376">
        <f t="shared" si="73"/>
        <v>176588.49280000001</v>
      </c>
      <c r="H190" s="377">
        <f t="shared" si="71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2"/>
        <v>-49378.123800000016</v>
      </c>
      <c r="G191" s="376">
        <f t="shared" si="73"/>
        <v>164933.44380000001</v>
      </c>
      <c r="H191" s="377">
        <f t="shared" si="71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2"/>
        <v>-45614.280400000011</v>
      </c>
      <c r="G192" s="376">
        <f t="shared" si="73"/>
        <v>177274.02040000001</v>
      </c>
      <c r="H192" s="377">
        <f t="shared" si="71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2"/>
        <v>-45519.5052</v>
      </c>
      <c r="G193" s="376">
        <f t="shared" si="73"/>
        <v>164849.2452</v>
      </c>
      <c r="H193" s="377">
        <f t="shared" si="71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2"/>
        <v>-45770.165399999983</v>
      </c>
      <c r="G194" s="376">
        <f t="shared" si="73"/>
        <v>164809.56539999999</v>
      </c>
      <c r="H194" s="377">
        <f t="shared" si="71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2"/>
        <v>-41109.240599999997</v>
      </c>
      <c r="G195" s="376">
        <f t="shared" si="73"/>
        <v>164794.08059999999</v>
      </c>
      <c r="H195" s="377">
        <f t="shared" si="71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2"/>
        <v>-37211.283199999991</v>
      </c>
      <c r="G196" s="376">
        <f t="shared" si="73"/>
        <v>158269.10319999998</v>
      </c>
      <c r="H196" s="377">
        <f t="shared" si="71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2"/>
        <v>-38770.067999999999</v>
      </c>
      <c r="G197" s="376">
        <f t="shared" si="73"/>
        <v>164777.628</v>
      </c>
      <c r="H197" s="377">
        <f t="shared" si="71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2"/>
        <v>-33653.890400000018</v>
      </c>
      <c r="G198" s="376">
        <f t="shared" si="73"/>
        <v>157924.0104</v>
      </c>
      <c r="H198" s="377">
        <f t="shared" si="71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2"/>
        <v>-37103.516399999986</v>
      </c>
      <c r="G199" s="376">
        <f t="shared" si="73"/>
        <v>164562.77639999997</v>
      </c>
      <c r="H199" s="377">
        <f t="shared" si="71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2"/>
        <v>-39676.8966</v>
      </c>
      <c r="G200" s="376">
        <f t="shared" si="73"/>
        <v>164523.09660000002</v>
      </c>
      <c r="H200" s="377">
        <f t="shared" si="71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2"/>
        <v>-35572.456799999993</v>
      </c>
      <c r="G201" s="376">
        <f t="shared" si="73"/>
        <v>164483.41680000001</v>
      </c>
      <c r="H201" s="377">
        <f t="shared" si="71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2"/>
        <v>-29514.401999999984</v>
      </c>
      <c r="G202" s="376">
        <f t="shared" si="73"/>
        <v>143679.28200000001</v>
      </c>
      <c r="H202" s="377">
        <f t="shared" si="71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2"/>
        <v>-24105.848799999996</v>
      </c>
      <c r="G203" s="376">
        <f t="shared" si="73"/>
        <v>136358.20879999999</v>
      </c>
      <c r="H203" s="377">
        <f t="shared" si="71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2"/>
        <v>-24823.50120000001</v>
      </c>
      <c r="G204" s="376">
        <f t="shared" si="73"/>
        <v>143649.8412</v>
      </c>
      <c r="H204" s="377">
        <f t="shared" si="71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4">C205*(E205-D205)</f>
        <v>-33713.287800000006</v>
      </c>
      <c r="G205" s="376">
        <f t="shared" ref="G205:G213" si="75">IF(C205=0, 0,D205*C205)</f>
        <v>154198.0478</v>
      </c>
      <c r="H205" s="377">
        <f t="shared" ref="H205:H213" si="76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4"/>
        <v>-34191.285600000003</v>
      </c>
      <c r="G206" s="376">
        <f t="shared" si="75"/>
        <v>158702.04560000001</v>
      </c>
      <c r="H206" s="377">
        <f t="shared" si="76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4"/>
        <v>-33706.974000000009</v>
      </c>
      <c r="G207" s="376">
        <f t="shared" si="75"/>
        <v>158217.734</v>
      </c>
      <c r="H207" s="377">
        <f t="shared" si="76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4"/>
        <v>-35317.9254</v>
      </c>
      <c r="G208" s="376">
        <f t="shared" si="75"/>
        <v>163357.86540000001</v>
      </c>
      <c r="H208" s="377">
        <f t="shared" si="76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4"/>
        <v>-36815.103999999985</v>
      </c>
      <c r="G209" s="376">
        <f t="shared" si="75"/>
        <v>157985.78399999999</v>
      </c>
      <c r="H209" s="377">
        <f t="shared" si="76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4"/>
        <v>-40329.610399999998</v>
      </c>
      <c r="G210" s="376">
        <f t="shared" si="75"/>
        <v>157881.87039999999</v>
      </c>
      <c r="H210" s="377">
        <f t="shared" si="76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4"/>
        <v>-35684.1158</v>
      </c>
      <c r="G211" s="376">
        <f t="shared" si="75"/>
        <v>157782.59580000001</v>
      </c>
      <c r="H211" s="377">
        <f t="shared" si="76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4"/>
        <v>-23709.664000000008</v>
      </c>
      <c r="G212" s="376">
        <f t="shared" si="75"/>
        <v>134887.10400000002</v>
      </c>
      <c r="H212" s="378">
        <f t="shared" si="76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4"/>
        <v>-19054.279999999995</v>
      </c>
      <c r="G213" s="376">
        <f t="shared" si="75"/>
        <v>121666.28</v>
      </c>
      <c r="H213" s="378">
        <f t="shared" si="76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77">C214*(E214-D214)</f>
        <v>-21366.37</v>
      </c>
      <c r="G214" s="376">
        <f t="shared" ref="G214:G222" si="78">IF(C214=0, 0,D214*C214)</f>
        <v>129041.37</v>
      </c>
      <c r="H214" s="378">
        <f t="shared" ref="H214:H222" si="79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77"/>
        <v>-17585.480000000014</v>
      </c>
      <c r="G215" s="376">
        <f t="shared" si="78"/>
        <v>121421.48000000001</v>
      </c>
      <c r="H215" s="378">
        <f t="shared" si="79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77"/>
        <v>-23433.255999999998</v>
      </c>
      <c r="G216" s="376">
        <f t="shared" si="78"/>
        <v>134073.236</v>
      </c>
      <c r="H216" s="378">
        <f t="shared" si="79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77"/>
        <v>-21154.320000000003</v>
      </c>
      <c r="G217" s="376">
        <f t="shared" si="78"/>
        <v>138785.16</v>
      </c>
      <c r="H217" s="378">
        <f t="shared" si="79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77"/>
        <v>-29477.467400000005</v>
      </c>
      <c r="G218" s="376">
        <f t="shared" si="78"/>
        <v>152116.9474</v>
      </c>
      <c r="H218" s="378">
        <f t="shared" si="79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77"/>
        <v>-29453.938799999982</v>
      </c>
      <c r="G219" s="376">
        <f t="shared" si="78"/>
        <v>156191.41879999998</v>
      </c>
      <c r="H219" s="377">
        <f t="shared" si="79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77"/>
        <v>-19172.503200000017</v>
      </c>
      <c r="G220" s="376">
        <f t="shared" si="78"/>
        <v>140043.3432</v>
      </c>
      <c r="H220" s="377">
        <f t="shared" si="79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77"/>
        <v>-13448.017</v>
      </c>
      <c r="G221" s="376">
        <f t="shared" si="78"/>
        <v>132303.45699999999</v>
      </c>
      <c r="H221" s="377">
        <f t="shared" si="79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77"/>
        <v>-12142.820000000009</v>
      </c>
      <c r="G222" s="376">
        <f t="shared" si="78"/>
        <v>126387.82</v>
      </c>
      <c r="H222" s="377">
        <f t="shared" si="79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0">C223*(E223-D223)</f>
        <v>-11873.480000000014</v>
      </c>
      <c r="G223" s="376">
        <f t="shared" ref="G223:G244" si="81">IF(C223=0, 0,D223*C223)</f>
        <v>118633.48000000001</v>
      </c>
      <c r="H223" s="377">
        <f t="shared" ref="H223:H244" si="82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0"/>
        <v>-11929.199999999995</v>
      </c>
      <c r="G224" s="376">
        <f t="shared" si="81"/>
        <v>106009.2</v>
      </c>
      <c r="H224" s="377">
        <f t="shared" si="82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0"/>
        <v>-18473.284199999991</v>
      </c>
      <c r="G225" s="376">
        <f t="shared" si="81"/>
        <v>138853.4442</v>
      </c>
      <c r="H225" s="377">
        <f t="shared" si="82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0"/>
        <v>-18423.393999999993</v>
      </c>
      <c r="G226" s="376">
        <f t="shared" si="81"/>
        <v>146163.554</v>
      </c>
      <c r="H226" s="377">
        <f t="shared" si="82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0"/>
        <v>-17342.266799999998</v>
      </c>
      <c r="G227" s="376">
        <f t="shared" si="81"/>
        <v>138703.7868</v>
      </c>
      <c r="H227" s="377">
        <f t="shared" si="82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0"/>
        <v>-17312.610000000008</v>
      </c>
      <c r="G228" s="376">
        <f t="shared" si="81"/>
        <v>146094.13</v>
      </c>
      <c r="H228" s="377">
        <f t="shared" si="82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0"/>
        <v>-16618.370000000006</v>
      </c>
      <c r="G229" s="376">
        <f t="shared" si="81"/>
        <v>146094.13</v>
      </c>
      <c r="H229" s="377">
        <f t="shared" si="82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0"/>
        <v>-18614.310000000012</v>
      </c>
      <c r="G230" s="376">
        <f t="shared" si="81"/>
        <v>146094.13</v>
      </c>
      <c r="H230" s="377">
        <f t="shared" si="82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0"/>
        <v>-10717.330000000011</v>
      </c>
      <c r="G231" s="376">
        <f t="shared" si="81"/>
        <v>146094.13</v>
      </c>
      <c r="H231" s="377">
        <f t="shared" si="82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0"/>
        <v>-13335.061799999996</v>
      </c>
      <c r="G232" s="376">
        <f t="shared" si="81"/>
        <v>146939.08179999999</v>
      </c>
      <c r="H232" s="377">
        <f t="shared" si="82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0"/>
        <v>-14034.101799999982</v>
      </c>
      <c r="G233" s="376">
        <f t="shared" si="81"/>
        <v>146939.08179999999</v>
      </c>
      <c r="H233" s="377">
        <f t="shared" si="82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0"/>
        <v>-18125.222999999994</v>
      </c>
      <c r="G234" s="376">
        <f t="shared" si="81"/>
        <v>152910.723</v>
      </c>
      <c r="H234" s="377">
        <f t="shared" si="82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0"/>
        <v>-17204.112599999997</v>
      </c>
      <c r="G235" s="376">
        <f t="shared" si="81"/>
        <v>152812.03260000001</v>
      </c>
      <c r="H235" s="377">
        <f t="shared" si="82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0"/>
        <v>-21007.348200000015</v>
      </c>
      <c r="G236" s="376">
        <f t="shared" si="81"/>
        <v>152777.3082</v>
      </c>
      <c r="H236" s="377">
        <f t="shared" si="82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0"/>
        <v>-23836.109799999987</v>
      </c>
      <c r="G237" s="376">
        <f t="shared" si="81"/>
        <v>154748.68979999999</v>
      </c>
      <c r="H237" s="377">
        <f t="shared" si="82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0"/>
        <v>-28747.721799999992</v>
      </c>
      <c r="G238" s="376">
        <f t="shared" si="81"/>
        <v>157458.96179999999</v>
      </c>
      <c r="H238" s="377">
        <f t="shared" si="82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0"/>
        <v>-26852.387599999998</v>
      </c>
      <c r="G239" s="376">
        <f t="shared" si="81"/>
        <v>154703.22759999998</v>
      </c>
      <c r="H239" s="377">
        <f t="shared" si="82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0"/>
        <v>-32892.451199999996</v>
      </c>
      <c r="G240" s="376">
        <f t="shared" si="81"/>
        <v>157338.5912</v>
      </c>
      <c r="H240" s="377">
        <f t="shared" si="82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0"/>
        <v>-28045.401999999998</v>
      </c>
      <c r="G241" s="376">
        <f t="shared" si="81"/>
        <v>157325.32200000001</v>
      </c>
      <c r="H241" s="378">
        <f t="shared" si="82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0"/>
        <v>-28056.67200000001</v>
      </c>
      <c r="G242" s="376">
        <f t="shared" si="81"/>
        <v>154608.592</v>
      </c>
      <c r="H242" s="378">
        <f t="shared" si="82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0"/>
        <v>-34756.773799999995</v>
      </c>
      <c r="G243" s="376">
        <f t="shared" si="81"/>
        <v>157212.5338</v>
      </c>
      <c r="H243" s="378">
        <f t="shared" si="82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0"/>
        <v>-34901.771399999991</v>
      </c>
      <c r="G244" s="376">
        <f t="shared" si="81"/>
        <v>159747.97140000001</v>
      </c>
      <c r="H244" s="378">
        <f t="shared" si="82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3">C245*(E245-D245)</f>
        <v>-36344.291399999995</v>
      </c>
      <c r="G245" s="376">
        <f t="shared" ref="G245:G260" si="84">IF(C245=0, 0,D245*C245)</f>
        <v>166350.4914</v>
      </c>
      <c r="H245" s="378">
        <f t="shared" ref="H245:H260" si="85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3"/>
        <v>-29806.304399999986</v>
      </c>
      <c r="G246" s="376">
        <f t="shared" si="84"/>
        <v>159588.28439999997</v>
      </c>
      <c r="H246" s="378">
        <f t="shared" si="85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3"/>
        <v>-27362.67760000001</v>
      </c>
      <c r="G247" s="376">
        <f t="shared" si="84"/>
        <v>154100.15760000001</v>
      </c>
      <c r="H247" s="378">
        <f t="shared" si="85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3"/>
        <v>-25413.691800000004</v>
      </c>
      <c r="G248" s="376">
        <f t="shared" si="84"/>
        <v>152157.7518</v>
      </c>
      <c r="H248" s="377">
        <f t="shared" si="85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3"/>
        <v>-18660.303400000012</v>
      </c>
      <c r="G249" s="376">
        <f t="shared" si="84"/>
        <v>145445.88340000002</v>
      </c>
      <c r="H249" s="377">
        <f t="shared" si="85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3"/>
        <v>-16029.133799999994</v>
      </c>
      <c r="G250" s="376">
        <f t="shared" si="84"/>
        <v>145331.33379999999</v>
      </c>
      <c r="H250" s="377">
        <f t="shared" si="85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3"/>
        <v>-13680.976200000003</v>
      </c>
      <c r="G251" s="376">
        <f t="shared" si="84"/>
        <v>137741.23620000001</v>
      </c>
      <c r="H251" s="377">
        <f t="shared" si="85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3"/>
        <v>-9402.4621999999927</v>
      </c>
      <c r="G252" s="376">
        <f t="shared" si="84"/>
        <v>122097.06219999999</v>
      </c>
      <c r="H252" s="377">
        <f t="shared" si="85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3"/>
        <v>-2780.8000000000065</v>
      </c>
      <c r="G253" s="376">
        <f t="shared" si="84"/>
        <v>94520.8</v>
      </c>
      <c r="H253" s="377">
        <f t="shared" si="85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3"/>
        <v>-2111.0000000000005</v>
      </c>
      <c r="G254" s="376">
        <f t="shared" si="84"/>
        <v>86111</v>
      </c>
      <c r="H254" s="377">
        <f t="shared" si="85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3"/>
        <v>-7950.599999999994</v>
      </c>
      <c r="G255" s="376">
        <f t="shared" si="84"/>
        <v>101790.59999999999</v>
      </c>
      <c r="H255" s="377">
        <f t="shared" si="85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3"/>
        <v>-7870.8499999999922</v>
      </c>
      <c r="G256" s="376">
        <f t="shared" si="84"/>
        <v>109530.84999999999</v>
      </c>
      <c r="H256" s="377">
        <f t="shared" si="85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3"/>
        <v>-2961.0000000000055</v>
      </c>
      <c r="G257" s="376">
        <f t="shared" si="84"/>
        <v>101541</v>
      </c>
      <c r="H257" s="377">
        <f t="shared" si="85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3"/>
        <v>-3051.400000000001</v>
      </c>
      <c r="G258" s="376">
        <f t="shared" si="84"/>
        <v>93416.4</v>
      </c>
      <c r="H258" s="377">
        <f t="shared" si="85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3"/>
        <v>-3026.4999999999986</v>
      </c>
      <c r="G259" s="376">
        <f t="shared" si="84"/>
        <v>85176.5</v>
      </c>
      <c r="H259" s="377">
        <f t="shared" si="85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3"/>
        <v>-4876.1226000000042</v>
      </c>
      <c r="G260" s="376">
        <f t="shared" si="84"/>
        <v>88034.802599999995</v>
      </c>
      <c r="H260" s="377">
        <f t="shared" si="85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6">C263*(E263-D263)</f>
        <v>-5163.5724000000046</v>
      </c>
      <c r="G263" s="376">
        <f t="shared" ref="G263:G268" si="87">IF(C263=0, 0,D263*C263)</f>
        <v>103949.79240000001</v>
      </c>
      <c r="H263" s="377">
        <f t="shared" ref="H263:H268" si="88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6"/>
        <v>-7946.8199999999852</v>
      </c>
      <c r="G264" s="376">
        <f t="shared" si="87"/>
        <v>111789.71999999999</v>
      </c>
      <c r="H264" s="378">
        <f t="shared" si="88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6"/>
        <v>-7946.7637999999934</v>
      </c>
      <c r="G265" s="376">
        <f t="shared" si="87"/>
        <v>119564.66379999999</v>
      </c>
      <c r="H265" s="377">
        <f t="shared" si="88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6"/>
        <v>-11864.04560000001</v>
      </c>
      <c r="G266" s="376">
        <f t="shared" si="87"/>
        <v>127187.60560000001</v>
      </c>
      <c r="H266" s="377">
        <f t="shared" si="88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6"/>
        <v>-11894.083199999997</v>
      </c>
      <c r="G267" s="376">
        <f t="shared" si="87"/>
        <v>134727.64319999999</v>
      </c>
      <c r="H267" s="377">
        <f t="shared" si="88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6"/>
        <v>-7970.5317999999861</v>
      </c>
      <c r="G268" s="376">
        <f t="shared" si="87"/>
        <v>126902.75179999998</v>
      </c>
      <c r="H268" s="377">
        <f t="shared" si="88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89">C274*(E274-D274)</f>
        <v>-5839.4414759999936</v>
      </c>
      <c r="G274" s="376">
        <f t="shared" ref="G274:G280" si="90">IF(C274=0, 0,D274*C274)</f>
        <v>126153.70147599999</v>
      </c>
      <c r="H274" s="377">
        <f t="shared" ref="H274:H280" si="91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89"/>
        <v>-7235.2097400000011</v>
      </c>
      <c r="G275" s="376">
        <f t="shared" si="90"/>
        <v>126013.86974000001</v>
      </c>
      <c r="H275" s="377">
        <f t="shared" si="91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89"/>
        <v>-6801.3106039999893</v>
      </c>
      <c r="G276" s="376">
        <f t="shared" si="90"/>
        <v>125579.970604</v>
      </c>
      <c r="H276" s="377">
        <f t="shared" si="91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89"/>
        <v>-15816.44348</v>
      </c>
      <c r="G277" s="376">
        <f t="shared" si="90"/>
        <v>134522.96348000001</v>
      </c>
      <c r="H277" s="378">
        <f t="shared" si="91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89"/>
        <v>-15980.450220000002</v>
      </c>
      <c r="G278" s="376">
        <f t="shared" si="90"/>
        <v>140422.97021999999</v>
      </c>
      <c r="H278" s="378">
        <f t="shared" si="91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89"/>
        <v>-16022.453030000013</v>
      </c>
      <c r="G279" s="376">
        <f t="shared" si="90"/>
        <v>144766.97303000002</v>
      </c>
      <c r="H279" s="378">
        <f t="shared" si="91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89"/>
        <v>-15995.457559999995</v>
      </c>
      <c r="G280" s="376">
        <f t="shared" si="90"/>
        <v>149041.97756</v>
      </c>
      <c r="H280" s="378">
        <f t="shared" si="91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2">C281*(E281-D281)</f>
        <v>-19058.277097999995</v>
      </c>
      <c r="G281" s="376">
        <f t="shared" ref="G281:G288" si="93">IF(C281=0, 0,D281*C281)</f>
        <v>151845.05709799999</v>
      </c>
      <c r="H281" s="378">
        <f t="shared" ref="H281:H288" si="94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2"/>
        <v>-16640.780505999985</v>
      </c>
      <c r="G282" s="376">
        <f t="shared" si="93"/>
        <v>151797.06050599998</v>
      </c>
      <c r="H282" s="378">
        <f t="shared" si="94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2"/>
        <v>-16830.340505999982</v>
      </c>
      <c r="G283" s="376">
        <f t="shared" si="93"/>
        <v>151797.06050599998</v>
      </c>
      <c r="H283" s="378">
        <f t="shared" si="94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2"/>
        <v>-18246.039857999996</v>
      </c>
      <c r="G284" s="376">
        <f t="shared" si="93"/>
        <v>154609.05985799999</v>
      </c>
      <c r="H284" s="377">
        <f t="shared" si="94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2"/>
        <v>-20423.199632000014</v>
      </c>
      <c r="G285" s="376">
        <f t="shared" si="93"/>
        <v>157431.05963200002</v>
      </c>
      <c r="H285" s="377">
        <f t="shared" si="94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2"/>
        <v>-20451.260000000017</v>
      </c>
      <c r="G286" s="376">
        <f t="shared" si="93"/>
        <v>159151.26</v>
      </c>
      <c r="H286" s="377">
        <f t="shared" si="94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2"/>
        <v>-12770.498441999989</v>
      </c>
      <c r="G287" s="376">
        <f t="shared" si="93"/>
        <v>154553.19844199999</v>
      </c>
      <c r="H287" s="377">
        <f t="shared" si="94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2"/>
        <v>-12774.627693999981</v>
      </c>
      <c r="G288" s="376">
        <f t="shared" si="93"/>
        <v>148697.32769399998</v>
      </c>
      <c r="H288" s="377">
        <f t="shared" si="94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5">C289*(E289-D289)</f>
        <v>-10733.467693999992</v>
      </c>
      <c r="G289" s="376">
        <f t="shared" ref="G289:G300" si="96">IF(C289=0, 0,D289*C289)</f>
        <v>148697.32769399998</v>
      </c>
      <c r="H289" s="377">
        <f t="shared" ref="H289:H300" si="97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5"/>
        <v>-14237.112315999999</v>
      </c>
      <c r="G290" s="376">
        <f t="shared" si="96"/>
        <v>151573.33231600001</v>
      </c>
      <c r="H290" s="377">
        <f t="shared" si="97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5"/>
        <v>-14933.404899999989</v>
      </c>
      <c r="G291" s="376">
        <f t="shared" si="96"/>
        <v>148629.38489999998</v>
      </c>
      <c r="H291" s="377">
        <f t="shared" si="97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5"/>
        <v>-14951.241703999996</v>
      </c>
      <c r="G292" s="376">
        <f t="shared" si="96"/>
        <v>151529.221704</v>
      </c>
      <c r="H292" s="377">
        <f t="shared" si="97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5"/>
        <v>-14945.406348000004</v>
      </c>
      <c r="G293" s="376">
        <f t="shared" si="96"/>
        <v>154405.386348</v>
      </c>
      <c r="H293" s="377">
        <f t="shared" si="97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5"/>
        <v>-18303.73</v>
      </c>
      <c r="G294" s="376">
        <f t="shared" si="96"/>
        <v>158903.73000000001</v>
      </c>
      <c r="H294" s="377">
        <f t="shared" si="97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5"/>
        <v>-7311.0640000000021</v>
      </c>
      <c r="G295" s="376">
        <f t="shared" si="96"/>
        <v>148151.10399999999</v>
      </c>
      <c r="H295" s="377">
        <f t="shared" si="97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5"/>
        <v>-7285.3417480000098</v>
      </c>
      <c r="G296" s="376">
        <f t="shared" si="96"/>
        <v>143571.38174800001</v>
      </c>
      <c r="H296" s="377">
        <f t="shared" si="97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5"/>
        <v>-1007.5158000000105</v>
      </c>
      <c r="G297" s="376">
        <f t="shared" si="96"/>
        <v>138987.71580000001</v>
      </c>
      <c r="H297" s="377">
        <f t="shared" si="97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5"/>
        <v>-1091.5898499999998</v>
      </c>
      <c r="G298" s="376">
        <f t="shared" si="96"/>
        <v>127941.78985</v>
      </c>
      <c r="H298" s="377">
        <f t="shared" si="97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5"/>
        <v>-1074.5375999999919</v>
      </c>
      <c r="G299" s="376">
        <f t="shared" si="96"/>
        <v>124522.1376</v>
      </c>
      <c r="H299" s="377">
        <f t="shared" si="97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5"/>
        <v>-975.11200799999187</v>
      </c>
      <c r="G300" s="376">
        <f t="shared" si="96"/>
        <v>131005.31200799999</v>
      </c>
      <c r="H300" s="377">
        <f t="shared" si="97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98">C302*(E302-D302)</f>
        <v>-320.8720079999913</v>
      </c>
      <c r="G302" s="376">
        <f t="shared" ref="G302:G311" si="99">IF(C302=0, 0,D302*C302)</f>
        <v>131005.31200799999</v>
      </c>
      <c r="H302" s="377">
        <f t="shared" ref="H302:H311" si="100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98"/>
        <v>-3298.169357999996</v>
      </c>
      <c r="G303" s="376">
        <f t="shared" si="99"/>
        <v>138935.309358</v>
      </c>
      <c r="H303" s="377">
        <f t="shared" si="100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98"/>
        <v>-3293.1673579999938</v>
      </c>
      <c r="G304" s="376">
        <f t="shared" si="99"/>
        <v>146745.30735799999</v>
      </c>
      <c r="H304" s="377">
        <f t="shared" si="100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98"/>
        <v>1163.524950000012</v>
      </c>
      <c r="G305" s="376">
        <f t="shared" si="99"/>
        <v>130665.83504999999</v>
      </c>
      <c r="H305" s="377">
        <f t="shared" si="100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98"/>
        <v>1293.5203380000021</v>
      </c>
      <c r="G306" s="376">
        <f t="shared" si="99"/>
        <v>122475.839662</v>
      </c>
      <c r="H306" s="377">
        <f t="shared" si="100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98"/>
        <v>1201.2174379999781</v>
      </c>
      <c r="G307" s="376">
        <f t="shared" si="99"/>
        <v>138341.022562</v>
      </c>
      <c r="H307" s="377">
        <f t="shared" si="100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98"/>
        <v>-3368.3391059999908</v>
      </c>
      <c r="G308" s="376">
        <f t="shared" si="99"/>
        <v>143066.01910599999</v>
      </c>
      <c r="H308" s="377">
        <f t="shared" si="100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98"/>
        <v>-3374.3343760000034</v>
      </c>
      <c r="G309" s="376">
        <f t="shared" si="99"/>
        <v>147740.01437600001</v>
      </c>
      <c r="H309" s="377">
        <f t="shared" si="100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98"/>
        <v>-1890.1133999999961</v>
      </c>
      <c r="G310" s="376">
        <f t="shared" si="99"/>
        <v>154028.27340000001</v>
      </c>
      <c r="H310" s="377">
        <f t="shared" si="100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98"/>
        <v>-17012.580000000009</v>
      </c>
      <c r="G311" s="376">
        <f t="shared" si="99"/>
        <v>159012.58000000002</v>
      </c>
      <c r="H311" s="377">
        <f t="shared" si="100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1">C315*(E315-D315)</f>
        <v>-19935.600000000009</v>
      </c>
      <c r="G315" s="376">
        <f t="shared" ref="G315:G322" si="102">IF(C315=0, 0,D315*C315)</f>
        <v>187335.6</v>
      </c>
      <c r="H315" s="378">
        <f t="shared" ref="H315:H322" si="103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1"/>
        <v>-19900.075000000015</v>
      </c>
      <c r="G316" s="376">
        <f t="shared" si="102"/>
        <v>194275.07500000001</v>
      </c>
      <c r="H316" s="378">
        <f t="shared" si="103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1"/>
        <v>-22705.387499999997</v>
      </c>
      <c r="G317" s="376">
        <f t="shared" si="102"/>
        <v>194205.38750000001</v>
      </c>
      <c r="H317" s="378">
        <f t="shared" si="103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1"/>
        <v>-29391.250000000004</v>
      </c>
      <c r="G318" s="376">
        <f t="shared" si="102"/>
        <v>194141.25</v>
      </c>
      <c r="H318" s="378">
        <f t="shared" si="103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1"/>
        <v>-34359.325000000004</v>
      </c>
      <c r="G319" s="376">
        <f t="shared" si="102"/>
        <v>194109.32500000001</v>
      </c>
      <c r="H319" s="377">
        <f t="shared" si="103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1"/>
        <v>-16630.000000000004</v>
      </c>
      <c r="G320" s="376">
        <f t="shared" si="102"/>
        <v>158130</v>
      </c>
      <c r="H320" s="377">
        <f t="shared" si="103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1"/>
        <v>-21229.999999999996</v>
      </c>
      <c r="G321" s="376">
        <f t="shared" si="102"/>
        <v>171820</v>
      </c>
      <c r="H321" s="377">
        <f t="shared" si="103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1"/>
        <v>6109.9988400000047</v>
      </c>
      <c r="G322" s="376">
        <f t="shared" si="102"/>
        <v>118887.84116000001</v>
      </c>
      <c r="H322" s="377">
        <f t="shared" si="103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4">C323*(E323-D323)</f>
        <v>822.70680000000016</v>
      </c>
      <c r="G323" s="376">
        <f t="shared" ref="G323:G340" si="105">IF(C323=0, 0,D323*C323)</f>
        <v>126917.6532</v>
      </c>
      <c r="H323" s="377">
        <f t="shared" ref="H323:H340" si="106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4"/>
        <v>83.308799999990825</v>
      </c>
      <c r="G324" s="376">
        <f t="shared" si="105"/>
        <v>134772.8112</v>
      </c>
      <c r="H324" s="377">
        <f t="shared" si="106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4"/>
        <v>-4985.4834000000074</v>
      </c>
      <c r="G325" s="376">
        <f t="shared" si="105"/>
        <v>139206.5834</v>
      </c>
      <c r="H325" s="377">
        <f t="shared" si="106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4"/>
        <v>18978.923399999992</v>
      </c>
      <c r="G326" s="376">
        <f t="shared" si="105"/>
        <v>74535.756600000008</v>
      </c>
      <c r="H326" s="377">
        <f t="shared" si="106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4"/>
        <v>18638.087600000006</v>
      </c>
      <c r="G327" s="376">
        <f t="shared" si="105"/>
        <v>65051.332399999999</v>
      </c>
      <c r="H327" s="377">
        <f t="shared" si="106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4"/>
        <v>18627.5</v>
      </c>
      <c r="G328" s="376">
        <f t="shared" si="105"/>
        <v>70822.5</v>
      </c>
      <c r="H328" s="377">
        <f t="shared" si="106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4"/>
        <v>20177.499999999996</v>
      </c>
      <c r="G329" s="376">
        <f t="shared" si="105"/>
        <v>70822.5</v>
      </c>
      <c r="H329" s="377">
        <f t="shared" si="106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4"/>
        <v>21382.430000000011</v>
      </c>
      <c r="G330" s="376">
        <f t="shared" si="105"/>
        <v>70717.569999999992</v>
      </c>
      <c r="H330" s="377">
        <f t="shared" si="106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4"/>
        <v>20612.23</v>
      </c>
      <c r="G331" s="376">
        <f t="shared" si="105"/>
        <v>70637.77</v>
      </c>
      <c r="H331" s="377">
        <f t="shared" si="106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4"/>
        <v>22311.999999999993</v>
      </c>
      <c r="G332" s="376">
        <f t="shared" si="105"/>
        <v>70138</v>
      </c>
      <c r="H332" s="377">
        <f t="shared" si="106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4"/>
        <v>20873</v>
      </c>
      <c r="G333" s="376">
        <f t="shared" si="105"/>
        <v>70127</v>
      </c>
      <c r="H333" s="377">
        <f t="shared" si="106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4"/>
        <v>20073</v>
      </c>
      <c r="G334" s="376">
        <f t="shared" si="105"/>
        <v>70127</v>
      </c>
      <c r="H334" s="377">
        <f t="shared" si="106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4"/>
        <v>17654.651999999998</v>
      </c>
      <c r="G335" s="376">
        <f t="shared" si="105"/>
        <v>87765.347999999998</v>
      </c>
      <c r="H335" s="378">
        <f t="shared" si="106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4"/>
        <v>16484.261999999992</v>
      </c>
      <c r="G336" s="376">
        <f t="shared" si="105"/>
        <v>87375.737999999998</v>
      </c>
      <c r="H336" s="378">
        <f t="shared" si="106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4"/>
        <v>20939.061000000002</v>
      </c>
      <c r="G337" s="376">
        <f t="shared" si="105"/>
        <v>78335.938999999998</v>
      </c>
      <c r="H337" s="378">
        <f t="shared" si="106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4"/>
        <v>20604.060000000005</v>
      </c>
      <c r="G338" s="376">
        <f t="shared" si="105"/>
        <v>87275.94</v>
      </c>
      <c r="H338" s="378">
        <f t="shared" si="106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4"/>
        <v>17593.872000000007</v>
      </c>
      <c r="G339" s="376">
        <f t="shared" si="105"/>
        <v>87166.127999999997</v>
      </c>
      <c r="H339" s="378">
        <f t="shared" si="106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4"/>
        <v>16453.871999999999</v>
      </c>
      <c r="G340" s="376">
        <f t="shared" si="105"/>
        <v>87166.127999999997</v>
      </c>
      <c r="H340" s="378">
        <f t="shared" si="106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07">C341*(E341-D341)</f>
        <v>19333.872000000003</v>
      </c>
      <c r="G341" s="376">
        <f t="shared" ref="G341:G355" si="108">IF(C341=0, 0,D341*C341)</f>
        <v>87166.127999999997</v>
      </c>
      <c r="H341" s="378">
        <f t="shared" ref="H341:H355" si="109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07"/>
        <v>19450.98</v>
      </c>
      <c r="G342" s="376">
        <f t="shared" si="108"/>
        <v>87049.02</v>
      </c>
      <c r="H342" s="378">
        <f t="shared" si="109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07"/>
        <v>17423.978999999996</v>
      </c>
      <c r="G343" s="376">
        <f t="shared" si="108"/>
        <v>88777.021000000008</v>
      </c>
      <c r="H343" s="378">
        <f t="shared" si="109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07"/>
        <v>11978.979600000011</v>
      </c>
      <c r="G344" s="376">
        <f t="shared" si="108"/>
        <v>102078.02039999999</v>
      </c>
      <c r="H344" s="378">
        <f t="shared" si="109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07"/>
        <v>13568.870699999996</v>
      </c>
      <c r="G345" s="376">
        <f t="shared" si="108"/>
        <v>102006.1293</v>
      </c>
      <c r="H345" s="378">
        <f t="shared" si="109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07"/>
        <v>12886.949999999995</v>
      </c>
      <c r="G346" s="376">
        <f t="shared" si="108"/>
        <v>86653.05</v>
      </c>
      <c r="H346" s="378">
        <f t="shared" si="109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07"/>
        <v>13051.947999999999</v>
      </c>
      <c r="G347" s="376">
        <f t="shared" si="108"/>
        <v>103078.052</v>
      </c>
      <c r="H347" s="378">
        <f t="shared" si="109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07"/>
        <v>13089.952800000001</v>
      </c>
      <c r="G348" s="376">
        <f t="shared" si="108"/>
        <v>106358.0472</v>
      </c>
      <c r="H348" s="378">
        <f t="shared" si="109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07"/>
        <v>13075.699000000004</v>
      </c>
      <c r="G349" s="376">
        <f t="shared" si="108"/>
        <v>94759.300999999992</v>
      </c>
      <c r="H349" s="378">
        <f t="shared" si="109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07"/>
        <v>13867.271999999995</v>
      </c>
      <c r="G350" s="376">
        <f>IF(C350=0, 0,D350*C350)</f>
        <v>86212.728000000003</v>
      </c>
      <c r="H350" s="378">
        <f t="shared" si="109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07"/>
        <v>17083.611900000004</v>
      </c>
      <c r="G351" s="376">
        <f t="shared" si="108"/>
        <v>74235.388099999996</v>
      </c>
      <c r="H351" s="378">
        <f t="shared" si="109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07"/>
        <v>13252.614000000001</v>
      </c>
      <c r="G352" s="376">
        <f t="shared" si="108"/>
        <v>85867.385999999999</v>
      </c>
      <c r="H352" s="378">
        <f t="shared" si="109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07"/>
        <v>10351.611600000004</v>
      </c>
      <c r="G353" s="376">
        <f t="shared" si="108"/>
        <v>95446.388400000011</v>
      </c>
      <c r="H353" s="378">
        <f t="shared" si="109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07"/>
        <v>12307.2804</v>
      </c>
      <c r="G354" s="376">
        <f t="shared" si="108"/>
        <v>80602.719600000011</v>
      </c>
      <c r="H354" s="378">
        <f t="shared" si="109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07"/>
        <v>11781.900000000011</v>
      </c>
      <c r="G355" s="376">
        <f t="shared" si="108"/>
        <v>80387.100000000006</v>
      </c>
      <c r="H355" s="378">
        <f t="shared" si="109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0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1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0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1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0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1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0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1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0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1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0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1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0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1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0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1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0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1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0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1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0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1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0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1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0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1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0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1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0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1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0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1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0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1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0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1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0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1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0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1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0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1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0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1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0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1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0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1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0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1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0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1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0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1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0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1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0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0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0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2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0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2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0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2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0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2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0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2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0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2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0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2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0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2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0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2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0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2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0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2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0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2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0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2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0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0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0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3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0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3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0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3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0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3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0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3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0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3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0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3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0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3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0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3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0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3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0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3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0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3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0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3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0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3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0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3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0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3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0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3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0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3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0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3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4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3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4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3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4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3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4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3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4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3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4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3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4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3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4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3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4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3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4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3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4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3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4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3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4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3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4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3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4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3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4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3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4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3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4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3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4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3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4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3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4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3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4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3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4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3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4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3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4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3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4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3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4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3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4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3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4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3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4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3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4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3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4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3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4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3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4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3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4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3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4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3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4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3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4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3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4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3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4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3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4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3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4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4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4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4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4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4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4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4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4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4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4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4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4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4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4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4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4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4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4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4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4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4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4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5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5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5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5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5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5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5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5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5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5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5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5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5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5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5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5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6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5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6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5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6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5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6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5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6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5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6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5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6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5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6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5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6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5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6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5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6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5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6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5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6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5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6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5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6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5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6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5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6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5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6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5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6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5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6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5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6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5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6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5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6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5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6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5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6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5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6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5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6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5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6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5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6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5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6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5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6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5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6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5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6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5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6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5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6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5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6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5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6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5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6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5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6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5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6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5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6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5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6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5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6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5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6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5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6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5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6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5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6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5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6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5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6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17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6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17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6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17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6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17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6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17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6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17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6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17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6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17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6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17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6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17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6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17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6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17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6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17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6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17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6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17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6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6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6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18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6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18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6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18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6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18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6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18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6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18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6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18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6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18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6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18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6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18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6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6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19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6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19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6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19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6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19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6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19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6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19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6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19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6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19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6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19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6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19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19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19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19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19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19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19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19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10" priority="109">
      <formula>F111&gt;0</formula>
    </cfRule>
    <cfRule type="expression" dxfId="120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08" priority="102">
      <formula>F104&gt;0</formula>
    </cfRule>
    <cfRule type="expression" dxfId="1207" priority="103">
      <formula>F104&lt;0</formula>
    </cfRule>
  </conditionalFormatting>
  <conditionalFormatting sqref="H104:H110">
    <cfRule type="expression" dxfId="1206" priority="98">
      <formula>H104&gt;0</formula>
    </cfRule>
    <cfRule type="expression" dxfId="1205" priority="99">
      <formula>H104&lt;0</formula>
    </cfRule>
  </conditionalFormatting>
  <conditionalFormatting sqref="Q8">
    <cfRule type="expression" dxfId="1204" priority="84">
      <formula>Q8&gt;0</formula>
    </cfRule>
    <cfRule type="expression" dxfId="1203" priority="85">
      <formula>Q8&lt;0</formula>
    </cfRule>
  </conditionalFormatting>
  <conditionalFormatting sqref="Q7">
    <cfRule type="expression" dxfId="1202" priority="86">
      <formula>Q7&gt;0</formula>
    </cfRule>
    <cfRule type="expression" dxfId="1201" priority="87">
      <formula>Q7&lt;0</formula>
    </cfRule>
  </conditionalFormatting>
  <conditionalFormatting sqref="F212:F218">
    <cfRule type="expression" dxfId="1200" priority="58">
      <formula>F212&gt;0</formula>
    </cfRule>
    <cfRule type="expression" dxfId="1199" priority="59">
      <formula>F212&lt;0</formula>
    </cfRule>
  </conditionalFormatting>
  <conditionalFormatting sqref="F137:F155 H137:H155">
    <cfRule type="expression" dxfId="1198" priority="80">
      <formula>F137&gt;0</formula>
    </cfRule>
    <cfRule type="expression" dxfId="1197" priority="81">
      <formula>F137&lt;0</formula>
    </cfRule>
  </conditionalFormatting>
  <conditionalFormatting sqref="F130:F136">
    <cfRule type="expression" dxfId="1196" priority="78">
      <formula>F130&gt;0</formula>
    </cfRule>
    <cfRule type="expression" dxfId="1195" priority="79">
      <formula>F130&lt;0</formula>
    </cfRule>
  </conditionalFormatting>
  <conditionalFormatting sqref="H130:H136">
    <cfRule type="expression" dxfId="1194" priority="76">
      <formula>H130&gt;0</formula>
    </cfRule>
    <cfRule type="expression" dxfId="1193" priority="77">
      <formula>H130&lt;0</formula>
    </cfRule>
  </conditionalFormatting>
  <conditionalFormatting sqref="F163:F181 H163:H181">
    <cfRule type="expression" dxfId="1192" priority="74">
      <formula>F163&gt;0</formula>
    </cfRule>
    <cfRule type="expression" dxfId="1191" priority="75">
      <formula>F163&lt;0</formula>
    </cfRule>
  </conditionalFormatting>
  <conditionalFormatting sqref="F156:F162">
    <cfRule type="expression" dxfId="1190" priority="72">
      <formula>F156&gt;0</formula>
    </cfRule>
    <cfRule type="expression" dxfId="1189" priority="73">
      <formula>F156&lt;0</formula>
    </cfRule>
  </conditionalFormatting>
  <conditionalFormatting sqref="H156:H162">
    <cfRule type="expression" dxfId="1188" priority="70">
      <formula>H156&gt;0</formula>
    </cfRule>
    <cfRule type="expression" dxfId="1187" priority="71">
      <formula>H156&lt;0</formula>
    </cfRule>
  </conditionalFormatting>
  <conditionalFormatting sqref="F189:F206 H189:H206">
    <cfRule type="expression" dxfId="1186" priority="68">
      <formula>F189&gt;0</formula>
    </cfRule>
    <cfRule type="expression" dxfId="1185" priority="69">
      <formula>F189&lt;0</formula>
    </cfRule>
  </conditionalFormatting>
  <conditionalFormatting sqref="F182:F188">
    <cfRule type="expression" dxfId="1184" priority="66">
      <formula>F182&gt;0</formula>
    </cfRule>
    <cfRule type="expression" dxfId="1183" priority="67">
      <formula>F182&lt;0</formula>
    </cfRule>
  </conditionalFormatting>
  <conditionalFormatting sqref="H182:H188">
    <cfRule type="expression" dxfId="1182" priority="64">
      <formula>H182&gt;0</formula>
    </cfRule>
    <cfRule type="expression" dxfId="1181" priority="65">
      <formula>H182&lt;0</formula>
    </cfRule>
  </conditionalFormatting>
  <conditionalFormatting sqref="F207:F211 H207:H211">
    <cfRule type="expression" dxfId="1180" priority="62">
      <formula>F207&gt;0</formula>
    </cfRule>
    <cfRule type="expression" dxfId="1179" priority="63">
      <formula>F207&lt;0</formula>
    </cfRule>
  </conditionalFormatting>
  <conditionalFormatting sqref="F219:F234 H219:H234">
    <cfRule type="expression" dxfId="1178" priority="60">
      <formula>F219&gt;0</formula>
    </cfRule>
    <cfRule type="expression" dxfId="1177" priority="61">
      <formula>F219&lt;0</formula>
    </cfRule>
  </conditionalFormatting>
  <conditionalFormatting sqref="H212:H218">
    <cfRule type="expression" dxfId="1176" priority="56">
      <formula>H212&gt;0</formula>
    </cfRule>
    <cfRule type="expression" dxfId="1175" priority="57">
      <formula>H212&lt;0</formula>
    </cfRule>
  </conditionalFormatting>
  <conditionalFormatting sqref="F235 H235">
    <cfRule type="expression" dxfId="1174" priority="54">
      <formula>F235&gt;0</formula>
    </cfRule>
    <cfRule type="expression" dxfId="1173" priority="55">
      <formula>F235&lt;0</formula>
    </cfRule>
  </conditionalFormatting>
  <conditionalFormatting sqref="F236:F240 H236:H240">
    <cfRule type="expression" dxfId="1172" priority="52">
      <formula>F236&gt;0</formula>
    </cfRule>
    <cfRule type="expression" dxfId="1171" priority="53">
      <formula>F236&lt;0</formula>
    </cfRule>
  </conditionalFormatting>
  <conditionalFormatting sqref="F248:F263 H248:H263">
    <cfRule type="expression" dxfId="1170" priority="50">
      <formula>F248&gt;0</formula>
    </cfRule>
    <cfRule type="expression" dxfId="1169" priority="51">
      <formula>F248&lt;0</formula>
    </cfRule>
  </conditionalFormatting>
  <conditionalFormatting sqref="F241:F247">
    <cfRule type="expression" dxfId="1168" priority="48">
      <formula>F241&gt;0</formula>
    </cfRule>
    <cfRule type="expression" dxfId="1167" priority="49">
      <formula>F241&lt;0</formula>
    </cfRule>
  </conditionalFormatting>
  <conditionalFormatting sqref="H241:H247">
    <cfRule type="expression" dxfId="1166" priority="46">
      <formula>H241&gt;0</formula>
    </cfRule>
    <cfRule type="expression" dxfId="1165" priority="47">
      <formula>H241&lt;0</formula>
    </cfRule>
  </conditionalFormatting>
  <conditionalFormatting sqref="F265:F270 H265:H270">
    <cfRule type="expression" dxfId="1164" priority="44">
      <formula>F265&gt;0</formula>
    </cfRule>
    <cfRule type="expression" dxfId="1163" priority="45">
      <formula>F265&lt;0</formula>
    </cfRule>
  </conditionalFormatting>
  <conditionalFormatting sqref="F271 H271">
    <cfRule type="expression" dxfId="1162" priority="42">
      <formula>F271&gt;0</formula>
    </cfRule>
    <cfRule type="expression" dxfId="1161" priority="43">
      <formula>F271&lt;0</formula>
    </cfRule>
  </conditionalFormatting>
  <conditionalFormatting sqref="F272:F276 H272:H276">
    <cfRule type="expression" dxfId="1160" priority="40">
      <formula>F272&gt;0</formula>
    </cfRule>
    <cfRule type="expression" dxfId="1159" priority="41">
      <formula>F272&lt;0</formula>
    </cfRule>
  </conditionalFormatting>
  <conditionalFormatting sqref="F284:F299 H284:H299">
    <cfRule type="expression" dxfId="1158" priority="38">
      <formula>F284&gt;0</formula>
    </cfRule>
    <cfRule type="expression" dxfId="1157" priority="39">
      <formula>F284&lt;0</formula>
    </cfRule>
  </conditionalFormatting>
  <conditionalFormatting sqref="F277:F283">
    <cfRule type="expression" dxfId="1156" priority="36">
      <formula>F277&gt;0</formula>
    </cfRule>
    <cfRule type="expression" dxfId="1155" priority="37">
      <formula>F277&lt;0</formula>
    </cfRule>
  </conditionalFormatting>
  <conditionalFormatting sqref="H277:H283">
    <cfRule type="expression" dxfId="1154" priority="34">
      <formula>H277&gt;0</formula>
    </cfRule>
    <cfRule type="expression" dxfId="1153" priority="35">
      <formula>H277&lt;0</formula>
    </cfRule>
  </conditionalFormatting>
  <conditionalFormatting sqref="F300:F305 H300:H305">
    <cfRule type="expression" dxfId="1152" priority="32">
      <formula>F300&gt;0</formula>
    </cfRule>
    <cfRule type="expression" dxfId="1151" priority="33">
      <formula>F300&lt;0</formula>
    </cfRule>
  </conditionalFormatting>
  <conditionalFormatting sqref="F306 H306">
    <cfRule type="expression" dxfId="1150" priority="30">
      <formula>F306&gt;0</formula>
    </cfRule>
    <cfRule type="expression" dxfId="1149" priority="31">
      <formula>F306&lt;0</formula>
    </cfRule>
  </conditionalFormatting>
  <conditionalFormatting sqref="F307:F311 H307:H311">
    <cfRule type="expression" dxfId="1148" priority="28">
      <formula>F307&gt;0</formula>
    </cfRule>
    <cfRule type="expression" dxfId="1147" priority="29">
      <formula>F307&lt;0</formula>
    </cfRule>
  </conditionalFormatting>
  <conditionalFormatting sqref="F319:F334 H319:H334">
    <cfRule type="expression" dxfId="1146" priority="26">
      <formula>F319&gt;0</formula>
    </cfRule>
    <cfRule type="expression" dxfId="1145" priority="27">
      <formula>F319&lt;0</formula>
    </cfRule>
  </conditionalFormatting>
  <conditionalFormatting sqref="F312:F318">
    <cfRule type="expression" dxfId="1144" priority="24">
      <formula>F312&gt;0</formula>
    </cfRule>
    <cfRule type="expression" dxfId="1143" priority="25">
      <formula>F312&lt;0</formula>
    </cfRule>
  </conditionalFormatting>
  <conditionalFormatting sqref="H312:H318">
    <cfRule type="expression" dxfId="1142" priority="22">
      <formula>H312&gt;0</formula>
    </cfRule>
    <cfRule type="expression" dxfId="1141" priority="23">
      <formula>H312&lt;0</formula>
    </cfRule>
  </conditionalFormatting>
  <conditionalFormatting sqref="M363">
    <cfRule type="expression" dxfId="1140" priority="20">
      <formula>M363&gt;0</formula>
    </cfRule>
    <cfRule type="expression" dxfId="1139" priority="21">
      <formula>M363&lt;0</formula>
    </cfRule>
  </conditionalFormatting>
  <conditionalFormatting sqref="F72:F100 H72:H100">
    <cfRule type="expression" dxfId="1138" priority="18">
      <formula>F72&gt;0</formula>
    </cfRule>
    <cfRule type="expression" dxfId="1137" priority="19">
      <formula>F72&lt;0</formula>
    </cfRule>
  </conditionalFormatting>
  <conditionalFormatting sqref="F60:F71">
    <cfRule type="expression" dxfId="1136" priority="16">
      <formula>F60&gt;0</formula>
    </cfRule>
    <cfRule type="expression" dxfId="1135" priority="17">
      <formula>F60&lt;0</formula>
    </cfRule>
  </conditionalFormatting>
  <conditionalFormatting sqref="H60:H71">
    <cfRule type="expression" dxfId="1134" priority="14">
      <formula>H60&gt;0</formula>
    </cfRule>
    <cfRule type="expression" dxfId="1133" priority="15">
      <formula>H60&lt;0</formula>
    </cfRule>
  </conditionalFormatting>
  <conditionalFormatting sqref="F54:F59 H54:H59">
    <cfRule type="expression" dxfId="1132" priority="12">
      <formula>F54&gt;0</formula>
    </cfRule>
    <cfRule type="expression" dxfId="1131" priority="13">
      <formula>F54&lt;0</formula>
    </cfRule>
  </conditionalFormatting>
  <conditionalFormatting sqref="J56:K56">
    <cfRule type="expression" dxfId="1130" priority="10">
      <formula>J56&gt;0</formula>
    </cfRule>
    <cfRule type="expression" dxfId="1129" priority="11">
      <formula>J56&lt;0</formula>
    </cfRule>
  </conditionalFormatting>
  <conditionalFormatting sqref="J57:K63 K62:K100">
    <cfRule type="expression" dxfId="1128" priority="8">
      <formula>J57&gt;0</formula>
    </cfRule>
    <cfRule type="expression" dxfId="1127" priority="9">
      <formula>J57&lt;0</formula>
    </cfRule>
  </conditionalFormatting>
  <conditionalFormatting sqref="L56:L100">
    <cfRule type="expression" dxfId="1126" priority="4">
      <formula>L56&gt;0</formula>
    </cfRule>
    <cfRule type="expression" dxfId="1125" priority="5">
      <formula>L56&lt;0</formula>
    </cfRule>
  </conditionalFormatting>
  <conditionalFormatting sqref="Q10">
    <cfRule type="expression" dxfId="1124" priority="2">
      <formula>Q10&gt;0</formula>
    </cfRule>
    <cfRule type="expression" dxfId="11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17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29.58259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22.77</v>
      </c>
      <c r="R4" s="227">
        <v>9.7999999999999997E-3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72"/>
      <c r="H5" s="181"/>
      <c r="I5" s="3"/>
      <c r="J5" s="3"/>
      <c r="K5" s="3"/>
      <c r="L5" s="72">
        <v>42979</v>
      </c>
      <c r="M5" s="43">
        <v>237.5</v>
      </c>
      <c r="N5" s="4"/>
      <c r="O5" s="11" t="s">
        <v>67</v>
      </c>
      <c r="Q5" s="3">
        <f>Q4*Q2</f>
        <v>45540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59165.18</v>
      </c>
      <c r="T6" t="s">
        <v>550</v>
      </c>
      <c r="W6" s="134"/>
    </row>
    <row r="7" spans="1:23" x14ac:dyDescent="0.25">
      <c r="B7" s="493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-11877.210000000014</v>
      </c>
      <c r="R7">
        <v>1900</v>
      </c>
      <c r="W7" s="134"/>
    </row>
    <row r="8" spans="1:23" x14ac:dyDescent="0.25">
      <c r="B8" s="493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-13625.180000000008</v>
      </c>
      <c r="W8" s="134"/>
    </row>
    <row r="9" spans="1:23" x14ac:dyDescent="0.25">
      <c r="B9" s="493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-0.23029051884909346</v>
      </c>
      <c r="W9" s="134"/>
    </row>
    <row r="10" spans="1:23" x14ac:dyDescent="0.25">
      <c r="B10" s="493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3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6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/>
      <c r="T17" s="700">
        <v>27.5</v>
      </c>
      <c r="U17" s="700"/>
      <c r="V17" s="697"/>
      <c r="W17" s="698"/>
    </row>
    <row r="18" spans="1:23" x14ac:dyDescent="0.25">
      <c r="B18" s="493"/>
      <c r="C18" s="4"/>
      <c r="D18" s="236"/>
      <c r="E18" s="3"/>
      <c r="F18" s="3"/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493"/>
      <c r="C19" s="4"/>
      <c r="D19" s="236"/>
      <c r="E19" s="3"/>
      <c r="F19" s="3"/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493"/>
      <c r="C20" s="4"/>
      <c r="D20" s="236"/>
      <c r="E20" s="3"/>
      <c r="F20" s="3"/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500</v>
      </c>
      <c r="D29" s="352"/>
      <c r="E29" s="352"/>
      <c r="F29" s="353">
        <f>SumByColor($A$29,F2:F27)</f>
        <v>14728</v>
      </c>
      <c r="G29" s="352"/>
      <c r="H29" s="352">
        <f>SumByColor($A$29,H2:H27)</f>
        <v>500</v>
      </c>
      <c r="I29" s="352"/>
      <c r="J29" s="352"/>
      <c r="K29" s="353">
        <f>SumByColor($A$29,K2:K27)</f>
        <v>15071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 t="s">
        <v>778</v>
      </c>
      <c r="W32" s="134"/>
    </row>
    <row r="33" spans="1:23" x14ac:dyDescent="0.25">
      <c r="O33" s="709" t="s">
        <v>779</v>
      </c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734</v>
      </c>
      <c r="O34" s="709" t="s">
        <v>780</v>
      </c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 t="s">
        <v>781</v>
      </c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 t="s">
        <v>782</v>
      </c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 t="s">
        <v>783</v>
      </c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 t="s">
        <v>784</v>
      </c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3" t="s">
        <v>78</v>
      </c>
      <c r="P40" s="743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25.047000000000001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24.819300000000002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24.5916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24.363900000000001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24.136200000000002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23.9085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23.680800000000001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23.453099999999999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23.2254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/>
      <c r="J50" s="39"/>
      <c r="K50" s="39">
        <v>-2196</v>
      </c>
      <c r="L50" s="39"/>
      <c r="O50" s="81">
        <v>1.01</v>
      </c>
      <c r="P50" s="81">
        <f t="shared" si="7"/>
        <v>22.997699999999998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/>
      <c r="J51" s="39"/>
      <c r="K51" s="39"/>
      <c r="L51" s="39"/>
      <c r="O51" s="81">
        <v>1</v>
      </c>
      <c r="P51" s="81">
        <f t="shared" si="7"/>
        <v>22.77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22.542300000000001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22.314599999999999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22.0869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21.859199999999998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21.631499999999999</v>
      </c>
      <c r="T56" s="91" t="s">
        <v>110</v>
      </c>
      <c r="U56" s="86">
        <v>14.3</v>
      </c>
      <c r="W56" s="134"/>
    </row>
    <row r="57" spans="1:23" x14ac:dyDescent="0.25"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39"/>
      <c r="O57" s="81">
        <v>0.94</v>
      </c>
      <c r="P57" s="81">
        <f t="shared" si="7"/>
        <v>21.403799999999997</v>
      </c>
      <c r="T57" s="91" t="s">
        <v>111</v>
      </c>
      <c r="U57" s="86">
        <v>2.0499999999999998</v>
      </c>
      <c r="W57" s="134"/>
    </row>
    <row r="58" spans="1:23" x14ac:dyDescent="0.25"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39"/>
      <c r="O58" s="81">
        <v>0.93</v>
      </c>
      <c r="P58" s="81">
        <f t="shared" si="7"/>
        <v>21.176100000000002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20.948399999999999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20.720700000000001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20.492999999999999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47">C65*(E65-D65)</f>
        <v>-33.800000000000097</v>
      </c>
      <c r="G65" s="376">
        <f t="shared" ref="G65:G78" si="48">D65*C65</f>
        <v>3591.7999999999997</v>
      </c>
      <c r="H65" s="377">
        <f t="shared" ref="H65:H78" si="49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47"/>
        <v>85.200000000000387</v>
      </c>
      <c r="G66" s="376">
        <f t="shared" si="48"/>
        <v>3591.7999999999997</v>
      </c>
      <c r="H66" s="377">
        <f t="shared" si="49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47"/>
        <v>-136.80000000000021</v>
      </c>
      <c r="G67" s="376">
        <f t="shared" si="48"/>
        <v>3591.7999999999997</v>
      </c>
      <c r="H67" s="377">
        <f t="shared" si="49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47"/>
        <v>-147.56000000000029</v>
      </c>
      <c r="G68" s="376">
        <f t="shared" si="48"/>
        <v>4959.3599999999997</v>
      </c>
      <c r="H68" s="377">
        <f t="shared" si="49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47"/>
        <v>-49.199999999999591</v>
      </c>
      <c r="G69" s="376">
        <f t="shared" si="48"/>
        <v>8408.4</v>
      </c>
      <c r="H69" s="377">
        <f t="shared" si="49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47"/>
        <v>109.60000000000036</v>
      </c>
      <c r="G70" s="376">
        <f t="shared" si="48"/>
        <v>6994.4000000000005</v>
      </c>
      <c r="H70" s="377">
        <f t="shared" si="49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47"/>
        <v>-6.4000000000007162</v>
      </c>
      <c r="G71" s="376">
        <f t="shared" si="48"/>
        <v>6994.4000000000005</v>
      </c>
      <c r="H71" s="377">
        <f t="shared" si="49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47"/>
        <v>166.71999999999912</v>
      </c>
      <c r="G72" s="376">
        <f t="shared" si="48"/>
        <v>5554.880000000001</v>
      </c>
      <c r="H72" s="377">
        <f t="shared" si="49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47"/>
        <v>218.88000000000034</v>
      </c>
      <c r="G73" s="376">
        <f t="shared" si="48"/>
        <v>5544.32</v>
      </c>
      <c r="H73" s="377">
        <f t="shared" si="49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47"/>
        <v>298.88000000000034</v>
      </c>
      <c r="G74" s="376">
        <f t="shared" si="48"/>
        <v>5544.32</v>
      </c>
      <c r="H74" s="377">
        <f t="shared" si="49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47"/>
        <v>363.18000000000006</v>
      </c>
      <c r="G75" s="376">
        <f t="shared" si="48"/>
        <v>1845.42</v>
      </c>
      <c r="H75" s="377">
        <f t="shared" si="49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47"/>
        <v>329.12000000000035</v>
      </c>
      <c r="G76" s="376">
        <f t="shared" si="48"/>
        <v>5384.48</v>
      </c>
      <c r="H76" s="377">
        <f t="shared" si="49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47"/>
        <v>169.60000000000036</v>
      </c>
      <c r="G77" s="376">
        <f t="shared" si="48"/>
        <v>5384</v>
      </c>
      <c r="H77" s="377">
        <f t="shared" si="49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47"/>
        <v>474.7199999999998</v>
      </c>
      <c r="G78" s="376">
        <f t="shared" si="48"/>
        <v>5384.48</v>
      </c>
      <c r="H78" s="377">
        <f t="shared" si="49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0">C79*(E79-D79)</f>
        <v>588.31999999999994</v>
      </c>
      <c r="G79" s="376">
        <f t="shared" ref="G79:G92" si="51">D79*C79</f>
        <v>5384.48</v>
      </c>
      <c r="H79" s="377">
        <f t="shared" ref="H79:H121" si="52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0"/>
        <v>673.12000000000012</v>
      </c>
      <c r="G80" s="376">
        <f t="shared" si="51"/>
        <v>5384.48</v>
      </c>
      <c r="H80" s="377">
        <f t="shared" si="52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0"/>
        <v>597.9200000000003</v>
      </c>
      <c r="G81" s="376">
        <f t="shared" si="51"/>
        <v>5384.48</v>
      </c>
      <c r="H81" s="377">
        <f t="shared" si="52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0"/>
        <v>489.12000000000035</v>
      </c>
      <c r="G82" s="376">
        <f t="shared" si="51"/>
        <v>5384.48</v>
      </c>
      <c r="H82" s="377">
        <f t="shared" si="52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0"/>
        <v>409.12000000000035</v>
      </c>
      <c r="G83" s="376">
        <f t="shared" si="51"/>
        <v>5384.48</v>
      </c>
      <c r="H83" s="377">
        <f t="shared" si="52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0"/>
        <v>439.52</v>
      </c>
      <c r="G84" s="376">
        <f t="shared" si="51"/>
        <v>5384.48</v>
      </c>
      <c r="H84" s="377">
        <f t="shared" si="52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0"/>
        <v>369.12000000000035</v>
      </c>
      <c r="G85" s="376">
        <f t="shared" si="51"/>
        <v>5384.48</v>
      </c>
      <c r="H85" s="377">
        <f t="shared" si="52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0"/>
        <v>341.92000000000007</v>
      </c>
      <c r="G86" s="376">
        <f t="shared" si="51"/>
        <v>5384.48</v>
      </c>
      <c r="H86" s="377">
        <f t="shared" si="52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0"/>
        <v>442.72000000000048</v>
      </c>
      <c r="G87" s="376">
        <f t="shared" si="51"/>
        <v>5384.48</v>
      </c>
      <c r="H87" s="377">
        <f t="shared" si="52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0"/>
        <v>90.619999999999621</v>
      </c>
      <c r="G88" s="376">
        <f t="shared" si="51"/>
        <v>7821.38</v>
      </c>
      <c r="H88" s="377">
        <f t="shared" si="52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0"/>
        <v>51.480000000000103</v>
      </c>
      <c r="G89" s="376">
        <f t="shared" si="51"/>
        <v>8837.92</v>
      </c>
      <c r="H89" s="377">
        <f t="shared" si="52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0"/>
        <v>-376.80000000000007</v>
      </c>
      <c r="G90" s="376">
        <f t="shared" si="51"/>
        <v>10159.799999999999</v>
      </c>
      <c r="H90" s="377">
        <f t="shared" si="52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0"/>
        <v>-388.00000000000239</v>
      </c>
      <c r="G91" s="376">
        <f t="shared" si="51"/>
        <v>13408.000000000002</v>
      </c>
      <c r="H91" s="377">
        <f t="shared" si="52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0"/>
        <v>-262.9400000000004</v>
      </c>
      <c r="G92" s="376">
        <f t="shared" si="51"/>
        <v>13354.939999999999</v>
      </c>
      <c r="H92" s="377">
        <f t="shared" si="52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0"/>
        <v>-514.93999999999858</v>
      </c>
      <c r="G93" s="376">
        <f t="shared" ref="G93:G98" si="53">D93*C93</f>
        <v>13354.939999999999</v>
      </c>
      <c r="H93" s="377">
        <f t="shared" si="52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0"/>
        <v>-582.93999999999892</v>
      </c>
      <c r="G94" s="376">
        <f t="shared" si="53"/>
        <v>16522.939999999999</v>
      </c>
      <c r="H94" s="377">
        <f t="shared" si="52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0"/>
        <v>-292.93999999999801</v>
      </c>
      <c r="G95" s="376">
        <f t="shared" si="53"/>
        <v>16522.939999999999</v>
      </c>
      <c r="H95" s="377">
        <f t="shared" si="52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0"/>
        <v>-217.93999999999869</v>
      </c>
      <c r="G96" s="376">
        <f t="shared" si="53"/>
        <v>16522.939999999999</v>
      </c>
      <c r="H96" s="377">
        <f t="shared" si="52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0"/>
        <v>-92.93999999999869</v>
      </c>
      <c r="G97" s="376">
        <f t="shared" si="53"/>
        <v>16522.939999999999</v>
      </c>
      <c r="H97" s="377">
        <f t="shared" si="52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0"/>
        <v>-397.93999999999841</v>
      </c>
      <c r="G98" s="376">
        <f t="shared" si="53"/>
        <v>16522.939999999999</v>
      </c>
      <c r="H98" s="377">
        <f t="shared" si="52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0"/>
        <v>-27.939999999997411</v>
      </c>
      <c r="G99" s="376">
        <f t="shared" ref="G99:G121" si="54">D99*C99</f>
        <v>16522.939999999999</v>
      </c>
      <c r="H99" s="377">
        <f t="shared" si="52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0"/>
        <v>-142.9399999999994</v>
      </c>
      <c r="G100" s="376">
        <f t="shared" si="54"/>
        <v>16522.939999999999</v>
      </c>
      <c r="H100" s="377">
        <f t="shared" si="52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0"/>
        <v>-357.93999999999926</v>
      </c>
      <c r="G101" s="376">
        <f t="shared" si="54"/>
        <v>16522.939999999999</v>
      </c>
      <c r="H101" s="377">
        <f t="shared" si="52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0"/>
        <v>-442.94000000000011</v>
      </c>
      <c r="G102" s="376">
        <f t="shared" si="54"/>
        <v>16522.939999999999</v>
      </c>
      <c r="H102" s="377">
        <f t="shared" si="52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0"/>
        <v>-542.93999999999801</v>
      </c>
      <c r="G103" s="376">
        <f t="shared" si="54"/>
        <v>16522.939999999999</v>
      </c>
      <c r="H103" s="377">
        <f t="shared" si="52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0"/>
        <v>-224.94000000000014</v>
      </c>
      <c r="G104" s="376">
        <f t="shared" si="54"/>
        <v>16474.939999999999</v>
      </c>
      <c r="H104" s="377">
        <f t="shared" si="52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0"/>
        <v>-139.93999999999929</v>
      </c>
      <c r="G105" s="376">
        <f t="shared" si="54"/>
        <v>16474.939999999999</v>
      </c>
      <c r="H105" s="377">
        <f t="shared" si="52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0"/>
        <v>-847.93799999999919</v>
      </c>
      <c r="G106" s="376">
        <f t="shared" si="54"/>
        <v>19639.937999999998</v>
      </c>
      <c r="H106" s="377">
        <f t="shared" si="52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0"/>
        <v>-833.93799999999771</v>
      </c>
      <c r="G107" s="376">
        <f t="shared" si="54"/>
        <v>22757.937999999998</v>
      </c>
      <c r="H107" s="377">
        <f t="shared" si="52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0"/>
        <v>-840.93799999999885</v>
      </c>
      <c r="G108" s="376">
        <f t="shared" si="54"/>
        <v>22757.937999999998</v>
      </c>
      <c r="H108" s="377">
        <f t="shared" si="52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0"/>
        <v>-700.9379999999968</v>
      </c>
      <c r="G109" s="376">
        <f t="shared" si="54"/>
        <v>22757.937999999998</v>
      </c>
      <c r="H109" s="377">
        <f t="shared" si="52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0"/>
        <v>-1125.9439999999984</v>
      </c>
      <c r="G110" s="376">
        <f t="shared" si="54"/>
        <v>25837.944</v>
      </c>
      <c r="H110" s="377">
        <f t="shared" si="52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0"/>
        <v>-1205.9439999999995</v>
      </c>
      <c r="G111" s="376">
        <f t="shared" si="54"/>
        <v>25837.944</v>
      </c>
      <c r="H111" s="377">
        <f t="shared" si="52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0"/>
        <v>-965.94399999999894</v>
      </c>
      <c r="G112" s="376">
        <f t="shared" si="54"/>
        <v>25837.944</v>
      </c>
      <c r="H112" s="377">
        <f t="shared" si="52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0"/>
        <v>-1477.9439999999995</v>
      </c>
      <c r="G113" s="376">
        <f t="shared" si="54"/>
        <v>25837.944</v>
      </c>
      <c r="H113" s="377">
        <f t="shared" si="52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0"/>
        <v>-1773.936000000002</v>
      </c>
      <c r="G114" s="376">
        <f t="shared" si="54"/>
        <v>28845.936000000002</v>
      </c>
      <c r="H114" s="377">
        <f t="shared" si="52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0"/>
        <v>-1935.9360000000017</v>
      </c>
      <c r="G115" s="376">
        <f t="shared" si="54"/>
        <v>28845.936000000002</v>
      </c>
      <c r="H115" s="377">
        <f t="shared" si="52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0"/>
        <v>-1989.9360000000006</v>
      </c>
      <c r="G116" s="376">
        <f t="shared" si="54"/>
        <v>28845.936000000002</v>
      </c>
      <c r="H116" s="377">
        <f t="shared" si="52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0"/>
        <v>-2133.9360000000006</v>
      </c>
      <c r="G117" s="376">
        <f t="shared" si="54"/>
        <v>28845.936000000002</v>
      </c>
      <c r="H117" s="377">
        <f t="shared" si="52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0"/>
        <v>-2505.9399999999991</v>
      </c>
      <c r="G118" s="376">
        <f t="shared" si="54"/>
        <v>31785.94</v>
      </c>
      <c r="H118" s="377">
        <f t="shared" si="52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0"/>
        <v>-2945.94</v>
      </c>
      <c r="G119" s="376">
        <f t="shared" si="54"/>
        <v>31785.94</v>
      </c>
      <c r="H119" s="377">
        <f t="shared" si="52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0"/>
        <v>-2415.9399999999991</v>
      </c>
      <c r="G120" s="376">
        <f t="shared" si="54"/>
        <v>31785.94</v>
      </c>
      <c r="H120" s="377">
        <f t="shared" si="52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0"/>
        <v>-2785.94</v>
      </c>
      <c r="G121" s="376">
        <f t="shared" si="54"/>
        <v>31785.94</v>
      </c>
      <c r="H121" s="377">
        <f t="shared" si="52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55">C122*(E122-D122)</f>
        <v>-1145.9399999999996</v>
      </c>
      <c r="G122" s="376">
        <f t="shared" ref="G122:G127" si="56">D122*C122</f>
        <v>31785.94</v>
      </c>
      <c r="H122" s="377">
        <f t="shared" ref="H122:H127" si="57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55"/>
        <v>-520.01099999999701</v>
      </c>
      <c r="G123" s="376">
        <f t="shared" si="56"/>
        <v>28654.010999999999</v>
      </c>
      <c r="H123" s="377">
        <f t="shared" si="57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55"/>
        <v>-783.99999999999886</v>
      </c>
      <c r="G124" s="376">
        <f t="shared" si="56"/>
        <v>31764</v>
      </c>
      <c r="H124" s="377">
        <f t="shared" si="57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55"/>
        <v>350.64000000000027</v>
      </c>
      <c r="G125" s="376">
        <f t="shared" si="56"/>
        <v>15759.359999999999</v>
      </c>
      <c r="H125" s="377">
        <f t="shared" si="57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55"/>
        <v>-398.86400000000037</v>
      </c>
      <c r="G126" s="376">
        <f t="shared" si="56"/>
        <v>25214.864000000001</v>
      </c>
      <c r="H126" s="377">
        <f t="shared" si="57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55"/>
        <v>1280.8600000000013</v>
      </c>
      <c r="G127" s="376">
        <f t="shared" si="56"/>
        <v>12271.14</v>
      </c>
      <c r="H127" s="377">
        <f t="shared" si="57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58">C128*(E128-D128)</f>
        <v>648.8599999999991</v>
      </c>
      <c r="G128" s="376">
        <f t="shared" ref="G128:G134" si="59">D128*C128</f>
        <v>12271.14</v>
      </c>
      <c r="H128" s="377">
        <f t="shared" ref="H128:H134" si="60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58"/>
        <v>1108.8599999999985</v>
      </c>
      <c r="G129" s="376">
        <f t="shared" si="59"/>
        <v>12211.14</v>
      </c>
      <c r="H129" s="377">
        <f t="shared" si="60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58"/>
        <v>1467.7889999999991</v>
      </c>
      <c r="G130" s="376">
        <f t="shared" si="59"/>
        <v>8789.2109999999993</v>
      </c>
      <c r="H130" s="377">
        <f t="shared" si="60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58"/>
        <v>1645.7100000000005</v>
      </c>
      <c r="G131" s="376">
        <f t="shared" si="59"/>
        <v>5310.29</v>
      </c>
      <c r="H131" s="377">
        <f t="shared" si="60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58"/>
        <v>1537.7099999999996</v>
      </c>
      <c r="G132" s="376">
        <f t="shared" si="59"/>
        <v>8728.2900000000009</v>
      </c>
      <c r="H132" s="377">
        <f t="shared" si="60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58"/>
        <v>1754.0499999999997</v>
      </c>
      <c r="G133" s="376">
        <f t="shared" si="59"/>
        <v>1717.95</v>
      </c>
      <c r="H133" s="377">
        <f t="shared" si="60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58"/>
        <v>1742.0399999999997</v>
      </c>
      <c r="G134" s="376">
        <f t="shared" si="59"/>
        <v>8673.9599999999991</v>
      </c>
      <c r="H134" s="377">
        <f t="shared" si="60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1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1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1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2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1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2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1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2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1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2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1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2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1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2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1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2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1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2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1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2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1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2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1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2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1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2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1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2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1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2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1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2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1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2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1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1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1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11" priority="57">
      <formula>F69&gt;0</formula>
    </cfRule>
    <cfRule type="expression" dxfId="1110" priority="58">
      <formula>F69&lt;0</formula>
    </cfRule>
  </conditionalFormatting>
  <conditionalFormatting sqref="F74:F87 F90:F134 F137:F138">
    <cfRule type="expression" dxfId="1109" priority="53">
      <formula>F74&gt;0</formula>
    </cfRule>
    <cfRule type="expression" dxfId="1108" priority="54">
      <formula>F74&lt;0</formula>
    </cfRule>
  </conditionalFormatting>
  <conditionalFormatting sqref="F74:F87 F90:F134 F137:F138">
    <cfRule type="expression" dxfId="1107" priority="55">
      <formula>F74&gt;0</formula>
    </cfRule>
    <cfRule type="expression" dxfId="1106" priority="56">
      <formula>F74&lt;0</formula>
    </cfRule>
  </conditionalFormatting>
  <conditionalFormatting sqref="H69:H87 H90:H134 H137:H138">
    <cfRule type="expression" dxfId="1105" priority="51">
      <formula>H69&gt;0</formula>
    </cfRule>
    <cfRule type="expression" dxfId="1104" priority="52">
      <formula>H69&lt;0</formula>
    </cfRule>
  </conditionalFormatting>
  <conditionalFormatting sqref="F65:F68">
    <cfRule type="expression" dxfId="1103" priority="45">
      <formula>F65&gt;0</formula>
    </cfRule>
    <cfRule type="expression" dxfId="1102" priority="46">
      <formula>F65&lt;0</formula>
    </cfRule>
  </conditionalFormatting>
  <conditionalFormatting sqref="H65:H68">
    <cfRule type="expression" dxfId="1101" priority="43">
      <formula>H65&gt;0</formula>
    </cfRule>
    <cfRule type="expression" dxfId="1100" priority="44">
      <formula>H65&lt;0</formula>
    </cfRule>
  </conditionalFormatting>
  <conditionalFormatting sqref="Q8">
    <cfRule type="expression" dxfId="1099" priority="39">
      <formula>Q8&gt;0</formula>
    </cfRule>
    <cfRule type="expression" dxfId="1098" priority="40">
      <formula>Q8&lt;0</formula>
    </cfRule>
  </conditionalFormatting>
  <conditionalFormatting sqref="Q7">
    <cfRule type="expression" dxfId="1097" priority="41">
      <formula>Q7&gt;0</formula>
    </cfRule>
    <cfRule type="expression" dxfId="1096" priority="42">
      <formula>Q7&lt;0</formula>
    </cfRule>
  </conditionalFormatting>
  <conditionalFormatting sqref="F88">
    <cfRule type="expression" dxfId="1095" priority="35">
      <formula>F88&gt;0</formula>
    </cfRule>
    <cfRule type="expression" dxfId="1094" priority="36">
      <formula>F88&lt;0</formula>
    </cfRule>
  </conditionalFormatting>
  <conditionalFormatting sqref="F88">
    <cfRule type="expression" dxfId="1093" priority="37">
      <formula>F88&gt;0</formula>
    </cfRule>
    <cfRule type="expression" dxfId="1092" priority="38">
      <formula>F88&lt;0</formula>
    </cfRule>
  </conditionalFormatting>
  <conditionalFormatting sqref="H88">
    <cfRule type="expression" dxfId="1091" priority="33">
      <formula>H88&gt;0</formula>
    </cfRule>
    <cfRule type="expression" dxfId="1090" priority="34">
      <formula>H88&lt;0</formula>
    </cfRule>
  </conditionalFormatting>
  <conditionalFormatting sqref="F89">
    <cfRule type="expression" dxfId="1089" priority="29">
      <formula>F89&gt;0</formula>
    </cfRule>
    <cfRule type="expression" dxfId="1088" priority="30">
      <formula>F89&lt;0</formula>
    </cfRule>
  </conditionalFormatting>
  <conditionalFormatting sqref="F89">
    <cfRule type="expression" dxfId="1087" priority="31">
      <formula>F89&gt;0</formula>
    </cfRule>
    <cfRule type="expression" dxfId="1086" priority="32">
      <formula>F89&lt;0</formula>
    </cfRule>
  </conditionalFormatting>
  <conditionalFormatting sqref="H89">
    <cfRule type="expression" dxfId="1085" priority="27">
      <formula>H89&gt;0</formula>
    </cfRule>
    <cfRule type="expression" dxfId="1084" priority="28">
      <formula>H89&lt;0</formula>
    </cfRule>
  </conditionalFormatting>
  <conditionalFormatting sqref="F135:F136">
    <cfRule type="expression" dxfId="1083" priority="23">
      <formula>F135&gt;0</formula>
    </cfRule>
    <cfRule type="expression" dxfId="1082" priority="24">
      <formula>F135&lt;0</formula>
    </cfRule>
  </conditionalFormatting>
  <conditionalFormatting sqref="F135:F136">
    <cfRule type="expression" dxfId="1081" priority="25">
      <formula>F135&gt;0</formula>
    </cfRule>
    <cfRule type="expression" dxfId="1080" priority="26">
      <formula>F135&lt;0</formula>
    </cfRule>
  </conditionalFormatting>
  <conditionalFormatting sqref="H135:H136">
    <cfRule type="expression" dxfId="1079" priority="21">
      <formula>H135&gt;0</formula>
    </cfRule>
    <cfRule type="expression" dxfId="1078" priority="22">
      <formula>H135&lt;0</formula>
    </cfRule>
  </conditionalFormatting>
  <conditionalFormatting sqref="F35:F50">
    <cfRule type="expression" dxfId="1077" priority="19">
      <formula>F35&gt;0</formula>
    </cfRule>
    <cfRule type="expression" dxfId="1076" priority="20">
      <formula>F35&lt;0</formula>
    </cfRule>
  </conditionalFormatting>
  <conditionalFormatting sqref="H35:H50">
    <cfRule type="expression" dxfId="1075" priority="17">
      <formula>H35&gt;0</formula>
    </cfRule>
    <cfRule type="expression" dxfId="1074" priority="18">
      <formula>H35&lt;0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J45:K45">
    <cfRule type="expression" dxfId="1071" priority="13">
      <formula>J45&gt;0</formula>
    </cfRule>
    <cfRule type="expression" dxfId="1070" priority="14">
      <formula>J45&lt;0</formula>
    </cfRule>
  </conditionalFormatting>
  <conditionalFormatting sqref="K46">
    <cfRule type="expression" dxfId="1069" priority="11">
      <formula>K46&gt;0</formula>
    </cfRule>
    <cfRule type="expression" dxfId="1068" priority="12">
      <formula>K46&lt;0</formula>
    </cfRule>
  </conditionalFormatting>
  <conditionalFormatting sqref="K47:K62">
    <cfRule type="expression" dxfId="1067" priority="9">
      <formula>K47&gt;0</formula>
    </cfRule>
    <cfRule type="expression" dxfId="1066" priority="10">
      <formula>K47&lt;0</formula>
    </cfRule>
  </conditionalFormatting>
  <conditionalFormatting sqref="F52:F56">
    <cfRule type="expression" dxfId="1065" priority="7">
      <formula>F52&gt;0</formula>
    </cfRule>
    <cfRule type="expression" dxfId="1064" priority="8">
      <formula>F52&lt;0</formula>
    </cfRule>
  </conditionalFormatting>
  <conditionalFormatting sqref="H52:H56">
    <cfRule type="expression" dxfId="1063" priority="5">
      <formula>H52&gt;0</formula>
    </cfRule>
    <cfRule type="expression" dxfId="1062" priority="6">
      <formula>H52&lt;0</formula>
    </cfRule>
  </conditionalFormatting>
  <conditionalFormatting sqref="R4">
    <cfRule type="expression" dxfId="1061" priority="3">
      <formula>R4&gt;0</formula>
    </cfRule>
    <cfRule type="expression" dxfId="1060" priority="4">
      <formula>R4&lt;0</formula>
    </cfRule>
  </conditionalFormatting>
  <conditionalFormatting sqref="Q9">
    <cfRule type="expression" dxfId="1059" priority="1">
      <formula>Q9&gt;0</formula>
    </cfRule>
    <cfRule type="expression" dxfId="105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0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11.4</v>
      </c>
      <c r="R4" s="491">
        <v>-8.6999999999999994E-3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2280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435.26000000000022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184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8.7786259541984726E-2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12.540000000000001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12.426000000000002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12.312000000000001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12.198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12.084000000000001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11.97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11.856000000000002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11.742000000000001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11.628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11.514000000000001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11.4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11.286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11.172000000000001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11.058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10.943999999999999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10.83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10.715999999999999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10.602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10.488000000000001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10.374000000000001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10.26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46" priority="29">
      <formula>Q7&gt;0</formula>
    </cfRule>
    <cfRule type="expression" dxfId="1045" priority="30">
      <formula>Q7&lt;0</formula>
    </cfRule>
  </conditionalFormatting>
  <conditionalFormatting sqref="Q8">
    <cfRule type="expression" dxfId="1044" priority="27">
      <formula>Q8&gt;0</formula>
    </cfRule>
    <cfRule type="expression" dxfId="1043" priority="28">
      <formula>Q8&lt;0</formula>
    </cfRule>
  </conditionalFormatting>
  <conditionalFormatting sqref="F62:F65">
    <cfRule type="expression" dxfId="1042" priority="19">
      <formula>F62&gt;0</formula>
    </cfRule>
    <cfRule type="expression" dxfId="1041" priority="20">
      <formula>F62&lt;0</formula>
    </cfRule>
  </conditionalFormatting>
  <conditionalFormatting sqref="F66:F74 F78:F106">
    <cfRule type="expression" dxfId="1040" priority="15">
      <formula>F66&gt;0</formula>
    </cfRule>
    <cfRule type="expression" dxfId="1039" priority="16">
      <formula>F66&lt;0</formula>
    </cfRule>
  </conditionalFormatting>
  <conditionalFormatting sqref="F66:F74 F78:F106">
    <cfRule type="expression" dxfId="1038" priority="17">
      <formula>F66&gt;0</formula>
    </cfRule>
    <cfRule type="expression" dxfId="1037" priority="18">
      <formula>F66&lt;0</formula>
    </cfRule>
  </conditionalFormatting>
  <conditionalFormatting sqref="H62:H74 H78:H106">
    <cfRule type="expression" dxfId="1036" priority="13">
      <formula>H62&gt;0</formula>
    </cfRule>
    <cfRule type="expression" dxfId="1035" priority="14">
      <formula>H62&lt;0</formula>
    </cfRule>
  </conditionalFormatting>
  <conditionalFormatting sqref="F57:F61">
    <cfRule type="expression" dxfId="1034" priority="11">
      <formula>F57&gt;0</formula>
    </cfRule>
    <cfRule type="expression" dxfId="1033" priority="12">
      <formula>F57&lt;0</formula>
    </cfRule>
  </conditionalFormatting>
  <conditionalFormatting sqref="H57:H61">
    <cfRule type="expression" dxfId="1032" priority="9">
      <formula>H57&gt;0</formula>
    </cfRule>
    <cfRule type="expression" dxfId="1031" priority="10">
      <formula>H57&lt;0</formula>
    </cfRule>
  </conditionalFormatting>
  <conditionalFormatting sqref="F75:F77">
    <cfRule type="expression" dxfId="1030" priority="5">
      <formula>F75&gt;0</formula>
    </cfRule>
    <cfRule type="expression" dxfId="1029" priority="6">
      <formula>F75&lt;0</formula>
    </cfRule>
  </conditionalFormatting>
  <conditionalFormatting sqref="F75:F77">
    <cfRule type="expression" dxfId="1028" priority="7">
      <formula>F75&gt;0</formula>
    </cfRule>
    <cfRule type="expression" dxfId="1027" priority="8">
      <formula>F75&lt;0</formula>
    </cfRule>
  </conditionalFormatting>
  <conditionalFormatting sqref="H75:H77">
    <cfRule type="expression" dxfId="1026" priority="3">
      <formula>H75&gt;0</formula>
    </cfRule>
    <cfRule type="expression" dxfId="1025" priority="4">
      <formula>H75&lt;0</formula>
    </cfRule>
  </conditionalFormatting>
  <conditionalFormatting sqref="F22:F30">
    <cfRule type="expression" dxfId="1024" priority="1">
      <formula>F22&gt;0</formula>
    </cfRule>
    <cfRule type="expression" dxfId="102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132.19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132.19</v>
      </c>
      <c r="R4" s="491">
        <v>1.1599999999999999E-2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145.40900000000002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144.08710000000002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142.76519999999999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141.44329999999999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140.12139999999999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138.79949999999999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137.4776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136.1557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134.8338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133.5119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132.19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130.8681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129.5462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128.2243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126.9024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125.58049999999999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124.25859999999999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122.9367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121.6148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120.2929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118.971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22" priority="19">
      <formula>F25&gt;0</formula>
    </cfRule>
    <cfRule type="expression" dxfId="1021" priority="20">
      <formula>F25&lt;0</formula>
    </cfRule>
  </conditionalFormatting>
  <conditionalFormatting sqref="Q7">
    <cfRule type="expression" dxfId="1020" priority="17">
      <formula>Q7&gt;0</formula>
    </cfRule>
    <cfRule type="expression" dxfId="1019" priority="18">
      <formula>Q7&lt;0</formula>
    </cfRule>
  </conditionalFormatting>
  <conditionalFormatting sqref="Q8">
    <cfRule type="expression" dxfId="1018" priority="15">
      <formula>Q8&gt;0</formula>
    </cfRule>
    <cfRule type="expression" dxfId="1017" priority="16">
      <formula>Q8&lt;0</formula>
    </cfRule>
  </conditionalFormatting>
  <conditionalFormatting sqref="M74">
    <cfRule type="expression" dxfId="1016" priority="9">
      <formula>M74&gt;0</formula>
    </cfRule>
    <cfRule type="expression" dxfId="1015" priority="10">
      <formula>M74&lt;0</formula>
    </cfRule>
  </conditionalFormatting>
  <conditionalFormatting sqref="F113:F149 H113:H149">
    <cfRule type="expression" dxfId="1014" priority="7">
      <formula>F113&gt;0</formula>
    </cfRule>
    <cfRule type="expression" dxfId="1013" priority="8">
      <formula>F113&lt;0</formula>
    </cfRule>
  </conditionalFormatting>
  <conditionalFormatting sqref="F105:F112">
    <cfRule type="expression" dxfId="1012" priority="5">
      <formula>F105&gt;0</formula>
    </cfRule>
    <cfRule type="expression" dxfId="1011" priority="6">
      <formula>F105&lt;0</formula>
    </cfRule>
  </conditionalFormatting>
  <conditionalFormatting sqref="H105:H112">
    <cfRule type="expression" dxfId="1010" priority="3">
      <formula>H105&gt;0</formula>
    </cfRule>
    <cfRule type="expression" dxfId="1009" priority="4">
      <formula>H105&lt;0</formula>
    </cfRule>
  </conditionalFormatting>
  <conditionalFormatting sqref="Q10">
    <cfRule type="expression" dxfId="1008" priority="1">
      <formula>Q10&gt;0</formula>
    </cfRule>
    <cfRule type="expression" dxfId="100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230.53</v>
      </c>
      <c r="R4" s="513">
        <v>1.11E-2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3457.95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307.80000000000018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307.80000000000018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9.7709632874625085E-2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253.58300000000003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251.27770000000001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248.97240000000002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246.6671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244.36180000000002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242.0565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239.75120000000001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237.44589999999999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235.14060000000001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232.83529999999999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230.53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228.22470000000001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225.9194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223.61410000000001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221.30879999999999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219.0035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216.69819999999999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214.39290000000003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212.08760000000001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209.78230000000002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207.477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6" priority="21">
      <formula>F47&gt;0</formula>
    </cfRule>
    <cfRule type="expression" dxfId="1005" priority="22">
      <formula>F47&lt;0</formula>
    </cfRule>
  </conditionalFormatting>
  <conditionalFormatting sqref="Q7">
    <cfRule type="expression" dxfId="1004" priority="19">
      <formula>Q7&gt;0</formula>
    </cfRule>
    <cfRule type="expression" dxfId="1003" priority="20">
      <formula>Q7&lt;0</formula>
    </cfRule>
  </conditionalFormatting>
  <conditionalFormatting sqref="Q8">
    <cfRule type="expression" dxfId="1002" priority="17">
      <formula>Q8&gt;0</formula>
    </cfRule>
    <cfRule type="expression" dxfId="1001" priority="18">
      <formula>Q8&lt;0</formula>
    </cfRule>
  </conditionalFormatting>
  <conditionalFormatting sqref="F25:F46">
    <cfRule type="expression" dxfId="1000" priority="15">
      <formula>F25&gt;0</formula>
    </cfRule>
    <cfRule type="expression" dxfId="999" priority="16">
      <formula>F25&lt;0</formula>
    </cfRule>
  </conditionalFormatting>
  <conditionalFormatting sqref="H25:H46">
    <cfRule type="expression" dxfId="998" priority="13">
      <formula>H25&gt;0</formula>
    </cfRule>
    <cfRule type="expression" dxfId="997" priority="14">
      <formula>H25&lt;0</formula>
    </cfRule>
  </conditionalFormatting>
  <conditionalFormatting sqref="F89:F110">
    <cfRule type="expression" dxfId="996" priority="11">
      <formula>F89&gt;0</formula>
    </cfRule>
    <cfRule type="expression" dxfId="995" priority="12">
      <formula>F89&lt;0</formula>
    </cfRule>
  </conditionalFormatting>
  <conditionalFormatting sqref="H89:H110">
    <cfRule type="expression" dxfId="994" priority="9">
      <formula>H89&gt;0</formula>
    </cfRule>
    <cfRule type="expression" dxfId="993" priority="10">
      <formula>H89&lt;0</formula>
    </cfRule>
  </conditionalFormatting>
  <conditionalFormatting sqref="Q10">
    <cfRule type="expression" dxfId="992" priority="7">
      <formula>Q10&gt;0</formula>
    </cfRule>
    <cfRule type="expression" dxfId="991" priority="8">
      <formula>Q10&lt;0</formula>
    </cfRule>
  </conditionalFormatting>
  <conditionalFormatting sqref="J25:J38">
    <cfRule type="expression" dxfId="990" priority="5">
      <formula>J25&gt;0</formula>
    </cfRule>
    <cfRule type="expression" dxfId="989" priority="6">
      <formula>J25&lt;0</formula>
    </cfRule>
  </conditionalFormatting>
  <conditionalFormatting sqref="K25:K38">
    <cfRule type="expression" dxfId="988" priority="3">
      <formula>K25&gt;0</formula>
    </cfRule>
    <cfRule type="expression" dxfId="987" priority="4">
      <formula>K25&lt;0</formula>
    </cfRule>
  </conditionalFormatting>
  <conditionalFormatting sqref="L25:L38">
    <cfRule type="expression" dxfId="986" priority="1">
      <formula>L25&gt;0</formula>
    </cfRule>
    <cfRule type="expression" dxfId="98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93.53</v>
      </c>
      <c r="R4" s="513">
        <v>-2.18E-2</v>
      </c>
      <c r="T4" s="159"/>
      <c r="U4" s="1"/>
    </row>
    <row r="5" spans="1:21" x14ac:dyDescent="0.25">
      <c r="B5" s="490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7014.75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-1532.9599999999991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-1532.9599999999991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-0.17934160143477015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" si="17">C31*(E31-D31)</f>
        <v>-1292.9999999999995</v>
      </c>
      <c r="G31" s="39">
        <f t="shared" ref="G31" si="18">D31*C31</f>
        <v>8547.75</v>
      </c>
      <c r="H31" s="227">
        <f t="shared" ref="H31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102.88300000000001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101.94770000000001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101.01240000000001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100.0771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99.141800000000003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98.206500000000005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97.271200000000007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96.335900000000009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95.400599999999997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94.465299999999999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93.53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92.594700000000003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91.659400000000005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90.724099999999993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89.788799999999995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88.853499999999997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87.918199999999999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86.982900000000001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86.047600000000003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85.112300000000005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84.177000000000007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84" priority="21">
      <formula>F47&gt;0</formula>
    </cfRule>
    <cfRule type="expression" dxfId="983" priority="22">
      <formula>F47&lt;0</formula>
    </cfRule>
  </conditionalFormatting>
  <conditionalFormatting sqref="Q7">
    <cfRule type="expression" dxfId="982" priority="19">
      <formula>Q7&gt;0</formula>
    </cfRule>
    <cfRule type="expression" dxfId="981" priority="20">
      <formula>Q7&lt;0</formula>
    </cfRule>
  </conditionalFormatting>
  <conditionalFormatting sqref="Q8">
    <cfRule type="expression" dxfId="980" priority="17">
      <formula>Q8&gt;0</formula>
    </cfRule>
    <cfRule type="expression" dxfId="979" priority="18">
      <formula>Q8&lt;0</formula>
    </cfRule>
  </conditionalFormatting>
  <conditionalFormatting sqref="F25:F46">
    <cfRule type="expression" dxfId="978" priority="15">
      <formula>F25&gt;0</formula>
    </cfRule>
    <cfRule type="expression" dxfId="977" priority="16">
      <formula>F25&lt;0</formula>
    </cfRule>
  </conditionalFormatting>
  <conditionalFormatting sqref="H25:H46">
    <cfRule type="expression" dxfId="976" priority="13">
      <formula>H25&gt;0</formula>
    </cfRule>
    <cfRule type="expression" dxfId="975" priority="14">
      <formula>H25&lt;0</formula>
    </cfRule>
  </conditionalFormatting>
  <conditionalFormatting sqref="F89:F110">
    <cfRule type="expression" dxfId="974" priority="11">
      <formula>F89&gt;0</formula>
    </cfRule>
    <cfRule type="expression" dxfId="973" priority="12">
      <formula>F89&lt;0</formula>
    </cfRule>
  </conditionalFormatting>
  <conditionalFormatting sqref="H89:H110">
    <cfRule type="expression" dxfId="972" priority="9">
      <formula>H89&gt;0</formula>
    </cfRule>
    <cfRule type="expression" dxfId="971" priority="10">
      <formula>H89&lt;0</formula>
    </cfRule>
  </conditionalFormatting>
  <conditionalFormatting sqref="Q10">
    <cfRule type="expression" dxfId="970" priority="7">
      <formula>Q10&gt;0</formula>
    </cfRule>
    <cfRule type="expression" dxfId="969" priority="8">
      <formula>Q10&lt;0</formula>
    </cfRule>
  </conditionalFormatting>
  <conditionalFormatting sqref="J25:J38">
    <cfRule type="expression" dxfId="968" priority="5">
      <formula>J25&gt;0</formula>
    </cfRule>
    <cfRule type="expression" dxfId="967" priority="6">
      <formula>J25&lt;0</formula>
    </cfRule>
  </conditionalFormatting>
  <conditionalFormatting sqref="K25:K38">
    <cfRule type="expression" dxfId="966" priority="3">
      <formula>K25&gt;0</formula>
    </cfRule>
    <cfRule type="expression" dxfId="965" priority="4">
      <formula>K25&lt;0</formula>
    </cfRule>
  </conditionalFormatting>
  <conditionalFormatting sqref="L25:L38">
    <cfRule type="expression" dxfId="964" priority="1">
      <formula>L25&gt;0</formula>
    </cfRule>
    <cfRule type="expression" dxfId="9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72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2"/>
      <c r="H2" s="181"/>
      <c r="I2" s="3"/>
      <c r="J2" s="3"/>
      <c r="K2" s="3"/>
      <c r="L2" s="72">
        <v>42923</v>
      </c>
      <c r="M2" s="3">
        <v>1.5</v>
      </c>
      <c r="O2" s="11" t="s">
        <v>57</v>
      </c>
      <c r="Q2">
        <f>C18-H18</f>
        <v>20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150.42500000000001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159.28</v>
      </c>
      <c r="R4" s="513">
        <v>2.5999999999999999E-3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3185.6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3008.5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177.09999999999991</v>
      </c>
      <c r="R7">
        <v>20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177.09999999999991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5.8866544789762311E-2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3.1391260673028628E-3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3" t="s">
        <v>78</v>
      </c>
      <c r="P40" s="74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175.20800000000003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173.61520000000002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172.0224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170.42960000000002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168.83680000000001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167.244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9"/>
        <v>165.65120000000002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9"/>
        <v>164.05840000000001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9"/>
        <v>162.46559999999999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9"/>
        <v>160.87280000000001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9"/>
        <v>159.28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9"/>
        <v>157.68719999999999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9"/>
        <v>156.09440000000001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9"/>
        <v>154.5016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9"/>
        <v>152.90879999999999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9"/>
        <v>151.316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9"/>
        <v>149.72319999999999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9"/>
        <v>148.13040000000001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9"/>
        <v>146.5376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9"/>
        <v>144.94480000000001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9"/>
        <v>143.352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2" priority="21">
      <formula>F47&gt;0</formula>
    </cfRule>
    <cfRule type="expression" dxfId="961" priority="22">
      <formula>F47&lt;0</formula>
    </cfRule>
  </conditionalFormatting>
  <conditionalFormatting sqref="Q7">
    <cfRule type="expression" dxfId="960" priority="19">
      <formula>Q7&gt;0</formula>
    </cfRule>
    <cfRule type="expression" dxfId="959" priority="20">
      <formula>Q7&lt;0</formula>
    </cfRule>
  </conditionalFormatting>
  <conditionalFormatting sqref="Q8">
    <cfRule type="expression" dxfId="958" priority="17">
      <formula>Q8&gt;0</formula>
    </cfRule>
    <cfRule type="expression" dxfId="957" priority="18">
      <formula>Q8&lt;0</formula>
    </cfRule>
  </conditionalFormatting>
  <conditionalFormatting sqref="F25:F46">
    <cfRule type="expression" dxfId="956" priority="15">
      <formula>F25&gt;0</formula>
    </cfRule>
    <cfRule type="expression" dxfId="955" priority="16">
      <formula>F25&lt;0</formula>
    </cfRule>
  </conditionalFormatting>
  <conditionalFormatting sqref="H25:H46">
    <cfRule type="expression" dxfId="954" priority="13">
      <formula>H25&gt;0</formula>
    </cfRule>
    <cfRule type="expression" dxfId="953" priority="14">
      <formula>H25&lt;0</formula>
    </cfRule>
  </conditionalFormatting>
  <conditionalFormatting sqref="F89:F110">
    <cfRule type="expression" dxfId="952" priority="11">
      <formula>F89&gt;0</formula>
    </cfRule>
    <cfRule type="expression" dxfId="951" priority="12">
      <formula>F89&lt;0</formula>
    </cfRule>
  </conditionalFormatting>
  <conditionalFormatting sqref="H89:H110">
    <cfRule type="expression" dxfId="950" priority="9">
      <formula>H89&gt;0</formula>
    </cfRule>
    <cfRule type="expression" dxfId="949" priority="10">
      <formula>H89&lt;0</formula>
    </cfRule>
  </conditionalFormatting>
  <conditionalFormatting sqref="Q10">
    <cfRule type="expression" dxfId="948" priority="7">
      <formula>Q10&gt;0</formula>
    </cfRule>
    <cfRule type="expression" dxfId="947" priority="8">
      <formula>Q10&lt;0</formula>
    </cfRule>
  </conditionalFormatting>
  <conditionalFormatting sqref="J25:J38">
    <cfRule type="expression" dxfId="946" priority="5">
      <formula>J25&gt;0</formula>
    </cfRule>
    <cfRule type="expression" dxfId="945" priority="6">
      <formula>J25&lt;0</formula>
    </cfRule>
  </conditionalFormatting>
  <conditionalFormatting sqref="K25:K38">
    <cfRule type="expression" dxfId="944" priority="3">
      <formula>K25&gt;0</formula>
    </cfRule>
    <cfRule type="expression" dxfId="943" priority="4">
      <formula>K25&lt;0</formula>
    </cfRule>
  </conditionalFormatting>
  <conditionalFormatting sqref="L25:L38">
    <cfRule type="expression" dxfId="942" priority="1">
      <formula>L25&gt;0</formula>
    </cfRule>
    <cfRule type="expression" dxfId="9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14.66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14.66</v>
      </c>
      <c r="R4" s="491">
        <v>3.3999999999999998E-3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16.126000000000001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15.979400000000002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15.832800000000001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15.686200000000001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15.5396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15.393000000000001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15.246400000000001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15.0998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14.953200000000001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14.8066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14.513400000000001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14.3668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14.2202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14.073599999999999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13.927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13.7804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13.633800000000001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13.487200000000001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13.3406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13.194000000000001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6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6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40" priority="74">
      <formula>F12&gt;0</formula>
    </cfRule>
    <cfRule type="expression" dxfId="93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38" priority="67">
      <formula>F124&gt;0</formula>
    </cfRule>
    <cfRule type="expression" dxfId="937" priority="68">
      <formula>F124&lt;0</formula>
    </cfRule>
  </conditionalFormatting>
  <conditionalFormatting sqref="H124:H130">
    <cfRule type="expression" dxfId="936" priority="55">
      <formula>H124&gt;0</formula>
    </cfRule>
    <cfRule type="expression" dxfId="935" priority="56">
      <formula>H124&lt;0</formula>
    </cfRule>
  </conditionalFormatting>
  <conditionalFormatting sqref="H131">
    <cfRule type="expression" dxfId="934" priority="53">
      <formula>H131&gt;0</formula>
    </cfRule>
    <cfRule type="expression" dxfId="933" priority="54">
      <formula>H131&lt;0</formula>
    </cfRule>
  </conditionalFormatting>
  <conditionalFormatting sqref="H132">
    <cfRule type="expression" dxfId="932" priority="51">
      <formula>H132&gt;0</formula>
    </cfRule>
    <cfRule type="expression" dxfId="931" priority="52">
      <formula>H132&lt;0</formula>
    </cfRule>
  </conditionalFormatting>
  <conditionalFormatting sqref="H133:H135">
    <cfRule type="expression" dxfId="930" priority="49">
      <formula>H133&gt;0</formula>
    </cfRule>
    <cfRule type="expression" dxfId="929" priority="50">
      <formula>H133&lt;0</formula>
    </cfRule>
  </conditionalFormatting>
  <conditionalFormatting sqref="H136">
    <cfRule type="expression" dxfId="928" priority="45">
      <formula>H136&gt;0</formula>
    </cfRule>
    <cfRule type="expression" dxfId="927" priority="46">
      <formula>H136&lt;0</formula>
    </cfRule>
  </conditionalFormatting>
  <conditionalFormatting sqref="Q7">
    <cfRule type="expression" dxfId="926" priority="39">
      <formula>Q7&gt;0</formula>
    </cfRule>
    <cfRule type="expression" dxfId="925" priority="40">
      <formula>Q7&lt;0</formula>
    </cfRule>
  </conditionalFormatting>
  <conditionalFormatting sqref="Q8">
    <cfRule type="expression" dxfId="924" priority="37">
      <formula>Q8&gt;0</formula>
    </cfRule>
    <cfRule type="expression" dxfId="923" priority="38">
      <formula>Q8&lt;0</formula>
    </cfRule>
  </conditionalFormatting>
  <conditionalFormatting sqref="F167:F178 H167:H178">
    <cfRule type="expression" dxfId="922" priority="35">
      <formula>F167&gt;0</formula>
    </cfRule>
    <cfRule type="expression" dxfId="921" priority="36">
      <formula>F167&lt;0</formula>
    </cfRule>
  </conditionalFormatting>
  <conditionalFormatting sqref="F183:F197 H183:H197">
    <cfRule type="expression" dxfId="920" priority="33">
      <formula>F183&gt;0</formula>
    </cfRule>
    <cfRule type="expression" dxfId="919" priority="34">
      <formula>F183&lt;0</formula>
    </cfRule>
  </conditionalFormatting>
  <conditionalFormatting sqref="F198:F206 H198:H206">
    <cfRule type="expression" dxfId="918" priority="31">
      <formula>F198&gt;0</formula>
    </cfRule>
    <cfRule type="expression" dxfId="917" priority="32">
      <formula>F198&lt;0</formula>
    </cfRule>
  </conditionalFormatting>
  <conditionalFormatting sqref="F141:F147 H141:H147">
    <cfRule type="expression" dxfId="916" priority="29">
      <formula>F141&gt;0</formula>
    </cfRule>
    <cfRule type="expression" dxfId="915" priority="30">
      <formula>F141&lt;0</formula>
    </cfRule>
  </conditionalFormatting>
  <conditionalFormatting sqref="H149:H152 F149:F152">
    <cfRule type="expression" dxfId="914" priority="27">
      <formula>F149&gt;0</formula>
    </cfRule>
    <cfRule type="expression" dxfId="913" priority="28">
      <formula>F149&lt;0</formula>
    </cfRule>
  </conditionalFormatting>
  <conditionalFormatting sqref="F226 H215:H218 H257:H260 F257:F260 H226 H231:H233 F231:F233 F235:F244 H235:H244">
    <cfRule type="expression" dxfId="912" priority="25">
      <formula>F215&gt;0</formula>
    </cfRule>
    <cfRule type="expression" dxfId="911" priority="26">
      <formula>F215&lt;0</formula>
    </cfRule>
  </conditionalFormatting>
  <conditionalFormatting sqref="F207:F218">
    <cfRule type="expression" dxfId="910" priority="23">
      <formula>F207&gt;0</formula>
    </cfRule>
    <cfRule type="expression" dxfId="909" priority="24">
      <formula>F207&lt;0</formula>
    </cfRule>
  </conditionalFormatting>
  <conditionalFormatting sqref="H207:H208">
    <cfRule type="expression" dxfId="908" priority="21">
      <formula>H207&gt;0</formula>
    </cfRule>
    <cfRule type="expression" dxfId="907" priority="22">
      <formula>H207&lt;0</formula>
    </cfRule>
  </conditionalFormatting>
  <conditionalFormatting sqref="H209">
    <cfRule type="expression" dxfId="906" priority="19">
      <formula>H209&gt;0</formula>
    </cfRule>
    <cfRule type="expression" dxfId="905" priority="20">
      <formula>H209&lt;0</formula>
    </cfRule>
  </conditionalFormatting>
  <conditionalFormatting sqref="H210">
    <cfRule type="expression" dxfId="904" priority="17">
      <formula>H210&gt;0</formula>
    </cfRule>
    <cfRule type="expression" dxfId="903" priority="18">
      <formula>H210&lt;0</formula>
    </cfRule>
  </conditionalFormatting>
  <conditionalFormatting sqref="H211:H213">
    <cfRule type="expression" dxfId="902" priority="15">
      <formula>H211&gt;0</formula>
    </cfRule>
    <cfRule type="expression" dxfId="901" priority="16">
      <formula>H211&lt;0</formula>
    </cfRule>
  </conditionalFormatting>
  <conditionalFormatting sqref="H214">
    <cfRule type="expression" dxfId="900" priority="13">
      <formula>H214&gt;0</formula>
    </cfRule>
    <cfRule type="expression" dxfId="899" priority="14">
      <formula>H214&lt;0</formula>
    </cfRule>
  </conditionalFormatting>
  <conditionalFormatting sqref="F245:F256 H245:H256">
    <cfRule type="expression" dxfId="898" priority="11">
      <formula>F245&gt;0</formula>
    </cfRule>
    <cfRule type="expression" dxfId="897" priority="12">
      <formula>F245&lt;0</formula>
    </cfRule>
  </conditionalFormatting>
  <conditionalFormatting sqref="F261:F275 H261:H275">
    <cfRule type="expression" dxfId="896" priority="9">
      <formula>F261&gt;0</formula>
    </cfRule>
    <cfRule type="expression" dxfId="895" priority="10">
      <formula>F261&lt;0</formula>
    </cfRule>
  </conditionalFormatting>
  <conditionalFormatting sqref="F276:F283 H276:H283">
    <cfRule type="expression" dxfId="894" priority="7">
      <formula>F276&gt;0</formula>
    </cfRule>
    <cfRule type="expression" dxfId="893" priority="8">
      <formula>F276&lt;0</formula>
    </cfRule>
  </conditionalFormatting>
  <conditionalFormatting sqref="F219:F225 H219:H225">
    <cfRule type="expression" dxfId="892" priority="5">
      <formula>F219&gt;0</formula>
    </cfRule>
    <cfRule type="expression" dxfId="891" priority="6">
      <formula>F219&lt;0</formula>
    </cfRule>
  </conditionalFormatting>
  <conditionalFormatting sqref="H227:H230 F227:F230">
    <cfRule type="expression" dxfId="890" priority="3">
      <formula>F227&gt;0</formula>
    </cfRule>
    <cfRule type="expression" dxfId="889" priority="4">
      <formula>F227&lt;0</formula>
    </cfRule>
  </conditionalFormatting>
  <conditionalFormatting sqref="H234 F234">
    <cfRule type="expression" dxfId="888" priority="1">
      <formula>F234&gt;0</formula>
    </cfRule>
    <cfRule type="expression" dxfId="88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112.34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112.34</v>
      </c>
      <c r="R4" s="491">
        <v>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3" t="s">
        <v>78</v>
      </c>
      <c r="P40" s="74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123.57400000000001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122.45060000000001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121.3272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120.20380000000002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119.08040000000001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117.95700000000001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116.8336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115.7102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114.58680000000001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113.46340000000001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112.34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111.2166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110.0932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108.96980000000001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107.8464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106.723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105.5996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104.47620000000001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103.3528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102.22940000000001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101.10600000000001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86" priority="43">
      <formula>F33&gt;0</formula>
    </cfRule>
    <cfRule type="expression" dxfId="885" priority="44">
      <formula>F33&lt;0</formula>
    </cfRule>
  </conditionalFormatting>
  <conditionalFormatting sqref="Q7">
    <cfRule type="expression" dxfId="884" priority="41">
      <formula>Q7&gt;0</formula>
    </cfRule>
    <cfRule type="expression" dxfId="883" priority="42">
      <formula>Q7&lt;0</formula>
    </cfRule>
  </conditionalFormatting>
  <conditionalFormatting sqref="Q8">
    <cfRule type="expression" dxfId="882" priority="39">
      <formula>Q8&gt;0</formula>
    </cfRule>
    <cfRule type="expression" dxfId="881" priority="40">
      <formula>Q8&lt;0</formula>
    </cfRule>
  </conditionalFormatting>
  <conditionalFormatting sqref="F29 F32">
    <cfRule type="expression" dxfId="880" priority="37">
      <formula>F29&gt;0</formula>
    </cfRule>
    <cfRule type="expression" dxfId="879" priority="38">
      <formula>F29&lt;0</formula>
    </cfRule>
  </conditionalFormatting>
  <conditionalFormatting sqref="H29 H32">
    <cfRule type="expression" dxfId="878" priority="35">
      <formula>H29&gt;0</formula>
    </cfRule>
    <cfRule type="expression" dxfId="877" priority="36">
      <formula>H29&lt;0</formula>
    </cfRule>
  </conditionalFormatting>
  <conditionalFormatting sqref="F30:F31">
    <cfRule type="expression" dxfId="876" priority="33">
      <formula>F30&gt;0</formula>
    </cfRule>
    <cfRule type="expression" dxfId="875" priority="34">
      <formula>F30&lt;0</formula>
    </cfRule>
  </conditionalFormatting>
  <conditionalFormatting sqref="H30:H31">
    <cfRule type="expression" dxfId="874" priority="31">
      <formula>H30&gt;0</formula>
    </cfRule>
    <cfRule type="expression" dxfId="873" priority="32">
      <formula>H30&lt;0</formula>
    </cfRule>
  </conditionalFormatting>
  <conditionalFormatting sqref="F105:F140 H105:H140">
    <cfRule type="expression" dxfId="872" priority="29">
      <formula>F105&gt;0</formula>
    </cfRule>
    <cfRule type="expression" dxfId="871" priority="30">
      <formula>F105&lt;0</formula>
    </cfRule>
  </conditionalFormatting>
  <conditionalFormatting sqref="F96:F99">
    <cfRule type="expression" dxfId="870" priority="27">
      <formula>F96&gt;0</formula>
    </cfRule>
    <cfRule type="expression" dxfId="869" priority="28">
      <formula>F96&lt;0</formula>
    </cfRule>
  </conditionalFormatting>
  <conditionalFormatting sqref="H96:H99">
    <cfRule type="expression" dxfId="868" priority="25">
      <formula>H96&gt;0</formula>
    </cfRule>
    <cfRule type="expression" dxfId="867" priority="26">
      <formula>H96&lt;0</formula>
    </cfRule>
  </conditionalFormatting>
  <conditionalFormatting sqref="F25:F28">
    <cfRule type="expression" dxfId="866" priority="19">
      <formula>F25&gt;0</formula>
    </cfRule>
    <cfRule type="expression" dxfId="865" priority="20">
      <formula>F25&lt;0</formula>
    </cfRule>
  </conditionalFormatting>
  <conditionalFormatting sqref="H25:H28">
    <cfRule type="expression" dxfId="864" priority="17">
      <formula>H25&gt;0</formula>
    </cfRule>
    <cfRule type="expression" dxfId="863" priority="18">
      <formula>H25&lt;0</formula>
    </cfRule>
  </conditionalFormatting>
  <conditionalFormatting sqref="J27">
    <cfRule type="expression" dxfId="862" priority="15">
      <formula>J27&gt;0</formula>
    </cfRule>
    <cfRule type="expression" dxfId="861" priority="16">
      <formula>J27&lt;0</formula>
    </cfRule>
  </conditionalFormatting>
  <conditionalFormatting sqref="F104">
    <cfRule type="expression" dxfId="860" priority="13">
      <formula>F104&gt;0</formula>
    </cfRule>
    <cfRule type="expression" dxfId="859" priority="14">
      <formula>F104&lt;0</formula>
    </cfRule>
  </conditionalFormatting>
  <conditionalFormatting sqref="H104">
    <cfRule type="expression" dxfId="858" priority="11">
      <formula>H104&gt;0</formula>
    </cfRule>
    <cfRule type="expression" dxfId="857" priority="12">
      <formula>H104&lt;0</formula>
    </cfRule>
  </conditionalFormatting>
  <conditionalFormatting sqref="F100:F103">
    <cfRule type="expression" dxfId="856" priority="9">
      <formula>F100&gt;0</formula>
    </cfRule>
    <cfRule type="expression" dxfId="855" priority="10">
      <formula>F100&lt;0</formula>
    </cfRule>
  </conditionalFormatting>
  <conditionalFormatting sqref="H100:H103">
    <cfRule type="expression" dxfId="854" priority="7">
      <formula>H100&gt;0</formula>
    </cfRule>
    <cfRule type="expression" dxfId="853" priority="8">
      <formula>H100&lt;0</formula>
    </cfRule>
  </conditionalFormatting>
  <conditionalFormatting sqref="J102">
    <cfRule type="expression" dxfId="852" priority="5">
      <formula>J102&gt;0</formula>
    </cfRule>
    <cfRule type="expression" dxfId="851" priority="6">
      <formula>J102&lt;0</formula>
    </cfRule>
  </conditionalFormatting>
  <conditionalFormatting sqref="Q10">
    <cfRule type="expression" dxfId="850" priority="3">
      <formula>Q10&gt;0</formula>
    </cfRule>
    <cfRule type="expression" dxfId="849" priority="4">
      <formula>Q10&lt;0</formula>
    </cfRule>
  </conditionalFormatting>
  <conditionalFormatting sqref="M71">
    <cfRule type="expression" dxfId="848" priority="1">
      <formula>M71&gt;0</formula>
    </cfRule>
    <cfRule type="expression" dxfId="84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90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72.92</v>
      </c>
      <c r="R4" s="491">
        <v>-1.5E-3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2916.8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129.59999999999991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129.59999999999991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4.6498277841561388E-2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80.212000000000003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79.482800000000012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78.753600000000006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78.0244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77.295200000000008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76.566000000000003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75.836800000000011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75.107600000000005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74.378399999999999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73.649200000000008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72.92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72.190799999999996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71.461600000000004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70.732399999999998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70.003199999999993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69.274000000000001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68.544799999999995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67.815600000000003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67.086399999999998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66.357200000000006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65.628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46" priority="17">
      <formula>F34&gt;0</formula>
    </cfRule>
    <cfRule type="expression" dxfId="845" priority="18">
      <formula>F34&lt;0</formula>
    </cfRule>
  </conditionalFormatting>
  <conditionalFormatting sqref="Q7">
    <cfRule type="expression" dxfId="844" priority="15">
      <formula>Q7&gt;0</formula>
    </cfRule>
    <cfRule type="expression" dxfId="843" priority="16">
      <formula>Q7&lt;0</formula>
    </cfRule>
  </conditionalFormatting>
  <conditionalFormatting sqref="Q8">
    <cfRule type="expression" dxfId="842" priority="13">
      <formula>Q8&gt;0</formula>
    </cfRule>
    <cfRule type="expression" dxfId="841" priority="14">
      <formula>Q8&lt;0</formula>
    </cfRule>
  </conditionalFormatting>
  <conditionalFormatting sqref="F25:F33">
    <cfRule type="expression" dxfId="840" priority="11">
      <formula>F25&gt;0</formula>
    </cfRule>
    <cfRule type="expression" dxfId="839" priority="12">
      <formula>F25&lt;0</formula>
    </cfRule>
  </conditionalFormatting>
  <conditionalFormatting sqref="H25:H33">
    <cfRule type="expression" dxfId="838" priority="9">
      <formula>H25&gt;0</formula>
    </cfRule>
    <cfRule type="expression" dxfId="837" priority="10">
      <formula>H25&lt;0</formula>
    </cfRule>
  </conditionalFormatting>
  <conditionalFormatting sqref="M46">
    <cfRule type="expression" dxfId="836" priority="7">
      <formula>M46&gt;0</formula>
    </cfRule>
    <cfRule type="expression" dxfId="835" priority="8">
      <formula>M46&lt;0</formula>
    </cfRule>
  </conditionalFormatting>
  <conditionalFormatting sqref="F79:F87 H79:H87">
    <cfRule type="expression" dxfId="834" priority="5">
      <formula>F79&gt;0</formula>
    </cfRule>
    <cfRule type="expression" dxfId="833" priority="6">
      <formula>F79&lt;0</formula>
    </cfRule>
  </conditionalFormatting>
  <conditionalFormatting sqref="F70:F78">
    <cfRule type="expression" dxfId="832" priority="3">
      <formula>F70&gt;0</formula>
    </cfRule>
    <cfRule type="expression" dxfId="831" priority="4">
      <formula>F70&lt;0</formula>
    </cfRule>
  </conditionalFormatting>
  <conditionalFormatting sqref="H70:H78">
    <cfRule type="expression" dxfId="830" priority="1">
      <formula>H70&gt;0</formula>
    </cfRule>
    <cfRule type="expression" dxfId="82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52.39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52.39</v>
      </c>
      <c r="R4" s="491">
        <v>-7.0000000000000001E-3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3" t="s">
        <v>78</v>
      </c>
      <c r="P44" s="74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57.629000000000005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57.105100000000007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56.581200000000003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56.057300000000005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55.5334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55.009500000000003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54.485600000000005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53.9617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53.437800000000003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52.913899999999998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52.39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51.866100000000003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51.342199999999998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50.818300000000001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50.294399999999996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49.770499999999998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49.246600000000001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48.722700000000003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48.198800000000006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47.674900000000001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47.151000000000003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8" priority="57">
      <formula>F27&gt;0</formula>
    </cfRule>
    <cfRule type="expression" dxfId="827" priority="58">
      <formula>F27&lt;0</formula>
    </cfRule>
  </conditionalFormatting>
  <conditionalFormatting sqref="H28:H33">
    <cfRule type="expression" dxfId="826" priority="53">
      <formula>H28&gt;0</formula>
    </cfRule>
    <cfRule type="expression" dxfId="825" priority="54">
      <formula>H28&lt;0</formula>
    </cfRule>
  </conditionalFormatting>
  <conditionalFormatting sqref="F24:F26">
    <cfRule type="expression" dxfId="824" priority="39">
      <formula>F24&gt;0</formula>
    </cfRule>
    <cfRule type="expression" dxfId="823" priority="40">
      <formula>F24&lt;0</formula>
    </cfRule>
  </conditionalFormatting>
  <conditionalFormatting sqref="Q8">
    <cfRule type="expression" dxfId="822" priority="33">
      <formula>Q8&gt;0</formula>
    </cfRule>
    <cfRule type="expression" dxfId="821" priority="34">
      <formula>Q8&lt;0</formula>
    </cfRule>
  </conditionalFormatting>
  <conditionalFormatting sqref="Q7">
    <cfRule type="expression" dxfId="820" priority="35">
      <formula>Q7&gt;0</formula>
    </cfRule>
    <cfRule type="expression" dxfId="819" priority="36">
      <formula>Q7&lt;0</formula>
    </cfRule>
  </conditionalFormatting>
  <conditionalFormatting sqref="F34">
    <cfRule type="expression" dxfId="818" priority="31">
      <formula>F34&gt;0</formula>
    </cfRule>
    <cfRule type="expression" dxfId="817" priority="32">
      <formula>F34&lt;0</formula>
    </cfRule>
  </conditionalFormatting>
  <conditionalFormatting sqref="H34">
    <cfRule type="expression" dxfId="816" priority="29">
      <formula>H34&gt;0</formula>
    </cfRule>
    <cfRule type="expression" dxfId="815" priority="30">
      <formula>H34&lt;0</formula>
    </cfRule>
  </conditionalFormatting>
  <conditionalFormatting sqref="M36">
    <cfRule type="expression" dxfId="814" priority="19">
      <formula>M36&gt;0</formula>
    </cfRule>
    <cfRule type="expression" dxfId="813" priority="20">
      <formula>M36&lt;0</formula>
    </cfRule>
  </conditionalFormatting>
  <conditionalFormatting sqref="Q10">
    <cfRule type="expression" dxfId="812" priority="15">
      <formula>Q10&gt;0</formula>
    </cfRule>
    <cfRule type="expression" dxfId="811" priority="16">
      <formula>Q10&lt;0</formula>
    </cfRule>
  </conditionalFormatting>
  <conditionalFormatting sqref="F23">
    <cfRule type="expression" dxfId="810" priority="13">
      <formula>F23&gt;0</formula>
    </cfRule>
    <cfRule type="expression" dxfId="809" priority="14">
      <formula>F23&lt;0</formula>
    </cfRule>
  </conditionalFormatting>
  <conditionalFormatting sqref="I25:J25">
    <cfRule type="expression" dxfId="808" priority="9">
      <formula>I25&gt;0</formula>
    </cfRule>
    <cfRule type="expression" dxfId="807" priority="10">
      <formula>I25&lt;0</formula>
    </cfRule>
  </conditionalFormatting>
  <conditionalFormatting sqref="I26:J27">
    <cfRule type="expression" dxfId="806" priority="7">
      <formula>I26&gt;0</formula>
    </cfRule>
    <cfRule type="expression" dxfId="805" priority="8">
      <formula>I26&lt;0</formula>
    </cfRule>
  </conditionalFormatting>
  <conditionalFormatting sqref="K25:K27">
    <cfRule type="expression" dxfId="804" priority="5">
      <formula>K25&gt;0</formula>
    </cfRule>
    <cfRule type="expression" dxfId="803" priority="6">
      <formula>K25&lt;0</formula>
    </cfRule>
  </conditionalFormatting>
  <conditionalFormatting sqref="I23:J23">
    <cfRule type="expression" dxfId="802" priority="3">
      <formula>I23&gt;0</formula>
    </cfRule>
    <cfRule type="expression" dxfId="8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792</v>
      </c>
      <c r="V1" s="732" t="s">
        <v>795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788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4"/>
      <c r="O4" s="11" t="s">
        <v>66</v>
      </c>
      <c r="Q4" s="54">
        <v>19.53</v>
      </c>
      <c r="R4" s="491">
        <v>-1.06E-2</v>
      </c>
      <c r="T4" s="735" t="s">
        <v>810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15624</v>
      </c>
      <c r="T5" s="736" t="s">
        <v>802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793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-2176.3100000000013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-3628.5699999999997</v>
      </c>
      <c r="T8" s="737" t="s">
        <v>803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-0.18847198062388554</v>
      </c>
      <c r="T9" s="737" t="s">
        <v>804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794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3.072196620583717E-2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796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805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797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798</v>
      </c>
      <c r="U16" s="739"/>
      <c r="V16" s="700"/>
      <c r="W16" s="700"/>
      <c r="X16" s="700"/>
      <c r="Y16" s="700"/>
    </row>
    <row r="17" spans="1:27" x14ac:dyDescent="0.25">
      <c r="T17" s="700"/>
      <c r="U17" s="739"/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37" t="s">
        <v>811</v>
      </c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812</v>
      </c>
      <c r="U19" s="739"/>
      <c r="V19" s="700"/>
      <c r="W19" s="700"/>
      <c r="X19" s="700"/>
      <c r="Y19" s="700"/>
    </row>
    <row r="20" spans="1:27" x14ac:dyDescent="0.25">
      <c r="T20" s="700"/>
      <c r="U20" s="739"/>
      <c r="V20" s="700"/>
      <c r="W20" s="700"/>
      <c r="X20" s="700"/>
      <c r="Y20" s="700"/>
    </row>
    <row r="21" spans="1:27" x14ac:dyDescent="0.25">
      <c r="T21" s="734" t="s">
        <v>789</v>
      </c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5" t="s">
        <v>806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6" t="s">
        <v>807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7" t="s">
        <v>793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/>
      <c r="U25" s="739"/>
      <c r="V25" s="700"/>
      <c r="W25" s="700"/>
      <c r="X25" s="700"/>
      <c r="Y25" s="700"/>
      <c r="AA25" t="s">
        <v>791</v>
      </c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 t="s">
        <v>803</v>
      </c>
      <c r="U26" s="739"/>
      <c r="V26" s="700"/>
      <c r="W26" s="700"/>
      <c r="X26" s="700"/>
      <c r="Y26" s="700"/>
      <c r="Z26" s="2"/>
      <c r="AA26" s="2">
        <f>X29*U29*R26</f>
        <v>0</v>
      </c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804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794</v>
      </c>
      <c r="U28" s="739"/>
      <c r="V28" s="700"/>
      <c r="W28" s="700"/>
      <c r="X28" s="700"/>
      <c r="Y28" s="700"/>
      <c r="Z28" s="2"/>
      <c r="AA28" s="2">
        <f>X31*U31*R28</f>
        <v>0</v>
      </c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00"/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7" t="s">
        <v>796</v>
      </c>
      <c r="U30" s="739"/>
      <c r="V30" s="700"/>
      <c r="W30" s="700"/>
      <c r="X30" s="700"/>
      <c r="Y30" s="700"/>
      <c r="Z30" s="2"/>
      <c r="AA30" s="2">
        <f>X33*U33*R30</f>
        <v>0</v>
      </c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805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/>
      <c r="U32" s="739"/>
      <c r="V32" s="700"/>
      <c r="W32" s="700"/>
      <c r="X32" s="700"/>
      <c r="Y32" s="700"/>
      <c r="Z32" s="2"/>
      <c r="AA32" s="2">
        <f>SUM(AA26:AA30)</f>
        <v>0</v>
      </c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 t="s">
        <v>797</v>
      </c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798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00"/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4" t="s">
        <v>790</v>
      </c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7" t="s">
        <v>803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804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794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3" t="s">
        <v>78</v>
      </c>
      <c r="P40" s="743"/>
      <c r="T40" s="700"/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21.483000000000004</v>
      </c>
      <c r="Q41" s="2"/>
      <c r="T41" s="737" t="s">
        <v>799</v>
      </c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21.287700000000005</v>
      </c>
      <c r="Q42" s="2"/>
      <c r="T42" s="737" t="s">
        <v>808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21.092400000000001</v>
      </c>
      <c r="Q43" s="2"/>
      <c r="T43" s="737"/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20.897100000000002</v>
      </c>
      <c r="Q44" s="2"/>
      <c r="T44" s="734" t="s">
        <v>81</v>
      </c>
      <c r="U44" s="740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/>
      <c r="J45" s="39"/>
      <c r="K45" s="39">
        <v>-2128</v>
      </c>
      <c r="O45" s="81">
        <v>1.06</v>
      </c>
      <c r="P45" s="81">
        <f t="shared" si="10"/>
        <v>20.701800000000002</v>
      </c>
      <c r="Q45" s="2"/>
      <c r="T45" s="737" t="s">
        <v>800</v>
      </c>
      <c r="U45" s="741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20.506500000000003</v>
      </c>
      <c r="Q46" s="2"/>
      <c r="T46" s="737" t="s">
        <v>809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20.311200000000003</v>
      </c>
      <c r="Q47" s="2"/>
      <c r="T47" s="737"/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20.115900000000003</v>
      </c>
      <c r="Q48" s="2"/>
      <c r="T48" s="738" t="s">
        <v>801</v>
      </c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19.9206</v>
      </c>
      <c r="Q49" s="2"/>
      <c r="T49" s="737"/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19.725300000000001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19.53</v>
      </c>
      <c r="Q51" s="2"/>
      <c r="T51" s="425"/>
      <c r="U51" s="33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19.334700000000002</v>
      </c>
      <c r="Q52" s="2"/>
      <c r="T52" s="42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19.139400000000002</v>
      </c>
      <c r="Q53" s="2"/>
      <c r="T53" s="425"/>
      <c r="U53" s="33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18.944099999999999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18.748799999999999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18.5535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18.3582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18.1629</v>
      </c>
      <c r="T58" s="4"/>
      <c r="U58" s="107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17.967600000000001</v>
      </c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17.772300000000001</v>
      </c>
      <c r="U60" s="107"/>
    </row>
    <row r="61" spans="2:25" x14ac:dyDescent="0.25">
      <c r="O61" s="81">
        <v>0.9</v>
      </c>
      <c r="P61" s="81">
        <f t="shared" si="10"/>
        <v>17.577000000000002</v>
      </c>
      <c r="U61" s="107"/>
    </row>
    <row r="62" spans="2:25" x14ac:dyDescent="0.25">
      <c r="U62" s="4"/>
    </row>
    <row r="67" spans="2:9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9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9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9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9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9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9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9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9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9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9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9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9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9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00" priority="39">
      <formula>F81&gt;0</formula>
    </cfRule>
    <cfRule type="expression" dxfId="799" priority="40">
      <formula>F81&lt;0</formula>
    </cfRule>
  </conditionalFormatting>
  <conditionalFormatting sqref="Q7">
    <cfRule type="expression" dxfId="798" priority="27">
      <formula>Q7&gt;0</formula>
    </cfRule>
    <cfRule type="expression" dxfId="797" priority="28">
      <formula>Q7&lt;0</formula>
    </cfRule>
  </conditionalFormatting>
  <conditionalFormatting sqref="Q8">
    <cfRule type="expression" dxfId="796" priority="25">
      <formula>Q8&gt;0</formula>
    </cfRule>
    <cfRule type="expression" dxfId="795" priority="26">
      <formula>Q8&lt;0</formula>
    </cfRule>
  </conditionalFormatting>
  <conditionalFormatting sqref="F68:F80">
    <cfRule type="expression" dxfId="794" priority="23">
      <formula>F68&gt;0</formula>
    </cfRule>
    <cfRule type="expression" dxfId="793" priority="24">
      <formula>F68&lt;0</formula>
    </cfRule>
  </conditionalFormatting>
  <conditionalFormatting sqref="H68:H80">
    <cfRule type="expression" dxfId="792" priority="21">
      <formula>H68&gt;0</formula>
    </cfRule>
    <cfRule type="expression" dxfId="791" priority="22">
      <formula>H68&lt;0</formula>
    </cfRule>
  </conditionalFormatting>
  <conditionalFormatting sqref="H84:H87">
    <cfRule type="expression" dxfId="790" priority="17">
      <formula>H84&gt;0</formula>
    </cfRule>
    <cfRule type="expression" dxfId="789" priority="18">
      <formula>H84&lt;0</formula>
    </cfRule>
  </conditionalFormatting>
  <conditionalFormatting sqref="F84:F87">
    <cfRule type="expression" dxfId="788" priority="19">
      <formula>F84&gt;0</formula>
    </cfRule>
    <cfRule type="expression" dxfId="787" priority="20">
      <formula>F84&lt;0</formula>
    </cfRule>
  </conditionalFormatting>
  <conditionalFormatting sqref="M110">
    <cfRule type="expression" dxfId="786" priority="15">
      <formula>M110&gt;0</formula>
    </cfRule>
    <cfRule type="expression" dxfId="785" priority="16">
      <formula>M110&lt;0</formula>
    </cfRule>
  </conditionalFormatting>
  <conditionalFormatting sqref="F23:F24 F31:F60">
    <cfRule type="expression" dxfId="784" priority="13">
      <formula>F23&gt;0</formula>
    </cfRule>
    <cfRule type="expression" dxfId="783" priority="14">
      <formula>F23&lt;0</formula>
    </cfRule>
  </conditionalFormatting>
  <conditionalFormatting sqref="H23:H24 H31:H60">
    <cfRule type="expression" dxfId="782" priority="11">
      <formula>H23&gt;0</formula>
    </cfRule>
    <cfRule type="expression" dxfId="781" priority="12">
      <formula>H23&lt;0</formula>
    </cfRule>
  </conditionalFormatting>
  <conditionalFormatting sqref="Q10">
    <cfRule type="expression" dxfId="780" priority="9">
      <formula>Q10&gt;0</formula>
    </cfRule>
    <cfRule type="expression" dxfId="779" priority="10">
      <formula>Q10&lt;0</formula>
    </cfRule>
  </conditionalFormatting>
  <conditionalFormatting sqref="F25:F30">
    <cfRule type="expression" dxfId="778" priority="7">
      <formula>F25&gt;0</formula>
    </cfRule>
    <cfRule type="expression" dxfId="777" priority="8">
      <formula>F25&lt;0</formula>
    </cfRule>
  </conditionalFormatting>
  <conditionalFormatting sqref="H25:H30">
    <cfRule type="expression" dxfId="776" priority="5">
      <formula>H25&gt;0</formula>
    </cfRule>
    <cfRule type="expression" dxfId="775" priority="6">
      <formula>H25&lt;0</formula>
    </cfRule>
  </conditionalFormatting>
  <conditionalFormatting sqref="K28:K35">
    <cfRule type="expression" dxfId="774" priority="3">
      <formula>K28&gt;0</formula>
    </cfRule>
    <cfRule type="expression" dxfId="773" priority="4">
      <formula>K28&lt;0</formula>
    </cfRule>
  </conditionalFormatting>
  <conditionalFormatting sqref="K36:K60">
    <cfRule type="expression" dxfId="772" priority="1">
      <formula>K36&gt;0</formula>
    </cfRule>
    <cfRule type="expression" dxfId="77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57.49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57.49</v>
      </c>
      <c r="R4" s="491">
        <v>9.2999999999999992E-3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63.239000000000004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62.664100000000005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62.089200000000005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61.514300000000006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60.939400000000006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60.364500000000007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59.789600000000007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59.214700000000001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58.639800000000001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58.064900000000002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57.49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56.915100000000002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56.340200000000003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55.765300000000003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55.190399999999997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54.615499999999997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54.040599999999998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53.465700000000005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52.890800000000006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52.315900000000006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51.741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0" priority="9">
      <formula>F39&gt;0</formula>
    </cfRule>
    <cfRule type="expression" dxfId="769" priority="10">
      <formula>F39&lt;0</formula>
    </cfRule>
  </conditionalFormatting>
  <conditionalFormatting sqref="F25:F38">
    <cfRule type="expression" dxfId="768" priority="7">
      <formula>F25&gt;0</formula>
    </cfRule>
    <cfRule type="expression" dxfId="767" priority="8">
      <formula>F25&lt;0</formula>
    </cfRule>
  </conditionalFormatting>
  <conditionalFormatting sqref="H25:H38">
    <cfRule type="expression" dxfId="766" priority="5">
      <formula>H25&gt;0</formula>
    </cfRule>
    <cfRule type="expression" dxfId="765" priority="6">
      <formula>H25&lt;0</formula>
    </cfRule>
  </conditionalFormatting>
  <conditionalFormatting sqref="Q7">
    <cfRule type="expression" dxfId="764" priority="3">
      <formula>Q7&gt;0</formula>
    </cfRule>
    <cfRule type="expression" dxfId="763" priority="4">
      <formula>Q7&lt;0</formula>
    </cfRule>
  </conditionalFormatting>
  <conditionalFormatting sqref="Q8">
    <cfRule type="expression" dxfId="762" priority="1">
      <formula>Q8&gt;0</formula>
    </cfRule>
    <cfRule type="expression" dxfId="76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>
        <v>42950</v>
      </c>
      <c r="C2" s="7">
        <v>50</v>
      </c>
      <c r="D2" s="43">
        <v>27.7</v>
      </c>
      <c r="E2" s="43">
        <v>0</v>
      </c>
      <c r="F2" s="43">
        <f>C2*D2+E2</f>
        <v>1385</v>
      </c>
      <c r="G2" s="492">
        <v>42985</v>
      </c>
      <c r="H2" s="7">
        <v>50</v>
      </c>
      <c r="I2" s="43">
        <v>32.82</v>
      </c>
      <c r="J2" s="43">
        <v>-0.17</v>
      </c>
      <c r="K2" s="43">
        <f>H2*I2-J2</f>
        <v>1641.17</v>
      </c>
      <c r="L2" s="4"/>
      <c r="M2" s="4"/>
      <c r="N2" s="4"/>
      <c r="O2" s="11" t="s">
        <v>57</v>
      </c>
      <c r="Q2">
        <f>C22-H22</f>
        <v>100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689">
        <v>42957</v>
      </c>
      <c r="C3" s="4">
        <v>100</v>
      </c>
      <c r="D3" s="3">
        <v>27.88</v>
      </c>
      <c r="E3" s="3">
        <v>0</v>
      </c>
      <c r="F3" s="3">
        <f>C3*D3+E3</f>
        <v>2788</v>
      </c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(F22-K22)/Q2</f>
        <v>25.318300000000001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32.79</v>
      </c>
      <c r="R4" s="491">
        <v>1.67E-2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3279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2531.83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21008.666999999856</v>
      </c>
      <c r="R7" s="29">
        <v>42989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747.17000000000007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0.29511065118906094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20261.496999999858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150</v>
      </c>
      <c r="D22" s="12"/>
      <c r="E22" s="12"/>
      <c r="F22" s="13">
        <f>SUM(F2:F21)</f>
        <v>4173</v>
      </c>
      <c r="G22" s="12"/>
      <c r="H22" s="12">
        <f>SUM(H2:H21)</f>
        <v>50</v>
      </c>
      <c r="I22" s="13"/>
      <c r="J22" s="13"/>
      <c r="K22" s="13">
        <f>SUM(K2:K21)</f>
        <v>1641.17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36.069000000000003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35.741100000000003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35.413200000000003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35.085300000000004</v>
      </c>
      <c r="Q28" s="2"/>
    </row>
    <row r="29" spans="1:32" x14ac:dyDescent="0.25">
      <c r="A29" s="10" t="s">
        <v>787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34.757400000000004</v>
      </c>
    </row>
    <row r="30" spans="1:32" x14ac:dyDescent="0.25">
      <c r="A30" s="10">
        <v>50</v>
      </c>
      <c r="B30" s="189">
        <v>42984</v>
      </c>
      <c r="C30" s="10">
        <v>150</v>
      </c>
      <c r="D30" s="196">
        <v>27.82</v>
      </c>
      <c r="E30" s="39">
        <v>32.31</v>
      </c>
      <c r="F30" s="39">
        <f t="shared" ref="F30" si="1">-C30*(D30-E30)</f>
        <v>673.50000000000034</v>
      </c>
      <c r="G30" s="39">
        <f>IF(C30=0, 0,D30*C30)</f>
        <v>4173</v>
      </c>
      <c r="H30" s="228">
        <f t="shared" ref="H30" si="2">IF(C30=0, D30, (E30-D30)/D30)</f>
        <v>0.16139468008626895</v>
      </c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34.429499999999997</v>
      </c>
    </row>
    <row r="31" spans="1:32" x14ac:dyDescent="0.25">
      <c r="A31" s="10">
        <v>0</v>
      </c>
      <c r="B31" s="189">
        <v>42985</v>
      </c>
      <c r="C31" s="10">
        <v>100</v>
      </c>
      <c r="D31" s="196">
        <v>25.318300000000001</v>
      </c>
      <c r="E31" s="39">
        <v>32.79</v>
      </c>
      <c r="F31" s="39">
        <f t="shared" ref="F31" si="3">-C31*(D31-E31)</f>
        <v>747.16999999999985</v>
      </c>
      <c r="G31" s="39">
        <f>IF(C31=0, 0,D31*C31)</f>
        <v>2531.83</v>
      </c>
      <c r="H31" s="228">
        <f t="shared" ref="H31" si="4">IF(C31=0, D31, (E31-D31)/D31)</f>
        <v>0.29511065118906082</v>
      </c>
      <c r="I31" s="39"/>
      <c r="J31" s="39"/>
      <c r="K31" s="39"/>
      <c r="L31" s="39"/>
      <c r="N31" s="4"/>
      <c r="O31" s="81">
        <v>1.04</v>
      </c>
      <c r="P31" s="81">
        <f t="shared" si="0"/>
        <v>34.101599999999998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33.773699999999998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33.445799999999998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33.117899999999999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32.79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32.4621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32.1342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31.806299999999997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31.478399999999997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31.150499999999997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30.822599999999998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30.494700000000002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30.166800000000002</v>
      </c>
    </row>
    <row r="44" spans="1:32" x14ac:dyDescent="0.25">
      <c r="N44" s="4"/>
      <c r="O44" s="81">
        <v>0.91</v>
      </c>
      <c r="P44" s="81">
        <f t="shared" si="0"/>
        <v>29.838899999999999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29.510999999999999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5">-C47*(D47-E47)</f>
        <v>-3110.9999999999973</v>
      </c>
      <c r="G47" s="547">
        <f t="shared" ref="G47:G56" si="6">IF(C47=0, 0,D47*C47)</f>
        <v>88179</v>
      </c>
      <c r="H47" s="594">
        <f t="shared" ref="H47:H61" si="7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5"/>
        <v>-1812.9999999999875</v>
      </c>
      <c r="G48" s="547">
        <f t="shared" si="6"/>
        <v>84721</v>
      </c>
      <c r="H48" s="594">
        <f t="shared" si="7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5"/>
        <v>-5303.9999999999955</v>
      </c>
      <c r="G49" s="547">
        <f t="shared" si="6"/>
        <v>87975</v>
      </c>
      <c r="H49" s="594">
        <f t="shared" si="7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5"/>
        <v>2303.5000000000036</v>
      </c>
      <c r="G50" s="547">
        <f t="shared" si="6"/>
        <v>46042.899999999994</v>
      </c>
      <c r="H50" s="594">
        <f t="shared" si="7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5"/>
        <v>1305.9000000000083</v>
      </c>
      <c r="G51" s="547">
        <f t="shared" si="6"/>
        <v>49304.979999999996</v>
      </c>
      <c r="H51" s="594">
        <f t="shared" si="7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5"/>
        <v>-2283.9999999999918</v>
      </c>
      <c r="G52" s="547">
        <f t="shared" si="6"/>
        <v>96556.1</v>
      </c>
      <c r="H52" s="594">
        <f t="shared" si="7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5"/>
        <v>-2355</v>
      </c>
      <c r="G53" s="547">
        <f t="shared" si="6"/>
        <v>79834.5</v>
      </c>
      <c r="H53" s="594">
        <f t="shared" si="7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5"/>
        <v>-5211.8000000000056</v>
      </c>
      <c r="G54" s="547">
        <f t="shared" si="6"/>
        <v>85362.200000000012</v>
      </c>
      <c r="H54" s="594">
        <f t="shared" si="7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5"/>
        <v>-9899.9999999999909</v>
      </c>
      <c r="G55" s="547">
        <f t="shared" si="6"/>
        <v>99240</v>
      </c>
      <c r="H55" s="594">
        <f t="shared" si="7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5"/>
        <v>-7337.0000000000055</v>
      </c>
      <c r="G56" s="547">
        <f t="shared" si="6"/>
        <v>84653.8</v>
      </c>
      <c r="H56" s="594">
        <f t="shared" si="7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5"/>
        <v>-6779.9999999999936</v>
      </c>
      <c r="G57" s="547">
        <f t="shared" ref="G57:G84" si="8">IF(C57=0, 0,D57*C57)</f>
        <v>99120</v>
      </c>
      <c r="H57" s="594">
        <f t="shared" si="7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5"/>
        <v>-6881.5999999999967</v>
      </c>
      <c r="G58" s="547">
        <f t="shared" si="8"/>
        <v>84400.8</v>
      </c>
      <c r="H58" s="594">
        <f t="shared" si="7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5"/>
        <v>-3768.0000000000032</v>
      </c>
      <c r="G59" s="547">
        <f t="shared" si="8"/>
        <v>78798.3</v>
      </c>
      <c r="H59" s="594">
        <f t="shared" si="7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5"/>
        <v>-4301.0000000000073</v>
      </c>
      <c r="G60" s="547">
        <f t="shared" si="8"/>
        <v>84350.200000000012</v>
      </c>
      <c r="H60" s="594">
        <f t="shared" si="7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5"/>
        <v>-5211.8000000000056</v>
      </c>
      <c r="G61" s="547">
        <f t="shared" si="8"/>
        <v>84198.400000000009</v>
      </c>
      <c r="H61" s="594">
        <f t="shared" si="7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5"/>
        <v>-11782.399999999992</v>
      </c>
      <c r="G62" s="547">
        <f t="shared" si="8"/>
        <v>87105.599999999991</v>
      </c>
      <c r="H62" s="594">
        <f t="shared" ref="H62:H84" si="9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5"/>
        <v>-9968.1999999999935</v>
      </c>
      <c r="G63" s="547">
        <f t="shared" si="8"/>
        <v>84147.799999999988</v>
      </c>
      <c r="H63" s="594">
        <f t="shared" si="9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5"/>
        <v>-13054.80000000001</v>
      </c>
      <c r="G64" s="547">
        <f t="shared" si="8"/>
        <v>84097.200000000012</v>
      </c>
      <c r="H64" s="594">
        <f t="shared" si="9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5"/>
        <v>-13079.999999999998</v>
      </c>
      <c r="G65" s="547">
        <f t="shared" si="8"/>
        <v>97320</v>
      </c>
      <c r="H65" s="594">
        <f t="shared" si="9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5"/>
        <v>-13020.000000000009</v>
      </c>
      <c r="G66" s="547">
        <f t="shared" si="8"/>
        <v>100068</v>
      </c>
      <c r="H66" s="594">
        <f t="shared" si="9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5"/>
        <v>-13043.880000000006</v>
      </c>
      <c r="G67" s="547">
        <f t="shared" si="8"/>
        <v>93366.720000000001</v>
      </c>
      <c r="H67" s="594">
        <f t="shared" si="9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5"/>
        <v>-13025.958000000004</v>
      </c>
      <c r="G68" s="547">
        <f t="shared" si="8"/>
        <v>84068.358000000007</v>
      </c>
      <c r="H68" s="594">
        <f t="shared" si="9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5"/>
        <v>-11521.114000000007</v>
      </c>
      <c r="G69" s="547">
        <f t="shared" si="8"/>
        <v>83980.314000000013</v>
      </c>
      <c r="H69" s="594">
        <f t="shared" si="9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5"/>
        <v>-11410.000000000005</v>
      </c>
      <c r="G70" s="547">
        <f t="shared" si="8"/>
        <v>111790</v>
      </c>
      <c r="H70" s="594">
        <f t="shared" si="9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5"/>
        <v>-11220.000000000005</v>
      </c>
      <c r="G71" s="547">
        <f t="shared" si="8"/>
        <v>97380</v>
      </c>
      <c r="H71" s="594">
        <f t="shared" si="9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5"/>
        <v>-11211.199999999997</v>
      </c>
      <c r="G72" s="547">
        <f t="shared" si="8"/>
        <v>90191.2</v>
      </c>
      <c r="H72" s="594">
        <f t="shared" si="9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5"/>
        <v>-9664.6</v>
      </c>
      <c r="G73" s="547">
        <f t="shared" si="8"/>
        <v>83743</v>
      </c>
      <c r="H73" s="594">
        <f t="shared" si="9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5"/>
        <v>-9794.1360000000041</v>
      </c>
      <c r="G74" s="547">
        <f t="shared" si="8"/>
        <v>83720.736000000004</v>
      </c>
      <c r="H74" s="594">
        <f t="shared" si="9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5"/>
        <v>-16274.965999999995</v>
      </c>
      <c r="G75" s="547">
        <f t="shared" si="8"/>
        <v>86390.766000000003</v>
      </c>
      <c r="H75" s="594">
        <f t="shared" si="9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5"/>
        <v>-29899.999999999993</v>
      </c>
      <c r="G76" s="547">
        <f t="shared" si="8"/>
        <v>83600</v>
      </c>
      <c r="H76" s="594">
        <f t="shared" si="9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5"/>
        <v>-28718.02199999999</v>
      </c>
      <c r="G77" s="547">
        <f t="shared" si="8"/>
        <v>86367.621999999988</v>
      </c>
      <c r="H77" s="594">
        <f t="shared" si="9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5"/>
        <v>-30321.199999999997</v>
      </c>
      <c r="G78" s="547">
        <f t="shared" si="8"/>
        <v>81015.199999999997</v>
      </c>
      <c r="H78" s="594">
        <f t="shared" si="9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5"/>
        <v>-29806.800000000003</v>
      </c>
      <c r="G79" s="547">
        <f t="shared" si="8"/>
        <v>72786.8</v>
      </c>
      <c r="H79" s="594">
        <f t="shared" si="9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5"/>
        <v>-29239.199999999993</v>
      </c>
      <c r="G80" s="547">
        <f t="shared" si="8"/>
        <v>68155.199999999997</v>
      </c>
      <c r="H80" s="594">
        <f t="shared" si="9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5"/>
        <v>-30856.212000000007</v>
      </c>
      <c r="G81" s="547">
        <f t="shared" si="8"/>
        <v>86033.612000000008</v>
      </c>
      <c r="H81" s="594">
        <f t="shared" si="9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5"/>
        <v>-24651.563999999995</v>
      </c>
      <c r="G82" s="547">
        <f t="shared" si="8"/>
        <v>80248.363999999987</v>
      </c>
      <c r="H82" s="594">
        <f t="shared" si="9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5"/>
        <v>-24751.381000000001</v>
      </c>
      <c r="G83" s="547">
        <f t="shared" si="8"/>
        <v>86009.581000000006</v>
      </c>
      <c r="H83" s="594">
        <f t="shared" si="9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5"/>
        <v>-28613.610000000004</v>
      </c>
      <c r="G84" s="547">
        <f t="shared" si="8"/>
        <v>86010.11</v>
      </c>
      <c r="H84" s="594">
        <f t="shared" si="9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10">-C85*(D85-E85)</f>
        <v>-28406.616000000002</v>
      </c>
      <c r="G85" s="547">
        <f t="shared" ref="G85:G123" si="11">IF(C85=0, 0,D85*C85)</f>
        <v>85963.266000000003</v>
      </c>
      <c r="H85" s="594">
        <f t="shared" ref="H85:H123" si="12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10"/>
        <v>-27248.360000000008</v>
      </c>
      <c r="G86" s="547">
        <f t="shared" si="11"/>
        <v>85919.360000000015</v>
      </c>
      <c r="H86" s="594">
        <f t="shared" si="12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10"/>
        <v>-26871.468499999992</v>
      </c>
      <c r="G87" s="547">
        <f t="shared" si="11"/>
        <v>84298.1685</v>
      </c>
      <c r="H87" s="594">
        <f t="shared" si="12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10"/>
        <v>-24742.084500000001</v>
      </c>
      <c r="G88" s="547">
        <f t="shared" si="11"/>
        <v>70382.784499999994</v>
      </c>
      <c r="H88" s="594">
        <f t="shared" si="12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10"/>
        <v>-25084.414000000001</v>
      </c>
      <c r="G89" s="547">
        <f t="shared" si="11"/>
        <v>85258.813999999998</v>
      </c>
      <c r="H89" s="594">
        <f t="shared" si="12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10"/>
        <v>-29256.487999999998</v>
      </c>
      <c r="G90" s="547">
        <f t="shared" si="11"/>
        <v>86340.487999999998</v>
      </c>
      <c r="H90" s="594">
        <f t="shared" si="12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10"/>
        <v>-27809.620000000003</v>
      </c>
      <c r="G91" s="547">
        <f t="shared" si="11"/>
        <v>85248.82</v>
      </c>
      <c r="H91" s="594">
        <f t="shared" si="12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10"/>
        <v>-30544.820000000003</v>
      </c>
      <c r="G92" s="547">
        <f t="shared" si="11"/>
        <v>85248.82</v>
      </c>
      <c r="H92" s="594">
        <f t="shared" si="12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10"/>
        <v>-30549.887999999995</v>
      </c>
      <c r="G93" s="547">
        <f t="shared" si="11"/>
        <v>90453.887999999992</v>
      </c>
      <c r="H93" s="594">
        <f t="shared" si="12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10"/>
        <v>-28441.346000000009</v>
      </c>
      <c r="G94" s="547">
        <f t="shared" si="11"/>
        <v>85038.946000000011</v>
      </c>
      <c r="H94" s="594">
        <f t="shared" si="12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10"/>
        <v>-31628.763999999996</v>
      </c>
      <c r="G95" s="547">
        <f t="shared" si="11"/>
        <v>91224.963999999993</v>
      </c>
      <c r="H95" s="594">
        <f t="shared" si="12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10"/>
        <v>-27540.307999999997</v>
      </c>
      <c r="G96" s="547">
        <f t="shared" si="11"/>
        <v>84769.108000000007</v>
      </c>
      <c r="H96" s="594">
        <f t="shared" si="12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10"/>
        <v>-28697.508000000002</v>
      </c>
      <c r="G97" s="547">
        <f t="shared" si="11"/>
        <v>84769.108000000007</v>
      </c>
      <c r="H97" s="594">
        <f t="shared" si="12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10"/>
        <v>-24361.662</v>
      </c>
      <c r="G98" s="547">
        <f t="shared" si="11"/>
        <v>73394.262000000002</v>
      </c>
      <c r="H98" s="594">
        <f t="shared" si="12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10"/>
        <v>-23878.821999999989</v>
      </c>
      <c r="G99" s="547">
        <f t="shared" si="11"/>
        <v>84684.421999999991</v>
      </c>
      <c r="H99" s="594">
        <f t="shared" si="12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10"/>
        <v>-23451.183999999997</v>
      </c>
      <c r="G100" s="547">
        <f t="shared" si="11"/>
        <v>84572.383999999991</v>
      </c>
      <c r="H100" s="594">
        <f t="shared" si="12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10"/>
        <v>-28042.299999999996</v>
      </c>
      <c r="G101" s="547">
        <f t="shared" si="11"/>
        <v>87167.3</v>
      </c>
      <c r="H101" s="594">
        <f t="shared" si="12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10"/>
        <v>-32191.9</v>
      </c>
      <c r="G102" s="547">
        <f t="shared" si="11"/>
        <v>97191.900000000009</v>
      </c>
      <c r="H102" s="594">
        <f t="shared" si="12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10"/>
        <v>-31551.299999999996</v>
      </c>
      <c r="G103" s="547">
        <f t="shared" si="11"/>
        <v>86881.3</v>
      </c>
      <c r="H103" s="594">
        <f t="shared" si="12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10"/>
        <v>-34151.30000000001</v>
      </c>
      <c r="G104" s="547">
        <f t="shared" si="11"/>
        <v>115921.3</v>
      </c>
      <c r="H104" s="594">
        <f t="shared" si="12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10"/>
        <v>-33961.949999999997</v>
      </c>
      <c r="G105" s="547">
        <f t="shared" si="11"/>
        <v>86651.95</v>
      </c>
      <c r="H105" s="594">
        <f t="shared" si="12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10"/>
        <v>-27277.000000000004</v>
      </c>
      <c r="G106" s="547">
        <f t="shared" si="11"/>
        <v>81277.000000000015</v>
      </c>
      <c r="H106" s="594">
        <f t="shared" si="12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10"/>
        <v>-23679.899999999991</v>
      </c>
      <c r="G107" s="547">
        <f t="shared" si="11"/>
        <v>75384.899999999994</v>
      </c>
      <c r="H107" s="594">
        <f t="shared" si="12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10"/>
        <v>-23160.150000000005</v>
      </c>
      <c r="G108" s="547">
        <f t="shared" si="11"/>
        <v>75360.150000000009</v>
      </c>
      <c r="H108" s="594">
        <f t="shared" si="12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10"/>
        <v>-21580</v>
      </c>
      <c r="G109" s="547">
        <f t="shared" si="11"/>
        <v>69380</v>
      </c>
      <c r="H109" s="594">
        <f t="shared" si="12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10"/>
        <v>-20050.800000000003</v>
      </c>
      <c r="G110" s="547">
        <f t="shared" si="11"/>
        <v>69290.8</v>
      </c>
      <c r="H110" s="594">
        <f t="shared" si="12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10"/>
        <v>-16837.537500000002</v>
      </c>
      <c r="G111" s="547">
        <f t="shared" si="11"/>
        <v>61016.287500000006</v>
      </c>
      <c r="H111" s="594">
        <f t="shared" si="12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10"/>
        <v>-17476.399999999998</v>
      </c>
      <c r="G112" s="547">
        <f t="shared" si="11"/>
        <v>68916.399999999994</v>
      </c>
      <c r="H112" s="594">
        <f t="shared" si="12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10"/>
        <v>-18696.400000000005</v>
      </c>
      <c r="G113" s="547">
        <f t="shared" si="11"/>
        <v>68736.400000000009</v>
      </c>
      <c r="H113" s="594">
        <f t="shared" si="12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10"/>
        <v>-20214.768</v>
      </c>
      <c r="G114" s="547">
        <f t="shared" si="11"/>
        <v>78001.168000000005</v>
      </c>
      <c r="H114" s="594">
        <f t="shared" si="12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10"/>
        <v>-21262.920000000002</v>
      </c>
      <c r="G115" s="547">
        <f t="shared" si="11"/>
        <v>78002.12</v>
      </c>
      <c r="H115" s="594">
        <f t="shared" si="12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10"/>
        <v>-20999.216</v>
      </c>
      <c r="G116" s="547">
        <f t="shared" si="11"/>
        <v>77881.216</v>
      </c>
      <c r="H116" s="594">
        <f t="shared" si="12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10"/>
        <v>-19042.620000000006</v>
      </c>
      <c r="G117" s="547">
        <f t="shared" si="11"/>
        <v>75714.62000000001</v>
      </c>
      <c r="H117" s="594">
        <f t="shared" si="12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10"/>
        <v>-17040.800000000003</v>
      </c>
      <c r="G118" s="547">
        <f t="shared" si="11"/>
        <v>68040.800000000003</v>
      </c>
      <c r="H118" s="594">
        <f t="shared" si="12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10"/>
        <v>-12255.250000000002</v>
      </c>
      <c r="G119" s="547">
        <f t="shared" si="11"/>
        <v>47380.250000000007</v>
      </c>
      <c r="H119" s="594">
        <f t="shared" si="12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10"/>
        <v>-13580.100000000006</v>
      </c>
      <c r="G120" s="547">
        <f t="shared" si="11"/>
        <v>54140.100000000006</v>
      </c>
      <c r="H120" s="594">
        <f t="shared" si="12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10"/>
        <v>-13760.25</v>
      </c>
      <c r="G121" s="547">
        <f t="shared" si="11"/>
        <v>60870.25</v>
      </c>
      <c r="H121" s="594">
        <f t="shared" si="12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10"/>
        <v>-14250</v>
      </c>
      <c r="G122" s="547">
        <f t="shared" si="11"/>
        <v>67530</v>
      </c>
      <c r="H122" s="594">
        <f t="shared" si="12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10"/>
        <v>-19047.14</v>
      </c>
      <c r="G123" s="547">
        <f t="shared" si="11"/>
        <v>77261.94</v>
      </c>
      <c r="H123" s="594">
        <f t="shared" si="12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13">-C124*(D124-E124)</f>
        <v>-19222.143999999993</v>
      </c>
      <c r="G124" s="547">
        <f t="shared" ref="G124:G171" si="14">IF(C124=0, 0,D124*C124)</f>
        <v>83551.944000000003</v>
      </c>
      <c r="H124" s="594">
        <f t="shared" ref="H124:H171" si="15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13"/>
        <v>-15240.149999999998</v>
      </c>
      <c r="G125" s="547">
        <f t="shared" si="14"/>
        <v>73695.149999999994</v>
      </c>
      <c r="H125" s="594">
        <f t="shared" si="15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13"/>
        <v>-14340.15</v>
      </c>
      <c r="G126" s="547">
        <f t="shared" si="14"/>
        <v>73695.149999999994</v>
      </c>
      <c r="H126" s="594">
        <f t="shared" si="15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13"/>
        <v>-11794.000000000004</v>
      </c>
      <c r="G127" s="547">
        <f t="shared" si="14"/>
        <v>66834</v>
      </c>
      <c r="H127" s="594">
        <f t="shared" si="15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13"/>
        <v>-11115.000000000004</v>
      </c>
      <c r="G128" s="547">
        <f t="shared" si="14"/>
        <v>73035</v>
      </c>
      <c r="H128" s="594">
        <f t="shared" si="15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13"/>
        <v>-16785.000000000004</v>
      </c>
      <c r="G129" s="547">
        <f t="shared" si="14"/>
        <v>73035</v>
      </c>
      <c r="H129" s="594">
        <f t="shared" si="15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13"/>
        <v>-19431.5</v>
      </c>
      <c r="G130" s="547">
        <f t="shared" si="14"/>
        <v>78981.5</v>
      </c>
      <c r="H130" s="594">
        <f t="shared" si="15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13"/>
        <v>-17741.700000000012</v>
      </c>
      <c r="G131" s="547">
        <f t="shared" si="14"/>
        <v>72641.700000000012</v>
      </c>
      <c r="H131" s="594">
        <f t="shared" si="15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13"/>
        <v>-15851.700000000012</v>
      </c>
      <c r="G132" s="547">
        <f t="shared" si="14"/>
        <v>72641.700000000012</v>
      </c>
      <c r="H132" s="594">
        <f t="shared" si="15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13"/>
        <v>-15763.5</v>
      </c>
      <c r="G133" s="547">
        <f t="shared" si="14"/>
        <v>72643.5</v>
      </c>
      <c r="H133" s="594">
        <f t="shared" si="15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13"/>
        <v>-13333.500000000004</v>
      </c>
      <c r="G134" s="547">
        <f t="shared" si="14"/>
        <v>72643.5</v>
      </c>
      <c r="H134" s="594">
        <f t="shared" si="15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13"/>
        <v>-10052</v>
      </c>
      <c r="G135" s="547">
        <f t="shared" si="14"/>
        <v>65732</v>
      </c>
      <c r="H135" s="594">
        <f t="shared" si="15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13"/>
        <v>-7249.2800000000043</v>
      </c>
      <c r="G136" s="547">
        <f t="shared" si="14"/>
        <v>54193.280000000006</v>
      </c>
      <c r="H136" s="594">
        <f t="shared" si="15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13"/>
        <v>-8771.3200000000015</v>
      </c>
      <c r="G137" s="547">
        <f t="shared" si="14"/>
        <v>57017.32</v>
      </c>
      <c r="H137" s="594">
        <f t="shared" si="15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13"/>
        <v>-10069.200000000003</v>
      </c>
      <c r="G138" s="547">
        <f t="shared" si="14"/>
        <v>65309.200000000004</v>
      </c>
      <c r="H138" s="594">
        <f t="shared" si="15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13"/>
        <v>-10289.249999999993</v>
      </c>
      <c r="G139" s="547">
        <f t="shared" si="14"/>
        <v>72119.25</v>
      </c>
      <c r="H139" s="594">
        <f t="shared" si="15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13"/>
        <v>-11755.169999999996</v>
      </c>
      <c r="G140" s="547">
        <f t="shared" si="14"/>
        <v>74735.17</v>
      </c>
      <c r="H140" s="594">
        <f t="shared" si="15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13"/>
        <v>-8821.7999999999993</v>
      </c>
      <c r="G141" s="547">
        <f t="shared" si="14"/>
        <v>71956.800000000003</v>
      </c>
      <c r="H141" s="594">
        <f t="shared" si="15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13"/>
        <v>-6552.0000000000064</v>
      </c>
      <c r="G142" s="547">
        <f t="shared" si="14"/>
        <v>64632.000000000007</v>
      </c>
      <c r="H142" s="594">
        <f t="shared" si="15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13"/>
        <v>-7832.0000000000082</v>
      </c>
      <c r="G143" s="547">
        <f t="shared" si="14"/>
        <v>64632.000000000007</v>
      </c>
      <c r="H143" s="594">
        <f t="shared" si="15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13"/>
        <v>-3677.4000000000024</v>
      </c>
      <c r="G144" s="547">
        <f t="shared" si="14"/>
        <v>34737.4</v>
      </c>
      <c r="H144" s="594">
        <f t="shared" si="15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13"/>
        <v>-3622.5999999999985</v>
      </c>
      <c r="G145" s="547">
        <f t="shared" si="14"/>
        <v>34662.6</v>
      </c>
      <c r="H145" s="594">
        <f t="shared" si="15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13"/>
        <v>-3122.5999999999985</v>
      </c>
      <c r="G146" s="547">
        <f t="shared" si="14"/>
        <v>34662.6</v>
      </c>
      <c r="H146" s="594">
        <f t="shared" si="15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13"/>
        <v>-2162.5999999999976</v>
      </c>
      <c r="G147" s="547">
        <f t="shared" si="14"/>
        <v>34662.6</v>
      </c>
      <c r="H147" s="594">
        <f t="shared" si="15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13"/>
        <v>-2282.5999999999949</v>
      </c>
      <c r="G148" s="547">
        <f t="shared" si="14"/>
        <v>34662.6</v>
      </c>
      <c r="H148" s="594">
        <f t="shared" si="15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13"/>
        <v>-2262.599999999999</v>
      </c>
      <c r="G149" s="547">
        <f t="shared" si="14"/>
        <v>34662.6</v>
      </c>
      <c r="H149" s="594">
        <f t="shared" si="15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13"/>
        <v>-842.59999999999741</v>
      </c>
      <c r="G150" s="547">
        <f t="shared" si="14"/>
        <v>34662.6</v>
      </c>
      <c r="H150" s="594">
        <f t="shared" si="15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13"/>
        <v>-1182.6000000000008</v>
      </c>
      <c r="G151" s="547">
        <f t="shared" si="14"/>
        <v>34662.6</v>
      </c>
      <c r="H151" s="594">
        <f t="shared" si="15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13"/>
        <v>-1262.599999999999</v>
      </c>
      <c r="G152" s="547">
        <f t="shared" si="14"/>
        <v>34662.6</v>
      </c>
      <c r="H152" s="594">
        <f t="shared" si="15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13"/>
        <v>-527.79999999999916</v>
      </c>
      <c r="G153" s="547">
        <f t="shared" si="14"/>
        <v>34547.800000000003</v>
      </c>
      <c r="H153" s="594">
        <f t="shared" si="15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13"/>
        <v>-148.00000000000324</v>
      </c>
      <c r="G154" s="547">
        <f t="shared" si="14"/>
        <v>34468</v>
      </c>
      <c r="H154" s="594">
        <f t="shared" si="15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13"/>
        <v>421.79999999999751</v>
      </c>
      <c r="G155" s="547">
        <f t="shared" si="14"/>
        <v>25753.200000000001</v>
      </c>
      <c r="H155" s="594">
        <f t="shared" si="15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13"/>
        <v>-655.79999999999927</v>
      </c>
      <c r="G156" s="547">
        <f t="shared" si="14"/>
        <v>34275.799999999996</v>
      </c>
      <c r="H156" s="594">
        <f t="shared" si="15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13"/>
        <v>24.200000000000443</v>
      </c>
      <c r="G157" s="547">
        <f t="shared" si="14"/>
        <v>34275.799999999996</v>
      </c>
      <c r="H157" s="594">
        <f t="shared" si="15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13"/>
        <v>-748.650000000001</v>
      </c>
      <c r="G158" s="547">
        <f t="shared" si="14"/>
        <v>35923.65</v>
      </c>
      <c r="H158" s="594">
        <f t="shared" si="15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13"/>
        <v>-370.65000000000163</v>
      </c>
      <c r="G159" s="547">
        <f t="shared" si="14"/>
        <v>35923.65</v>
      </c>
      <c r="H159" s="594">
        <f t="shared" si="15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13"/>
        <v>721.34999999999752</v>
      </c>
      <c r="G160" s="547">
        <f t="shared" si="14"/>
        <v>35923.65</v>
      </c>
      <c r="H160" s="594">
        <f t="shared" si="15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13"/>
        <v>784.34999999999991</v>
      </c>
      <c r="G161" s="547">
        <f t="shared" si="14"/>
        <v>35923.65</v>
      </c>
      <c r="H161" s="594">
        <f t="shared" si="15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13"/>
        <v>-328.71300000000014</v>
      </c>
      <c r="G162" s="547">
        <f t="shared" si="14"/>
        <v>35923.712999999996</v>
      </c>
      <c r="H162" s="594">
        <f t="shared" si="15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13"/>
        <v>1147.1040000000016</v>
      </c>
      <c r="G163" s="547">
        <f t="shared" si="14"/>
        <v>27108.895999999997</v>
      </c>
      <c r="H163" s="594">
        <f t="shared" si="15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13"/>
        <v>1035.1040000000012</v>
      </c>
      <c r="G164" s="547">
        <f t="shared" si="14"/>
        <v>27108.895999999997</v>
      </c>
      <c r="H164" s="594">
        <f t="shared" si="15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13"/>
        <v>1691.1040000000014</v>
      </c>
      <c r="G165" s="547">
        <f t="shared" si="14"/>
        <v>27108.895999999997</v>
      </c>
      <c r="H165" s="594">
        <f t="shared" si="15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13"/>
        <v>829.27800000000434</v>
      </c>
      <c r="G166" s="547">
        <f t="shared" si="14"/>
        <v>30562.721999999998</v>
      </c>
      <c r="H166" s="594">
        <f t="shared" si="15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13"/>
        <v>1441.2780000000041</v>
      </c>
      <c r="G167" s="547">
        <f t="shared" si="14"/>
        <v>30562.721999999998</v>
      </c>
      <c r="H167" s="594">
        <f t="shared" si="15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13"/>
        <v>1621.2799999999988</v>
      </c>
      <c r="G168" s="547">
        <f t="shared" si="14"/>
        <v>33978.720000000001</v>
      </c>
      <c r="H168" s="594">
        <f t="shared" si="15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13"/>
        <v>1421.2799999999959</v>
      </c>
      <c r="G169" s="547">
        <f t="shared" si="14"/>
        <v>33978.720000000001</v>
      </c>
      <c r="H169" s="594">
        <f t="shared" si="15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13"/>
        <v>987.2939999999993</v>
      </c>
      <c r="G170" s="547">
        <f t="shared" si="14"/>
        <v>37314.705999999998</v>
      </c>
      <c r="H170" s="594">
        <f t="shared" si="15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13"/>
        <v>563.20000000000186</v>
      </c>
      <c r="G171" s="547">
        <f t="shared" si="14"/>
        <v>33866.799999999996</v>
      </c>
      <c r="H171" s="594">
        <f t="shared" si="15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6">-C172*(D172-E172)</f>
        <v>13.200000000004763</v>
      </c>
      <c r="G172" s="547">
        <f t="shared" ref="G172:G177" si="17">IF(C172=0, 0,D172*C172)</f>
        <v>33866.799999999996</v>
      </c>
      <c r="H172" s="594">
        <f t="shared" ref="H172:H177" si="18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6"/>
        <v>1215.1259999999966</v>
      </c>
      <c r="G173" s="547">
        <f t="shared" si="17"/>
        <v>30356.874000000003</v>
      </c>
      <c r="H173" s="594">
        <f t="shared" si="18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6"/>
        <v>1490.8199999999993</v>
      </c>
      <c r="G174" s="547">
        <f t="shared" si="17"/>
        <v>16149.18</v>
      </c>
      <c r="H174" s="594">
        <f t="shared" si="18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6"/>
        <v>1396.8179999999988</v>
      </c>
      <c r="G175" s="547">
        <f t="shared" si="17"/>
        <v>30157.182000000004</v>
      </c>
      <c r="H175" s="594">
        <f t="shared" si="18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6"/>
        <v>1418.8200000000038</v>
      </c>
      <c r="G176" s="547">
        <f t="shared" si="17"/>
        <v>33641.18</v>
      </c>
      <c r="H176" s="594">
        <f t="shared" si="18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6"/>
        <v>894.66600000000085</v>
      </c>
      <c r="G177" s="547">
        <f t="shared" si="17"/>
        <v>33505.333999999995</v>
      </c>
      <c r="H177" s="594">
        <f t="shared" si="18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9">-C180*(D180-E180)</f>
        <v>-135.39999999999708</v>
      </c>
      <c r="G180" s="547">
        <f t="shared" ref="G180:G191" si="20">IF(C180=0, 0,D180*C180)</f>
        <v>33485.4</v>
      </c>
      <c r="H180" s="594">
        <f t="shared" ref="H180:H191" si="21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9"/>
        <v>-85.39999999999992</v>
      </c>
      <c r="G181" s="547">
        <f t="shared" si="20"/>
        <v>33445.4</v>
      </c>
      <c r="H181" s="594">
        <f t="shared" si="21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9"/>
        <v>6304.4477999999999</v>
      </c>
      <c r="G182" s="547">
        <f t="shared" si="20"/>
        <v>29929.552199999998</v>
      </c>
      <c r="H182" s="594">
        <f t="shared" si="21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9"/>
        <v>6185.8829999999971</v>
      </c>
      <c r="G183" s="547">
        <f t="shared" si="20"/>
        <v>26913.117000000002</v>
      </c>
      <c r="H183" s="594">
        <f t="shared" si="21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9"/>
        <v>3488.9400000000032</v>
      </c>
      <c r="G184" s="547">
        <f t="shared" si="20"/>
        <v>29775.059999999998</v>
      </c>
      <c r="H184" s="594">
        <f t="shared" si="21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9"/>
        <v>3544.800000000002</v>
      </c>
      <c r="G185" s="547">
        <f t="shared" si="20"/>
        <v>33415.199999999997</v>
      </c>
      <c r="H185" s="594">
        <f t="shared" si="21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9"/>
        <v>4164.8400000000011</v>
      </c>
      <c r="G186" s="547">
        <f t="shared" si="20"/>
        <v>29657.159999999996</v>
      </c>
      <c r="H186" s="594">
        <f t="shared" si="21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9"/>
        <v>4696.7399999999952</v>
      </c>
      <c r="G187" s="547">
        <f t="shared" si="20"/>
        <v>29611.260000000002</v>
      </c>
      <c r="H187" s="594">
        <f t="shared" si="21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9"/>
        <v>6995.4000000000015</v>
      </c>
      <c r="G188" s="547">
        <f t="shared" si="20"/>
        <v>13444.599999999999</v>
      </c>
      <c r="H188" s="594">
        <f t="shared" si="21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9"/>
        <v>6822.3599999999979</v>
      </c>
      <c r="G189" s="547">
        <f t="shared" si="20"/>
        <v>29213.640000000003</v>
      </c>
      <c r="H189" s="594">
        <f t="shared" si="21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9"/>
        <v>6817.7999999999993</v>
      </c>
      <c r="G190" s="547">
        <f t="shared" si="20"/>
        <v>26215.200000000001</v>
      </c>
      <c r="H190" s="594">
        <f t="shared" si="21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9"/>
        <v>7021.4999999999991</v>
      </c>
      <c r="G191" s="547">
        <f t="shared" si="20"/>
        <v>24180</v>
      </c>
      <c r="H191" s="594">
        <f t="shared" si="21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22">-C201*(D201-E201)</f>
        <v>2329.0005499999988</v>
      </c>
      <c r="G201" s="376">
        <f>IF(C201=0, 0,D201*C201)</f>
        <v>31321.499450000003</v>
      </c>
      <c r="H201" s="378">
        <f t="shared" ref="H201:H243" si="23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22"/>
        <v>4315.650300000003</v>
      </c>
      <c r="G202" s="376">
        <f t="shared" ref="G202:G243" si="24">IF(C202=0, 0,D202*C202)</f>
        <v>26727.599699999999</v>
      </c>
      <c r="H202" s="378">
        <f t="shared" si="23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22"/>
        <v>4135.3999999999987</v>
      </c>
      <c r="G203" s="376">
        <f t="shared" si="24"/>
        <v>31297.599999999999</v>
      </c>
      <c r="H203" s="378">
        <f t="shared" si="23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22"/>
        <v>5561.0910000000003</v>
      </c>
      <c r="G204" s="376">
        <f t="shared" si="24"/>
        <v>17029.909</v>
      </c>
      <c r="H204" s="378">
        <f t="shared" si="23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22"/>
        <v>5181.0919999999987</v>
      </c>
      <c r="G205" s="376">
        <f t="shared" si="24"/>
        <v>31057.907999999999</v>
      </c>
      <c r="H205" s="378">
        <f t="shared" si="23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22"/>
        <v>1467.000449999998</v>
      </c>
      <c r="G206" s="517">
        <f t="shared" si="24"/>
        <v>31175.99955</v>
      </c>
      <c r="H206" s="518">
        <f t="shared" si="23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22"/>
        <v>2079.2700000000032</v>
      </c>
      <c r="G207" s="517">
        <f t="shared" si="24"/>
        <v>31130.73</v>
      </c>
      <c r="H207" s="518">
        <f t="shared" si="23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22"/>
        <v>1356.7692499999996</v>
      </c>
      <c r="G208" s="517">
        <f t="shared" si="24"/>
        <v>35920.730750000002</v>
      </c>
      <c r="H208" s="518">
        <f t="shared" si="23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22"/>
        <v>-90.19724999999994</v>
      </c>
      <c r="G209" s="517">
        <f t="shared" si="24"/>
        <v>38238.197250000005</v>
      </c>
      <c r="H209" s="518">
        <f t="shared" si="23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22"/>
        <v>-261.77950000000169</v>
      </c>
      <c r="G210" s="517">
        <f t="shared" si="24"/>
        <v>35880.779500000004</v>
      </c>
      <c r="H210" s="518">
        <f t="shared" si="23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22"/>
        <v>556.45000000000277</v>
      </c>
      <c r="G211" s="656">
        <f t="shared" si="24"/>
        <v>36256.049999999996</v>
      </c>
      <c r="H211" s="666">
        <f t="shared" si="23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22"/>
        <v>-234.0499999999997</v>
      </c>
      <c r="G212" s="656">
        <f t="shared" si="24"/>
        <v>36256.049999999996</v>
      </c>
      <c r="H212" s="666">
        <f t="shared" si="23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22"/>
        <v>571.95000000000516</v>
      </c>
      <c r="G213" s="656">
        <f t="shared" si="24"/>
        <v>36256.049999999996</v>
      </c>
      <c r="H213" s="666">
        <f t="shared" si="23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22"/>
        <v>1660.1399999999999</v>
      </c>
      <c r="G214" s="656">
        <f t="shared" si="24"/>
        <v>27799.86</v>
      </c>
      <c r="H214" s="666">
        <f t="shared" si="23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22"/>
        <v>2139.8400000000011</v>
      </c>
      <c r="G215" s="656">
        <f t="shared" si="24"/>
        <v>27500.16</v>
      </c>
      <c r="H215" s="666">
        <f t="shared" si="23"/>
        <v>7.7811910912518364E-2</v>
      </c>
      <c r="I215" s="656">
        <v>22.5</v>
      </c>
      <c r="J215" s="656"/>
      <c r="K215" s="656">
        <v>14690</v>
      </c>
      <c r="L215" s="656">
        <f t="shared" ref="L215:L230" si="25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22"/>
        <v>3145.7000000000016</v>
      </c>
      <c r="G216" s="656">
        <f t="shared" si="24"/>
        <v>22424.3</v>
      </c>
      <c r="H216" s="666">
        <f t="shared" si="23"/>
        <v>0.14028085603563997</v>
      </c>
      <c r="I216" s="656"/>
      <c r="J216" s="656"/>
      <c r="K216" s="656">
        <v>15696</v>
      </c>
      <c r="L216" s="656">
        <f t="shared" si="25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22"/>
        <v>2735.699999999998</v>
      </c>
      <c r="G217" s="656">
        <f t="shared" si="24"/>
        <v>24929.3</v>
      </c>
      <c r="H217" s="666">
        <f t="shared" si="23"/>
        <v>0.1097383400255923</v>
      </c>
      <c r="I217" s="656"/>
      <c r="J217" s="656"/>
      <c r="K217" s="656">
        <v>15286</v>
      </c>
      <c r="L217" s="656">
        <f t="shared" si="25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22"/>
        <v>2808.5999999999985</v>
      </c>
      <c r="G218" s="656">
        <f t="shared" si="24"/>
        <v>22371.4</v>
      </c>
      <c r="H218" s="666">
        <f t="shared" si="23"/>
        <v>0.12554422164012974</v>
      </c>
      <c r="I218" s="656"/>
      <c r="J218" s="656"/>
      <c r="K218" s="656">
        <v>15359</v>
      </c>
      <c r="L218" s="656">
        <f t="shared" si="25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22"/>
        <v>3208.5999999999972</v>
      </c>
      <c r="G219" s="656">
        <f t="shared" si="24"/>
        <v>22371.4</v>
      </c>
      <c r="H219" s="666">
        <f t="shared" si="23"/>
        <v>0.1434241933897743</v>
      </c>
      <c r="I219" s="656">
        <v>22</v>
      </c>
      <c r="J219" s="656"/>
      <c r="K219" s="656">
        <v>15759</v>
      </c>
      <c r="L219" s="656">
        <f t="shared" si="25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22"/>
        <v>1484.9999999999995</v>
      </c>
      <c r="G220" s="469">
        <f t="shared" si="24"/>
        <v>24635</v>
      </c>
      <c r="H220" s="670">
        <f t="shared" si="23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5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22"/>
        <v>2086.199999999998</v>
      </c>
      <c r="G221" s="469">
        <f t="shared" si="24"/>
        <v>21736.799999999999</v>
      </c>
      <c r="H221" s="670">
        <f t="shared" si="23"/>
        <v>9.5975488572374867E-2</v>
      </c>
      <c r="I221" s="469"/>
      <c r="J221" s="469"/>
      <c r="K221" s="469">
        <v>16974</v>
      </c>
      <c r="L221" s="469">
        <f t="shared" si="25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22"/>
        <v>3844.9999999999991</v>
      </c>
      <c r="G222" s="469">
        <f t="shared" si="24"/>
        <v>24585</v>
      </c>
      <c r="H222" s="670">
        <f t="shared" si="23"/>
        <v>0.15639617653040466</v>
      </c>
      <c r="I222" s="469">
        <v>24</v>
      </c>
      <c r="J222" s="469"/>
      <c r="K222" s="469">
        <v>18733</v>
      </c>
      <c r="L222" s="469">
        <f t="shared" si="25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22"/>
        <v>3236.9999999999982</v>
      </c>
      <c r="G223" s="39">
        <f t="shared" si="24"/>
        <v>25193</v>
      </c>
      <c r="H223" s="228">
        <f t="shared" si="23"/>
        <v>0.12848807208351518</v>
      </c>
      <c r="I223" s="39">
        <v>25</v>
      </c>
      <c r="J223" s="39"/>
      <c r="K223" s="39">
        <v>18733</v>
      </c>
      <c r="L223" s="39">
        <f t="shared" si="25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22"/>
        <v>3326.9999999999982</v>
      </c>
      <c r="G224" s="39">
        <f t="shared" si="24"/>
        <v>25193</v>
      </c>
      <c r="H224" s="228">
        <f t="shared" si="23"/>
        <v>0.13206049299408557</v>
      </c>
      <c r="I224" s="39">
        <v>25</v>
      </c>
      <c r="J224" s="39"/>
      <c r="K224" s="39">
        <v>18823</v>
      </c>
      <c r="L224" s="39">
        <f t="shared" si="25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22"/>
        <v>2403.5000000000027</v>
      </c>
      <c r="G225" s="39">
        <f t="shared" si="24"/>
        <v>28000.499999999996</v>
      </c>
      <c r="H225" s="228">
        <f t="shared" si="23"/>
        <v>8.583775289726979E-2</v>
      </c>
      <c r="I225" s="39"/>
      <c r="J225" s="39"/>
      <c r="K225" s="39">
        <v>17899</v>
      </c>
      <c r="L225" s="39">
        <f t="shared" si="25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22"/>
        <v>1909.2000000000012</v>
      </c>
      <c r="G226" s="39">
        <f t="shared" si="24"/>
        <v>30706.799999999999</v>
      </c>
      <c r="H226" s="228">
        <f t="shared" si="23"/>
        <v>6.2175153386220684E-2</v>
      </c>
      <c r="I226" s="39"/>
      <c r="J226" s="39"/>
      <c r="K226" s="39">
        <v>17405</v>
      </c>
      <c r="L226" s="39">
        <f t="shared" si="25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22"/>
        <v>2843</v>
      </c>
      <c r="G227" s="39">
        <f t="shared" si="24"/>
        <v>25117</v>
      </c>
      <c r="H227" s="228">
        <f t="shared" si="23"/>
        <v>0.11319026953855954</v>
      </c>
      <c r="I227" s="39">
        <v>25</v>
      </c>
      <c r="J227" s="39"/>
      <c r="K227" s="39">
        <v>18339</v>
      </c>
      <c r="L227" s="39">
        <f t="shared" si="25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22"/>
        <v>2199.6000000000022</v>
      </c>
      <c r="G228" s="39">
        <f t="shared" si="24"/>
        <v>30584.399999999998</v>
      </c>
      <c r="H228" s="228">
        <f t="shared" si="23"/>
        <v>7.1919017538352961E-2</v>
      </c>
      <c r="I228" s="39"/>
      <c r="J228" s="39"/>
      <c r="K228" s="39">
        <v>17695</v>
      </c>
      <c r="L228" s="39">
        <f t="shared" si="25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22"/>
        <v>2722.0000000000014</v>
      </c>
      <c r="G229" s="39">
        <f t="shared" si="24"/>
        <v>24948</v>
      </c>
      <c r="H229" s="228">
        <f t="shared" si="23"/>
        <v>0.10910694244027583</v>
      </c>
      <c r="I229" s="198" t="s">
        <v>336</v>
      </c>
      <c r="J229" s="39"/>
      <c r="K229" s="39">
        <v>18217</v>
      </c>
      <c r="L229" s="39">
        <f t="shared" si="25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22"/>
        <v>3343.0499999999984</v>
      </c>
      <c r="G230" s="39">
        <f t="shared" si="24"/>
        <v>23532.45</v>
      </c>
      <c r="H230" s="228">
        <f t="shared" si="23"/>
        <v>0.14206128133704729</v>
      </c>
      <c r="I230" s="39"/>
      <c r="J230" s="39"/>
      <c r="K230" s="39">
        <v>18839</v>
      </c>
      <c r="L230" s="39">
        <f t="shared" si="25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22"/>
        <v>3329.2000000000003</v>
      </c>
      <c r="G231" s="39">
        <f t="shared" si="24"/>
        <v>7894.7999999999993</v>
      </c>
      <c r="H231" s="228">
        <f t="shared" si="23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22"/>
        <v>2792.7999999999997</v>
      </c>
      <c r="G232" s="39">
        <f t="shared" si="24"/>
        <v>18807.2</v>
      </c>
      <c r="H232" s="228">
        <f t="shared" si="23"/>
        <v>0.14849632055808412</v>
      </c>
      <c r="I232" s="39"/>
      <c r="J232" s="39"/>
      <c r="K232" s="39">
        <v>18289</v>
      </c>
      <c r="L232" s="39">
        <f t="shared" ref="L232:L233" si="26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22"/>
        <v>3515.9999999999995</v>
      </c>
      <c r="G233" s="39">
        <f t="shared" si="24"/>
        <v>13188</v>
      </c>
      <c r="H233" s="228">
        <f t="shared" si="23"/>
        <v>0.26660600545950863</v>
      </c>
      <c r="I233" s="39"/>
      <c r="J233" s="39"/>
      <c r="K233" s="39">
        <v>18793</v>
      </c>
      <c r="L233" s="39">
        <f t="shared" si="26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22"/>
        <v>792.00000000000068</v>
      </c>
      <c r="G234" s="39">
        <f t="shared" si="24"/>
        <v>12384</v>
      </c>
      <c r="H234" s="228">
        <f t="shared" si="23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22"/>
        <v>253.09999999999988</v>
      </c>
      <c r="G235" s="39">
        <f t="shared" si="24"/>
        <v>13806.900000000001</v>
      </c>
      <c r="H235" s="228">
        <f t="shared" si="23"/>
        <v>1.8331414003143347E-2</v>
      </c>
      <c r="I235" s="39"/>
      <c r="J235" s="39"/>
      <c r="K235" s="39">
        <v>19200</v>
      </c>
      <c r="L235" s="39">
        <f t="shared" ref="L235:L243" si="27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22"/>
        <v>114.39999999999912</v>
      </c>
      <c r="G236" s="39">
        <f t="shared" si="24"/>
        <v>15192.1</v>
      </c>
      <c r="H236" s="228">
        <f t="shared" si="23"/>
        <v>7.5302295271884156E-3</v>
      </c>
      <c r="I236" s="39"/>
      <c r="J236" s="39"/>
      <c r="K236" s="39">
        <v>19061</v>
      </c>
      <c r="L236" s="39">
        <f t="shared" si="27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22"/>
        <v>703.80000000000007</v>
      </c>
      <c r="G237" s="39">
        <f t="shared" si="24"/>
        <v>12274.2</v>
      </c>
      <c r="H237" s="228">
        <f t="shared" si="23"/>
        <v>5.7339785892359586E-2</v>
      </c>
      <c r="I237" s="39"/>
      <c r="J237" s="39"/>
      <c r="K237" s="39">
        <v>19651</v>
      </c>
      <c r="L237" s="39">
        <f t="shared" si="27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22"/>
        <v>57.74999999999828</v>
      </c>
      <c r="G238" s="39">
        <f t="shared" si="24"/>
        <v>15061.75</v>
      </c>
      <c r="H238" s="228">
        <f t="shared" si="23"/>
        <v>3.8342158115755656E-3</v>
      </c>
      <c r="I238" s="39"/>
      <c r="J238" s="39"/>
      <c r="K238" s="39">
        <v>19004</v>
      </c>
      <c r="L238" s="39">
        <f t="shared" si="27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22"/>
        <v>1223.9999999999995</v>
      </c>
      <c r="G239" s="39">
        <f t="shared" si="24"/>
        <v>12132</v>
      </c>
      <c r="H239" s="228">
        <f t="shared" si="23"/>
        <v>0.10089020771513349</v>
      </c>
      <c r="I239" s="39"/>
      <c r="J239" s="39"/>
      <c r="K239" s="39">
        <v>20172</v>
      </c>
      <c r="L239" s="39">
        <f t="shared" si="27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22"/>
        <v>1545</v>
      </c>
      <c r="G240" s="39">
        <f t="shared" si="24"/>
        <v>6055</v>
      </c>
      <c r="H240" s="228">
        <f t="shared" si="23"/>
        <v>0.25516102394715112</v>
      </c>
      <c r="I240" s="39"/>
      <c r="J240" s="39"/>
      <c r="K240" s="39">
        <v>20492</v>
      </c>
      <c r="L240" s="39">
        <f t="shared" si="27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22"/>
        <v>1852.8</v>
      </c>
      <c r="G241" s="39">
        <f t="shared" si="24"/>
        <v>4472.2</v>
      </c>
      <c r="H241" s="228">
        <f t="shared" si="23"/>
        <v>0.41429274182728854</v>
      </c>
      <c r="I241" s="39"/>
      <c r="J241" s="39"/>
      <c r="K241" s="39">
        <v>20799</v>
      </c>
      <c r="L241" s="39">
        <f t="shared" si="27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22"/>
        <v>2031.7050000000004</v>
      </c>
      <c r="G242" s="39">
        <f t="shared" si="24"/>
        <v>2858.2950000000001</v>
      </c>
      <c r="H242" s="228">
        <f t="shared" si="23"/>
        <v>0.71081011582079545</v>
      </c>
      <c r="I242" s="39"/>
      <c r="J242" s="39"/>
      <c r="K242" s="39">
        <v>20978</v>
      </c>
      <c r="L242" s="39">
        <f t="shared" si="27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22"/>
        <v>1952.2050000000002</v>
      </c>
      <c r="G243" s="39">
        <f t="shared" si="24"/>
        <v>2858.2950000000001</v>
      </c>
      <c r="H243" s="228">
        <f t="shared" si="23"/>
        <v>0.68299633172923024</v>
      </c>
      <c r="I243" s="39"/>
      <c r="J243" s="39"/>
      <c r="K243" s="39">
        <v>20899</v>
      </c>
      <c r="L243" s="39">
        <f t="shared" si="27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20261.496999999858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8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9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8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9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8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9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8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9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8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9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8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9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8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9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8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9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8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9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8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9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8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9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8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9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8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9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8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9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8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9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8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9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8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9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8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9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8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9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8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9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8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9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8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9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8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9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8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9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8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9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8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9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8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9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8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9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8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9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8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9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8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9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8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9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8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9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8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9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8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9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8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9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8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9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8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9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8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9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8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9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8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9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8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9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8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9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8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9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8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9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8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9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8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9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8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9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8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9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8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9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8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9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8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8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8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8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30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8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30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8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30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8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30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8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30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30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30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30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30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30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30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30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30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30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30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30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30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30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30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30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30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30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30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30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30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30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30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30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30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30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30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30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30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30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30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30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30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30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30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30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30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30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30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30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30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30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30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30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30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30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30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30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30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30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31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30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31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30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31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30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31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30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31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30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31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30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31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30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30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30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30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32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33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32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33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32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33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32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33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32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33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32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33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32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33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32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33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32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33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32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33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32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33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32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33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32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33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32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33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32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33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32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33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32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33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32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33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32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33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32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33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32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33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32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33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32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33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32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33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32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33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32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33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32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33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32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33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32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32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32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32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32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4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4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4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4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4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4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5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5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5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5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5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6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7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6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7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6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7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6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7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6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7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6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7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6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7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6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8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8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8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8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8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66535</v>
      </c>
      <c r="D450" s="14"/>
      <c r="E450" s="14"/>
      <c r="F450" s="18">
        <f>SUM(F261:F449)</f>
        <v>983853.64300000004</v>
      </c>
      <c r="G450" s="14"/>
      <c r="H450" s="14">
        <f>SUM(H261:H449)</f>
        <v>66535</v>
      </c>
      <c r="I450" s="18"/>
      <c r="J450" s="18"/>
      <c r="K450" s="18">
        <f>SUM(K261:K449)</f>
        <v>1004115.1399999999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3650</v>
      </c>
      <c r="D451" s="456"/>
      <c r="E451" s="456"/>
      <c r="F451" s="457">
        <f>SumByColor($A$23,F261:F449)</f>
        <v>90706</v>
      </c>
      <c r="G451" s="456"/>
      <c r="H451" s="456">
        <f>SumByColor($A$23,H261:H449)</f>
        <v>3650</v>
      </c>
      <c r="I451" s="456"/>
      <c r="J451" s="456"/>
      <c r="K451" s="457">
        <f>SumByColor($A$23,K261:K449)</f>
        <v>98795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0" priority="137">
      <formula>F30&gt;0</formula>
    </cfRule>
    <cfRule type="expression" dxfId="759" priority="138">
      <formula>F30&lt;0</formula>
    </cfRule>
  </conditionalFormatting>
  <conditionalFormatting sqref="H47:H58">
    <cfRule type="expression" dxfId="758" priority="129">
      <formula>H47&gt;0</formula>
    </cfRule>
    <cfRule type="expression" dxfId="757" priority="130">
      <formula>H47&lt;0</formula>
    </cfRule>
  </conditionalFormatting>
  <conditionalFormatting sqref="H59">
    <cfRule type="expression" dxfId="756" priority="119">
      <formula>H59&gt;0</formula>
    </cfRule>
    <cfRule type="expression" dxfId="755" priority="120">
      <formula>H59&lt;0</formula>
    </cfRule>
  </conditionalFormatting>
  <conditionalFormatting sqref="H60">
    <cfRule type="expression" dxfId="754" priority="115">
      <formula>H60&gt;0</formula>
    </cfRule>
    <cfRule type="expression" dxfId="753" priority="116">
      <formula>H60&lt;0</formula>
    </cfRule>
  </conditionalFormatting>
  <conditionalFormatting sqref="H61:H66">
    <cfRule type="expression" dxfId="752" priority="111">
      <formula>H61&gt;0</formula>
    </cfRule>
    <cfRule type="expression" dxfId="751" priority="112">
      <formula>H61&lt;0</formula>
    </cfRule>
  </conditionalFormatting>
  <conditionalFormatting sqref="Q8">
    <cfRule type="expression" dxfId="750" priority="95">
      <formula>Q8&gt;0</formula>
    </cfRule>
    <cfRule type="expression" dxfId="749" priority="96">
      <formula>Q8&lt;0</formula>
    </cfRule>
  </conditionalFormatting>
  <conditionalFormatting sqref="Q7">
    <cfRule type="expression" dxfId="748" priority="97">
      <formula>Q7&gt;0</formula>
    </cfRule>
    <cfRule type="expression" dxfId="747" priority="98">
      <formula>Q7&lt;0</formula>
    </cfRule>
  </conditionalFormatting>
  <conditionalFormatting sqref="F178 H178">
    <cfRule type="expression" dxfId="746" priority="93">
      <formula>F178&gt;0</formula>
    </cfRule>
    <cfRule type="expression" dxfId="745" priority="94">
      <formula>F178&lt;0</formula>
    </cfRule>
  </conditionalFormatting>
  <conditionalFormatting sqref="Q10">
    <cfRule type="expression" dxfId="744" priority="87">
      <formula>Q10&gt;0</formula>
    </cfRule>
    <cfRule type="expression" dxfId="743" priority="88">
      <formula>Q10&lt;0</formula>
    </cfRule>
  </conditionalFormatting>
  <conditionalFormatting sqref="Q9">
    <cfRule type="expression" dxfId="742" priority="81">
      <formula>Q9&gt;0</formula>
    </cfRule>
    <cfRule type="expression" dxfId="741" priority="82">
      <formula>Q9&lt;0</formula>
    </cfRule>
  </conditionalFormatting>
  <conditionalFormatting sqref="F201:F248">
    <cfRule type="expression" dxfId="740" priority="41">
      <formula>F201&gt;0</formula>
    </cfRule>
    <cfRule type="expression" dxfId="739" priority="42">
      <formula>F201&lt;0</formula>
    </cfRule>
  </conditionalFormatting>
  <conditionalFormatting sqref="H201:H248">
    <cfRule type="expression" dxfId="738" priority="39">
      <formula>H201&gt;0</formula>
    </cfRule>
    <cfRule type="expression" dxfId="737" priority="40">
      <formula>H201&lt;0</formula>
    </cfRule>
  </conditionalFormatting>
  <conditionalFormatting sqref="J208">
    <cfRule type="expression" dxfId="736" priority="37">
      <formula>J208&gt;0</formula>
    </cfRule>
    <cfRule type="expression" dxfId="735" priority="38">
      <formula>J208&lt;0</formula>
    </cfRule>
  </conditionalFormatting>
  <conditionalFormatting sqref="J214:J215">
    <cfRule type="expression" dxfId="734" priority="35">
      <formula>J214&gt;0</formula>
    </cfRule>
    <cfRule type="expression" dxfId="733" priority="36">
      <formula>J214&lt;0</formula>
    </cfRule>
  </conditionalFormatting>
  <conditionalFormatting sqref="J216">
    <cfRule type="expression" dxfId="732" priority="33">
      <formula>J216&gt;0</formula>
    </cfRule>
    <cfRule type="expression" dxfId="731" priority="34">
      <formula>J216&lt;0</formula>
    </cfRule>
  </conditionalFormatting>
  <conditionalFormatting sqref="J217:J219 J221:J224">
    <cfRule type="expression" dxfId="730" priority="31">
      <formula>J217&gt;0</formula>
    </cfRule>
    <cfRule type="expression" dxfId="729" priority="32">
      <formula>J217&lt;0</formula>
    </cfRule>
  </conditionalFormatting>
  <conditionalFormatting sqref="K208">
    <cfRule type="expression" dxfId="728" priority="29">
      <formula>K208&gt;0</formula>
    </cfRule>
    <cfRule type="expression" dxfId="727" priority="30">
      <formula>K208&lt;0</formula>
    </cfRule>
  </conditionalFormatting>
  <conditionalFormatting sqref="K214:K215">
    <cfRule type="expression" dxfId="726" priority="27">
      <formula>K214&gt;0</formula>
    </cfRule>
    <cfRule type="expression" dxfId="725" priority="28">
      <formula>K214&lt;0</formula>
    </cfRule>
  </conditionalFormatting>
  <conditionalFormatting sqref="K216">
    <cfRule type="expression" dxfId="724" priority="25">
      <formula>K216&gt;0</formula>
    </cfRule>
    <cfRule type="expression" dxfId="723" priority="26">
      <formula>K216&lt;0</formula>
    </cfRule>
  </conditionalFormatting>
  <conditionalFormatting sqref="K217:K224">
    <cfRule type="expression" dxfId="722" priority="23">
      <formula>K217&gt;0</formula>
    </cfRule>
    <cfRule type="expression" dxfId="721" priority="24">
      <formula>K217&lt;0</formula>
    </cfRule>
  </conditionalFormatting>
  <conditionalFormatting sqref="L208">
    <cfRule type="expression" dxfId="720" priority="21">
      <formula>L208&gt;0</formula>
    </cfRule>
    <cfRule type="expression" dxfId="719" priority="22">
      <formula>L208&lt;0</formula>
    </cfRule>
  </conditionalFormatting>
  <conditionalFormatting sqref="L214:L215">
    <cfRule type="expression" dxfId="718" priority="19">
      <formula>L214&gt;0</formula>
    </cfRule>
    <cfRule type="expression" dxfId="717" priority="20">
      <formula>L214&lt;0</formula>
    </cfRule>
  </conditionalFormatting>
  <conditionalFormatting sqref="L216">
    <cfRule type="expression" dxfId="716" priority="17">
      <formula>L216&gt;0</formula>
    </cfRule>
    <cfRule type="expression" dxfId="715" priority="18">
      <formula>L216&lt;0</formula>
    </cfRule>
  </conditionalFormatting>
  <conditionalFormatting sqref="L217:L224">
    <cfRule type="expression" dxfId="714" priority="15">
      <formula>L217&gt;0</formula>
    </cfRule>
    <cfRule type="expression" dxfId="713" priority="16">
      <formula>L217&lt;0</formula>
    </cfRule>
  </conditionalFormatting>
  <conditionalFormatting sqref="K225">
    <cfRule type="expression" dxfId="712" priority="13">
      <formula>K225&gt;0</formula>
    </cfRule>
    <cfRule type="expression" dxfId="711" priority="14">
      <formula>K225&lt;0</formula>
    </cfRule>
  </conditionalFormatting>
  <conditionalFormatting sqref="L225:L232">
    <cfRule type="expression" dxfId="710" priority="11">
      <formula>L225&gt;0</formula>
    </cfRule>
    <cfRule type="expression" dxfId="709" priority="12">
      <formula>L225&lt;0</formula>
    </cfRule>
  </conditionalFormatting>
  <conditionalFormatting sqref="K226">
    <cfRule type="expression" dxfId="708" priority="9">
      <formula>K226&gt;0</formula>
    </cfRule>
    <cfRule type="expression" dxfId="707" priority="10">
      <formula>K226&lt;0</formula>
    </cfRule>
  </conditionalFormatting>
  <conditionalFormatting sqref="K227">
    <cfRule type="expression" dxfId="706" priority="7">
      <formula>K227&gt;0</formula>
    </cfRule>
    <cfRule type="expression" dxfId="705" priority="8">
      <formula>K227&lt;0</formula>
    </cfRule>
  </conditionalFormatting>
  <conditionalFormatting sqref="K228:K248">
    <cfRule type="expression" dxfId="704" priority="5">
      <formula>K228&gt;0</formula>
    </cfRule>
    <cfRule type="expression" dxfId="703" priority="6">
      <formula>K228&lt;0</formula>
    </cfRule>
  </conditionalFormatting>
  <conditionalFormatting sqref="L233:L237">
    <cfRule type="expression" dxfId="702" priority="3">
      <formula>L233&gt;0</formula>
    </cfRule>
    <cfRule type="expression" dxfId="701" priority="4">
      <formula>L233&lt;0</formula>
    </cfRule>
  </conditionalFormatting>
  <conditionalFormatting sqref="L238:L243">
    <cfRule type="expression" dxfId="700" priority="1">
      <formula>L238&gt;0</formula>
    </cfRule>
    <cfRule type="expression" dxfId="6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54.69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54.69</v>
      </c>
      <c r="R4" s="508">
        <v>-3.5000000000000001E-3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3" t="s">
        <v>78</v>
      </c>
      <c r="P40" s="74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60.158999999999999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59.612100000000005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59.065200000000004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58.518300000000004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57.971400000000003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57.424500000000002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56.877600000000001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56.3307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55.783799999999999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55.236899999999999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54.69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54.143099999999997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53.596199999999996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53.049299999999995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52.502399999999994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51.955499999999994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51.408599999999993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50.861699999999999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50.314799999999998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49.767899999999997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49.220999999999997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8" priority="11">
      <formula>F27&gt;0</formula>
    </cfRule>
    <cfRule type="expression" dxfId="697" priority="12">
      <formula>F27&lt;0</formula>
    </cfRule>
  </conditionalFormatting>
  <conditionalFormatting sqref="H27:H29">
    <cfRule type="expression" dxfId="696" priority="9">
      <formula>H27&gt;0</formula>
    </cfRule>
    <cfRule type="expression" dxfId="695" priority="10">
      <formula>H27&lt;0</formula>
    </cfRule>
  </conditionalFormatting>
  <conditionalFormatting sqref="F23:F26">
    <cfRule type="expression" dxfId="694" priority="7">
      <formula>F23&gt;0</formula>
    </cfRule>
    <cfRule type="expression" dxfId="693" priority="8">
      <formula>F23&lt;0</formula>
    </cfRule>
  </conditionalFormatting>
  <conditionalFormatting sqref="H23:H26">
    <cfRule type="expression" dxfId="692" priority="5">
      <formula>H23&gt;0</formula>
    </cfRule>
    <cfRule type="expression" dxfId="691" priority="6">
      <formula>H23&lt;0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35.54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35.54</v>
      </c>
      <c r="R4" s="508">
        <v>-6.1999999999999998E-3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3" t="s">
        <v>78</v>
      </c>
      <c r="P40" s="74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39.094000000000001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38.738600000000005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38.383200000000002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38.027799999999999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37.672400000000003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37.317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36.961599999999997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36.606200000000001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36.250799999999998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35.895400000000002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35.54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35.184599999999996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34.8292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34.473799999999997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34.118400000000001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33.762999999999998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33.407599999999995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33.052199999999999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32.696800000000003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32.3414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31.986000000000001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6" priority="7">
      <formula>F21&gt;0</formula>
    </cfRule>
    <cfRule type="expression" dxfId="685" priority="8">
      <formula>F21&lt;0</formula>
    </cfRule>
  </conditionalFormatting>
  <conditionalFormatting sqref="F22">
    <cfRule type="expression" dxfId="684" priority="5">
      <formula>F22&gt;0</formula>
    </cfRule>
    <cfRule type="expression" dxfId="683" priority="6">
      <formula>F22&lt;0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conditionalFormatting sqref="Q7">
    <cfRule type="expression" dxfId="680" priority="3">
      <formula>Q7&gt;0</formula>
    </cfRule>
    <cfRule type="expression" dxfId="6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41.33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41.33</v>
      </c>
      <c r="R4" s="491">
        <v>7.1000000000000004E-3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3" t="s">
        <v>78</v>
      </c>
      <c r="P44" s="74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45.463000000000001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45.049700000000001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44.636400000000002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44.223100000000002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43.809800000000003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43.396500000000003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42.983199999999997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42.569899999999997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42.156599999999997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41.743299999999998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41.33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40.916699999999999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40.503399999999999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40.0901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39.6768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39.263499999999993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38.850199999999994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38.436900000000001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38.023600000000002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37.610300000000002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37.197000000000003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8" priority="17">
      <formula>F38&gt;0</formula>
    </cfRule>
    <cfRule type="expression" dxfId="677" priority="18">
      <formula>F38&lt;0</formula>
    </cfRule>
  </conditionalFormatting>
  <conditionalFormatting sqref="H38:H72">
    <cfRule type="expression" dxfId="676" priority="9">
      <formula>H38&gt;0</formula>
    </cfRule>
    <cfRule type="expression" dxfId="675" priority="10">
      <formula>H38&lt;0</formula>
    </cfRule>
  </conditionalFormatting>
  <conditionalFormatting sqref="F21:F37">
    <cfRule type="expression" dxfId="674" priority="7">
      <formula>F21&gt;0</formula>
    </cfRule>
    <cfRule type="expression" dxfId="673" priority="8">
      <formula>F21&lt;0</formula>
    </cfRule>
  </conditionalFormatting>
  <conditionalFormatting sqref="H21:H37">
    <cfRule type="expression" dxfId="672" priority="5">
      <formula>H21&gt;0</formula>
    </cfRule>
    <cfRule type="expression" dxfId="671" priority="6">
      <formula>H21&lt;0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105.49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105.49</v>
      </c>
      <c r="R4" s="508">
        <v>4.5999999999999999E-3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3" t="s">
        <v>78</v>
      </c>
      <c r="P46" s="74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116.039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114.9841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113.92920000000001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112.87430000000001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111.8194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110.7645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109.70959999999999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108.65469999999999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107.5998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106.5449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105.49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104.43509999999999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103.38019999999999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102.3253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101.2704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100.21549999999999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99.160599999999988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98.105699999999999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97.050799999999995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95.995899999999992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94.941000000000003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6" priority="11">
      <formula>F24&gt;0</formula>
    </cfRule>
    <cfRule type="expression" dxfId="665" priority="12">
      <formula>F24&lt;0</formula>
    </cfRule>
  </conditionalFormatting>
  <conditionalFormatting sqref="H27:H30">
    <cfRule type="expression" dxfId="664" priority="9">
      <formula>H27&gt;0</formula>
    </cfRule>
    <cfRule type="expression" dxfId="663" priority="10">
      <formula>H27&lt;0</formula>
    </cfRule>
  </conditionalFormatting>
  <conditionalFormatting sqref="F25">
    <cfRule type="expression" dxfId="662" priority="7">
      <formula>F25&gt;0</formula>
    </cfRule>
    <cfRule type="expression" dxfId="661" priority="8">
      <formula>F25&lt;0</formula>
    </cfRule>
  </conditionalFormatting>
  <conditionalFormatting sqref="H24:H26">
    <cfRule type="expression" dxfId="660" priority="5">
      <formula>H24&gt;0</formula>
    </cfRule>
    <cfRule type="expression" dxfId="659" priority="6">
      <formula>H24&lt;0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55.86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55.86</v>
      </c>
      <c r="R4" s="509">
        <v>-2.2100000000000002E-2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61.446000000000005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60.887400000000007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60.328800000000001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59.770200000000003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59.211600000000004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58.652999999999999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58.0944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57.535800000000002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56.977200000000003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56.418599999999998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55.86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55.301400000000001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54.742799999999995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54.184199999999997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53.625599999999999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53.067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52.508399999999995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51.949800000000003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51.391200000000005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50.832599999999999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50.274000000000001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4" priority="17">
      <formula>F28&gt;0</formula>
    </cfRule>
    <cfRule type="expression" dxfId="653" priority="18">
      <formula>F28&lt;0</formula>
    </cfRule>
  </conditionalFormatting>
  <conditionalFormatting sqref="F28 F33:F35">
    <cfRule type="expression" dxfId="652" priority="19">
      <formula>F28&gt;0</formula>
    </cfRule>
    <cfRule type="expression" dxfId="651" priority="20">
      <formula>F28&lt;0</formula>
    </cfRule>
  </conditionalFormatting>
  <conditionalFormatting sqref="H28 H33:H35">
    <cfRule type="expression" dxfId="650" priority="15">
      <formula>H28&gt;0</formula>
    </cfRule>
    <cfRule type="expression" dxfId="649" priority="16">
      <formula>H28&lt;0</formula>
    </cfRule>
  </conditionalFormatting>
  <conditionalFormatting sqref="F21:F27">
    <cfRule type="expression" dxfId="648" priority="13">
      <formula>F21&gt;0</formula>
    </cfRule>
    <cfRule type="expression" dxfId="647" priority="14">
      <formula>F21&lt;0</formula>
    </cfRule>
  </conditionalFormatting>
  <conditionalFormatting sqref="H21:H27">
    <cfRule type="expression" dxfId="646" priority="11">
      <formula>H21&gt;0</formula>
    </cfRule>
    <cfRule type="expression" dxfId="645" priority="12">
      <formula>H21&lt;0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F29:F32">
    <cfRule type="expression" dxfId="640" priority="5">
      <formula>F29&gt;0</formula>
    </cfRule>
    <cfRule type="expression" dxfId="639" priority="6">
      <formula>F29&lt;0</formula>
    </cfRule>
  </conditionalFormatting>
  <conditionalFormatting sqref="H29:H32">
    <cfRule type="expression" dxfId="638" priority="3">
      <formula>H29&gt;0</formula>
    </cfRule>
    <cfRule type="expression" dxfId="637" priority="4">
      <formula>H29&lt;0</formula>
    </cfRule>
  </conditionalFormatting>
  <conditionalFormatting sqref="M37">
    <cfRule type="expression" dxfId="636" priority="1">
      <formula>M37&gt;0</formula>
    </cfRule>
    <cfRule type="expression" dxfId="6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246.87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246.87</v>
      </c>
      <c r="R4" s="491">
        <v>-1E-4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3" t="s">
        <v>78</v>
      </c>
      <c r="Q39" s="74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271.55700000000002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269.0883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266.61960000000005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264.15090000000004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261.68220000000002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259.21350000000001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256.7448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254.27610000000001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251.8074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249.33870000000002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246.87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244.40129999999999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241.93260000000001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239.4639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236.99519999999998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234.5265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232.05779999999999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229.58910000000003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227.12040000000002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224.65170000000001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222.18300000000002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4" priority="19">
      <formula>F25&gt;0</formula>
    </cfRule>
    <cfRule type="expression" dxfId="63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2" priority="11">
      <formula>F28&gt;0</formula>
    </cfRule>
    <cfRule type="expression" dxfId="631" priority="12">
      <formula>F28&lt;0</formula>
    </cfRule>
  </conditionalFormatting>
  <conditionalFormatting sqref="F28:F35">
    <cfRule type="expression" dxfId="630" priority="13">
      <formula>F28&gt;0</formula>
    </cfRule>
    <cfRule type="expression" dxfId="629" priority="14">
      <formula>F28&lt;0</formula>
    </cfRule>
  </conditionalFormatting>
  <conditionalFormatting sqref="H25:H35">
    <cfRule type="expression" dxfId="628" priority="9">
      <formula>H25&gt;0</formula>
    </cfRule>
    <cfRule type="expression" dxfId="627" priority="10">
      <formula>H25&lt;0</formula>
    </cfRule>
  </conditionalFormatting>
  <conditionalFormatting sqref="F21:F24">
    <cfRule type="expression" dxfId="626" priority="7">
      <formula>F21&gt;0</formula>
    </cfRule>
    <cfRule type="expression" dxfId="625" priority="8">
      <formula>F21&lt;0</formula>
    </cfRule>
  </conditionalFormatting>
  <conditionalFormatting sqref="H21:H24">
    <cfRule type="expression" dxfId="624" priority="5">
      <formula>H21&gt;0</formula>
    </cfRule>
    <cfRule type="expression" dxfId="623" priority="6">
      <formula>H21&lt;0</formula>
    </cfRule>
  </conditionalFormatting>
  <conditionalFormatting sqref="Q8">
    <cfRule type="expression" dxfId="622" priority="1">
      <formula>Q8&gt;0</formula>
    </cfRule>
    <cfRule type="expression" dxfId="621" priority="2">
      <formula>Q8&lt;0</formula>
    </cfRule>
  </conditionalFormatting>
  <conditionalFormatting sqref="Q7">
    <cfRule type="expression" dxfId="620" priority="3">
      <formula>Q7&gt;0</formula>
    </cfRule>
    <cfRule type="expression" dxfId="61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106.43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106.43</v>
      </c>
      <c r="R4" s="491">
        <v>2.3999999999999998E-3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117.07300000000002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116.00870000000002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114.94440000000002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113.88010000000001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112.81580000000001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111.75150000000001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110.6872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109.62290000000002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108.55860000000001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107.49430000000001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106.43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105.3657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104.3014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103.2371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102.17280000000001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101.10850000000001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100.0442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98.979900000000015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97.915600000000012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96.851300000000009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95.787000000000006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8" priority="29">
      <formula>F40&gt;0</formula>
    </cfRule>
    <cfRule type="expression" dxfId="617" priority="30">
      <formula>F40&lt;0</formula>
    </cfRule>
  </conditionalFormatting>
  <conditionalFormatting sqref="F40:F45">
    <cfRule type="expression" dxfId="616" priority="31">
      <formula>F40&gt;0</formula>
    </cfRule>
    <cfRule type="expression" dxfId="615" priority="32">
      <formula>F40&lt;0</formula>
    </cfRule>
  </conditionalFormatting>
  <conditionalFormatting sqref="H40:H45">
    <cfRule type="expression" dxfId="614" priority="27">
      <formula>H40&gt;0</formula>
    </cfRule>
    <cfRule type="expression" dxfId="613" priority="28">
      <formula>H40&lt;0</formula>
    </cfRule>
  </conditionalFormatting>
  <conditionalFormatting sqref="F23:F39">
    <cfRule type="expression" dxfId="612" priority="13">
      <formula>F23&gt;0</formula>
    </cfRule>
    <cfRule type="expression" dxfId="611" priority="14">
      <formula>F23&lt;0</formula>
    </cfRule>
  </conditionalFormatting>
  <conditionalFormatting sqref="H23:H39">
    <cfRule type="expression" dxfId="610" priority="11">
      <formula>H23&gt;0</formula>
    </cfRule>
    <cfRule type="expression" dxfId="609" priority="12">
      <formula>H23&lt;0</formula>
    </cfRule>
  </conditionalFormatting>
  <conditionalFormatting sqref="Q7">
    <cfRule type="expression" dxfId="608" priority="9">
      <formula>Q7&gt;0</formula>
    </cfRule>
    <cfRule type="expression" dxfId="607" priority="10">
      <formula>Q7&lt;0</formula>
    </cfRule>
  </conditionalFormatting>
  <conditionalFormatting sqref="Q8">
    <cfRule type="expression" dxfId="606" priority="7">
      <formula>Q8&gt;0</formula>
    </cfRule>
    <cfRule type="expression" dxfId="605" priority="8">
      <formula>Q8&lt;0</formula>
    </cfRule>
  </conditionalFormatting>
  <conditionalFormatting sqref="Q10">
    <cfRule type="expression" dxfId="604" priority="1">
      <formula>Q10&gt;0</formula>
    </cfRule>
    <cfRule type="expression" dxfId="60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81.430000000000007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81.430000000000007</v>
      </c>
      <c r="R4" s="491">
        <v>7.4000000000000003E-3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89.573000000000022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88.758700000000019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87.944400000000016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87.130100000000013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86.31580000000001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85.501500000000007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84.687200000000004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83.872900000000016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83.058600000000013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82.24430000000001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81.430000000000007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80.615700000000004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79.801400000000001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78.987099999999998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78.172800000000009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77.358500000000006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76.544200000000004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75.729900000000015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74.915600000000012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74.101300000000009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73.287000000000006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2" priority="39">
      <formula>Q12&gt;0</formula>
    </cfRule>
    <cfRule type="expression" dxfId="60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0" priority="33">
      <formula>F25&gt;0</formula>
    </cfRule>
    <cfRule type="expression" dxfId="599" priority="34">
      <formula>F25&lt;0</formula>
    </cfRule>
  </conditionalFormatting>
  <conditionalFormatting sqref="F30">
    <cfRule type="expression" dxfId="598" priority="31">
      <formula>F30&gt;0</formula>
    </cfRule>
    <cfRule type="expression" dxfId="597" priority="32">
      <formula>F30&lt;0</formula>
    </cfRule>
  </conditionalFormatting>
  <conditionalFormatting sqref="F31">
    <cfRule type="expression" dxfId="596" priority="29">
      <formula>F31&gt;0</formula>
    </cfRule>
    <cfRule type="expression" dxfId="595" priority="30">
      <formula>F31&lt;0</formula>
    </cfRule>
  </conditionalFormatting>
  <conditionalFormatting sqref="F32:F34">
    <cfRule type="expression" dxfId="594" priority="27">
      <formula>F32&gt;0</formula>
    </cfRule>
    <cfRule type="expression" dxfId="593" priority="28">
      <formula>F32&lt;0</formula>
    </cfRule>
  </conditionalFormatting>
  <conditionalFormatting sqref="H25:H29">
    <cfRule type="expression" dxfId="592" priority="25">
      <formula>H25&gt;0</formula>
    </cfRule>
    <cfRule type="expression" dxfId="591" priority="26">
      <formula>H25&lt;0</formula>
    </cfRule>
  </conditionalFormatting>
  <conditionalFormatting sqref="H30">
    <cfRule type="expression" dxfId="590" priority="23">
      <formula>H30&gt;0</formula>
    </cfRule>
    <cfRule type="expression" dxfId="589" priority="24">
      <formula>H30&lt;0</formula>
    </cfRule>
  </conditionalFormatting>
  <conditionalFormatting sqref="H31">
    <cfRule type="expression" dxfId="588" priority="21">
      <formula>H31&gt;0</formula>
    </cfRule>
    <cfRule type="expression" dxfId="587" priority="22">
      <formula>H31&lt;0</formula>
    </cfRule>
  </conditionalFormatting>
  <conditionalFormatting sqref="H32:H34">
    <cfRule type="expression" dxfId="586" priority="19">
      <formula>H32&gt;0</formula>
    </cfRule>
    <cfRule type="expression" dxfId="585" priority="20">
      <formula>H32&lt;0</formula>
    </cfRule>
  </conditionalFormatting>
  <conditionalFormatting sqref="F35">
    <cfRule type="expression" dxfId="584" priority="17">
      <formula>F35&gt;0</formula>
    </cfRule>
    <cfRule type="expression" dxfId="583" priority="18">
      <formula>F35&lt;0</formula>
    </cfRule>
  </conditionalFormatting>
  <conditionalFormatting sqref="H35">
    <cfRule type="expression" dxfId="582" priority="15">
      <formula>H35&gt;0</formula>
    </cfRule>
    <cfRule type="expression" dxfId="581" priority="16">
      <formula>H35&lt;0</formula>
    </cfRule>
  </conditionalFormatting>
  <conditionalFormatting sqref="F36">
    <cfRule type="expression" dxfId="580" priority="13">
      <formula>F36&gt;0</formula>
    </cfRule>
    <cfRule type="expression" dxfId="579" priority="14">
      <formula>F36&lt;0</formula>
    </cfRule>
  </conditionalFormatting>
  <conditionalFormatting sqref="H36">
    <cfRule type="expression" dxfId="578" priority="11">
      <formula>H36&gt;0</formula>
    </cfRule>
    <cfRule type="expression" dxfId="577" priority="12">
      <formula>H36&lt;0</formula>
    </cfRule>
  </conditionalFormatting>
  <conditionalFormatting sqref="H23:H24">
    <cfRule type="expression" dxfId="576" priority="5">
      <formula>H23&gt;0</formula>
    </cfRule>
    <cfRule type="expression" dxfId="575" priority="6">
      <formula>H23&lt;0</formula>
    </cfRule>
  </conditionalFormatting>
  <conditionalFormatting sqref="F23:F24">
    <cfRule type="expression" dxfId="574" priority="7">
      <formula>F23&gt;0</formula>
    </cfRule>
    <cfRule type="expression" dxfId="573" priority="8">
      <formula>F23&lt;0</formula>
    </cfRule>
  </conditionalFormatting>
  <conditionalFormatting sqref="Q7">
    <cfRule type="expression" dxfId="572" priority="3">
      <formula>Q7&gt;0</formula>
    </cfRule>
    <cfRule type="expression" dxfId="571" priority="4">
      <formula>Q7&lt;0</formula>
    </cfRule>
  </conditionalFormatting>
  <conditionalFormatting sqref="Q8">
    <cfRule type="expression" dxfId="570" priority="1">
      <formula>Q8&gt;0</formula>
    </cfRule>
    <cfRule type="expression" dxfId="56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49.68</v>
      </c>
      <c r="R4" s="491">
        <v>-4.0000000000000001E-3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11923.2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536.88000000000284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-667.99999999999818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-5.3052925852976544E-2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3" t="s">
        <v>78</v>
      </c>
      <c r="Q39" s="74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54.648000000000003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54.151200000000003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53.654400000000003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53.157600000000002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52.660800000000002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52.164000000000001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51.667200000000001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51.170400000000001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50.6736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50.1768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49.68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49.183199999999999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48.686399999999999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48.189599999999999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47.692799999999998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47.195999999999998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46.699199999999998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46.202400000000004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45.705600000000004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45.208800000000004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44.712000000000003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68" priority="79">
      <formula>F61&gt;0</formula>
    </cfRule>
    <cfRule type="expression" dxfId="56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66" priority="71">
      <formula>F64&gt;0</formula>
    </cfRule>
    <cfRule type="expression" dxfId="565" priority="72">
      <formula>F64&lt;0</formula>
    </cfRule>
  </conditionalFormatting>
  <conditionalFormatting sqref="F64:F92 F99:F101 F108:F119">
    <cfRule type="expression" dxfId="564" priority="73">
      <formula>F64&gt;0</formula>
    </cfRule>
    <cfRule type="expression" dxfId="563" priority="74">
      <formula>F64&lt;0</formula>
    </cfRule>
  </conditionalFormatting>
  <conditionalFormatting sqref="H61:H92 H99:H101 H108:H119">
    <cfRule type="expression" dxfId="562" priority="69">
      <formula>H61&gt;0</formula>
    </cfRule>
    <cfRule type="expression" dxfId="561" priority="70">
      <formula>H61&lt;0</formula>
    </cfRule>
  </conditionalFormatting>
  <conditionalFormatting sqref="F57:F60">
    <cfRule type="expression" dxfId="560" priority="55">
      <formula>F57&gt;0</formula>
    </cfRule>
    <cfRule type="expression" dxfId="559" priority="56">
      <formula>F57&lt;0</formula>
    </cfRule>
  </conditionalFormatting>
  <conditionalFormatting sqref="H57:H60">
    <cfRule type="expression" dxfId="558" priority="53">
      <formula>H57&gt;0</formula>
    </cfRule>
    <cfRule type="expression" dxfId="557" priority="54">
      <formula>H57&lt;0</formula>
    </cfRule>
  </conditionalFormatting>
  <conditionalFormatting sqref="Q8">
    <cfRule type="expression" dxfId="556" priority="49">
      <formula>Q8&gt;0</formula>
    </cfRule>
    <cfRule type="expression" dxfId="555" priority="50">
      <formula>Q8&lt;0</formula>
    </cfRule>
  </conditionalFormatting>
  <conditionalFormatting sqref="Q7">
    <cfRule type="expression" dxfId="554" priority="51">
      <formula>Q7&gt;0</formula>
    </cfRule>
    <cfRule type="expression" dxfId="553" priority="52">
      <formula>Q7&lt;0</formula>
    </cfRule>
  </conditionalFormatting>
  <conditionalFormatting sqref="F93:F98">
    <cfRule type="expression" dxfId="552" priority="45">
      <formula>F93&gt;0</formula>
    </cfRule>
    <cfRule type="expression" dxfId="551" priority="46">
      <formula>F93&lt;0</formula>
    </cfRule>
  </conditionalFormatting>
  <conditionalFormatting sqref="F93:F98">
    <cfRule type="expression" dxfId="550" priority="47">
      <formula>F93&gt;0</formula>
    </cfRule>
    <cfRule type="expression" dxfId="549" priority="48">
      <formula>F93&lt;0</formula>
    </cfRule>
  </conditionalFormatting>
  <conditionalFormatting sqref="H93:H98">
    <cfRule type="expression" dxfId="548" priority="43">
      <formula>H93&gt;0</formula>
    </cfRule>
    <cfRule type="expression" dxfId="547" priority="44">
      <formula>H93&lt;0</formula>
    </cfRule>
  </conditionalFormatting>
  <conditionalFormatting sqref="M122">
    <cfRule type="expression" dxfId="546" priority="39">
      <formula>M122&gt;0</formula>
    </cfRule>
    <cfRule type="expression" dxfId="545" priority="40">
      <formula>M122&lt;0</formula>
    </cfRule>
  </conditionalFormatting>
  <conditionalFormatting sqref="M122">
    <cfRule type="expression" dxfId="544" priority="41">
      <formula>M122&gt;0</formula>
    </cfRule>
    <cfRule type="expression" dxfId="543" priority="42">
      <formula>M122&lt;0</formula>
    </cfRule>
  </conditionalFormatting>
  <conditionalFormatting sqref="F103:F107">
    <cfRule type="expression" dxfId="542" priority="37">
      <formula>F103&gt;0</formula>
    </cfRule>
    <cfRule type="expression" dxfId="541" priority="38">
      <formula>F103&lt;0</formula>
    </cfRule>
  </conditionalFormatting>
  <conditionalFormatting sqref="H103:H107">
    <cfRule type="expression" dxfId="540" priority="35">
      <formula>H103&gt;0</formula>
    </cfRule>
    <cfRule type="expression" dxfId="539" priority="36">
      <formula>H103&lt;0</formula>
    </cfRule>
  </conditionalFormatting>
  <conditionalFormatting sqref="F24:F51">
    <cfRule type="expression" dxfId="538" priority="27">
      <formula>F24&gt;0</formula>
    </cfRule>
    <cfRule type="expression" dxfId="537" priority="28">
      <formula>F24&lt;0</formula>
    </cfRule>
  </conditionalFormatting>
  <conditionalFormatting sqref="F24:F51">
    <cfRule type="expression" dxfId="536" priority="29">
      <formula>F24&gt;0</formula>
    </cfRule>
    <cfRule type="expression" dxfId="535" priority="30">
      <formula>F24&lt;0</formula>
    </cfRule>
  </conditionalFormatting>
  <conditionalFormatting sqref="H24:H51">
    <cfRule type="expression" dxfId="534" priority="25">
      <formula>H24&gt;0</formula>
    </cfRule>
    <cfRule type="expression" dxfId="533" priority="26">
      <formula>H24&lt;0</formula>
    </cfRule>
  </conditionalFormatting>
  <conditionalFormatting sqref="J34">
    <cfRule type="expression" dxfId="532" priority="23">
      <formula>J34&gt;0</formula>
    </cfRule>
    <cfRule type="expression" dxfId="531" priority="24">
      <formula>J34&lt;0</formula>
    </cfRule>
  </conditionalFormatting>
  <conditionalFormatting sqref="J35">
    <cfRule type="expression" dxfId="530" priority="21">
      <formula>J35&gt;0</formula>
    </cfRule>
    <cfRule type="expression" dxfId="529" priority="22">
      <formula>J35&lt;0</formula>
    </cfRule>
  </conditionalFormatting>
  <conditionalFormatting sqref="J36:J47">
    <cfRule type="expression" dxfId="528" priority="19">
      <formula>J36&gt;0</formula>
    </cfRule>
    <cfRule type="expression" dxfId="527" priority="20">
      <formula>J36&lt;0</formula>
    </cfRule>
  </conditionalFormatting>
  <conditionalFormatting sqref="K34">
    <cfRule type="expression" dxfId="526" priority="5">
      <formula>K34&gt;0</formula>
    </cfRule>
    <cfRule type="expression" dxfId="525" priority="6">
      <formula>K34&lt;0</formula>
    </cfRule>
  </conditionalFormatting>
  <conditionalFormatting sqref="K35">
    <cfRule type="expression" dxfId="524" priority="3">
      <formula>K35&gt;0</formula>
    </cfRule>
    <cfRule type="expression" dxfId="523" priority="4">
      <formula>K35&lt;0</formula>
    </cfRule>
  </conditionalFormatting>
  <conditionalFormatting sqref="K36:K47">
    <cfRule type="expression" dxfId="522" priority="1">
      <formula>K36&gt;0</formula>
    </cfRule>
    <cfRule type="expression" dxfId="52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44.73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44.73</v>
      </c>
      <c r="R4" s="491">
        <v>6.7999999999999996E-3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3" t="s">
        <v>78</v>
      </c>
      <c r="Q39" s="74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49.203000000000003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48.755699999999997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48.308399999999999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47.8611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47.413800000000002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46.966499999999996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46.519199999999998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46.071899999999999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45.624600000000001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45.177299999999995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44.73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44.282699999999998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43.835399999999993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43.388099999999994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42.940799999999996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42.493499999999997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42.046199999999992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41.5989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41.151600000000002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40.704299999999996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40.256999999999998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20" priority="66">
      <formula>F22&gt;0</formula>
    </cfRule>
    <cfRule type="expression" dxfId="51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18" priority="53">
      <formula>F41&gt;0</formula>
    </cfRule>
    <cfRule type="expression" dxfId="517" priority="54">
      <formula>F41&lt;0</formula>
    </cfRule>
  </conditionalFormatting>
  <conditionalFormatting sqref="F41">
    <cfRule type="expression" dxfId="516" priority="57">
      <formula>F41&gt;0</formula>
    </cfRule>
    <cfRule type="expression" dxfId="515" priority="58">
      <formula>F41&lt;0</formula>
    </cfRule>
  </conditionalFormatting>
  <conditionalFormatting sqref="H41">
    <cfRule type="expression" dxfId="514" priority="35">
      <formula>H41&gt;0</formula>
    </cfRule>
    <cfRule type="expression" dxfId="513" priority="36">
      <formula>H41&lt;0</formula>
    </cfRule>
  </conditionalFormatting>
  <conditionalFormatting sqref="F89:F95">
    <cfRule type="expression" dxfId="512" priority="29">
      <formula>F89&gt;0</formula>
    </cfRule>
    <cfRule type="expression" dxfId="511" priority="30">
      <formula>F89&lt;0</formula>
    </cfRule>
  </conditionalFormatting>
  <conditionalFormatting sqref="F96:F110">
    <cfRule type="expression" dxfId="510" priority="25">
      <formula>F96&gt;0</formula>
    </cfRule>
    <cfRule type="expression" dxfId="509" priority="26">
      <formula>F96&lt;0</formula>
    </cfRule>
  </conditionalFormatting>
  <conditionalFormatting sqref="F96:F110">
    <cfRule type="expression" dxfId="508" priority="27">
      <formula>F96&gt;0</formula>
    </cfRule>
    <cfRule type="expression" dxfId="507" priority="28">
      <formula>F96&lt;0</formula>
    </cfRule>
  </conditionalFormatting>
  <conditionalFormatting sqref="H89:H100">
    <cfRule type="expression" dxfId="506" priority="23">
      <formula>H89&gt;0</formula>
    </cfRule>
    <cfRule type="expression" dxfId="505" priority="24">
      <formula>H89&lt;0</formula>
    </cfRule>
  </conditionalFormatting>
  <conditionalFormatting sqref="H101">
    <cfRule type="expression" dxfId="504" priority="21">
      <formula>H101&gt;0</formula>
    </cfRule>
    <cfRule type="expression" dxfId="503" priority="22">
      <formula>H101&lt;0</formula>
    </cfRule>
  </conditionalFormatting>
  <conditionalFormatting sqref="F111:F116">
    <cfRule type="expression" dxfId="502" priority="19">
      <formula>F111&gt;0</formula>
    </cfRule>
    <cfRule type="expression" dxfId="501" priority="20">
      <formula>F111&lt;0</formula>
    </cfRule>
  </conditionalFormatting>
  <conditionalFormatting sqref="H103:H116">
    <cfRule type="expression" dxfId="500" priority="17">
      <formula>H103&gt;0</formula>
    </cfRule>
    <cfRule type="expression" dxfId="499" priority="18">
      <formula>H103&lt;0</formula>
    </cfRule>
  </conditionalFormatting>
  <conditionalFormatting sqref="H102">
    <cfRule type="expression" dxfId="498" priority="15">
      <formula>H102&gt;0</formula>
    </cfRule>
    <cfRule type="expression" dxfId="497" priority="16">
      <formula>H102&lt;0</formula>
    </cfRule>
  </conditionalFormatting>
  <conditionalFormatting sqref="M42">
    <cfRule type="expression" dxfId="496" priority="13">
      <formula>M42&gt;0</formula>
    </cfRule>
    <cfRule type="expression" dxfId="495" priority="14">
      <formula>M42&lt;0</formula>
    </cfRule>
  </conditionalFormatting>
  <conditionalFormatting sqref="Q7">
    <cfRule type="expression" dxfId="494" priority="9">
      <formula>Q7&gt;0</formula>
    </cfRule>
    <cfRule type="expression" dxfId="493" priority="10">
      <formula>Q7&lt;0</formula>
    </cfRule>
  </conditionalFormatting>
  <conditionalFormatting sqref="Q8">
    <cfRule type="expression" dxfId="492" priority="7">
      <formula>Q8&gt;0</formula>
    </cfRule>
    <cfRule type="expression" dxfId="491" priority="8">
      <formula>Q8&lt;0</formula>
    </cfRule>
  </conditionalFormatting>
  <conditionalFormatting sqref="F117:F130 H117:H130">
    <cfRule type="expression" dxfId="490" priority="1">
      <formula>F117&gt;0</formula>
    </cfRule>
    <cfRule type="expression" dxfId="48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89">
        <v>42957</v>
      </c>
      <c r="C2" s="4">
        <v>50</v>
      </c>
      <c r="D2" s="3">
        <v>30.7</v>
      </c>
      <c r="E2" s="3">
        <v>0</v>
      </c>
      <c r="F2" s="3">
        <f>D2*C2+E2</f>
        <v>1535</v>
      </c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29.666666666666668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31.68</v>
      </c>
      <c r="R4" s="511">
        <v>1.54E-2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4752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4450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3826.5800000000017</v>
      </c>
      <c r="R7" s="29">
        <v>42989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302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6.7865168539325837E-2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/>
      <c r="J24" s="39">
        <v>3519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34.847999999999999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3">O30*$Q$4</f>
        <v>34.531200000000005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3"/>
        <v>34.214400000000005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3"/>
        <v>33.897600000000004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3"/>
        <v>33.580800000000004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3"/>
        <v>33.264000000000003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3"/>
        <v>32.947200000000002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3"/>
        <v>32.630400000000002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3"/>
        <v>32.313600000000001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3"/>
        <v>31.9968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3"/>
        <v>31.68</v>
      </c>
      <c r="W39" s="134"/>
    </row>
    <row r="40" spans="1:23" x14ac:dyDescent="0.25">
      <c r="O40" s="81">
        <v>0.99</v>
      </c>
      <c r="P40" s="81">
        <f t="shared" si="3"/>
        <v>31.363199999999999</v>
      </c>
      <c r="W40" s="134"/>
    </row>
    <row r="41" spans="1:23" x14ac:dyDescent="0.25">
      <c r="O41" s="81">
        <v>0.98</v>
      </c>
      <c r="P41" s="81">
        <f t="shared" si="3"/>
        <v>31.046399999999998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3"/>
        <v>30.729599999999998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3"/>
        <v>30.412799999999997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4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5">H44*I44-J44</f>
        <v>774.28</v>
      </c>
      <c r="L44" s="586">
        <v>42613</v>
      </c>
      <c r="M44" s="584">
        <v>90</v>
      </c>
      <c r="O44" s="81">
        <v>0.95</v>
      </c>
      <c r="P44" s="81">
        <f t="shared" si="3"/>
        <v>30.096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4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5"/>
        <v>1605.42</v>
      </c>
      <c r="L45" s="586">
        <v>42704</v>
      </c>
      <c r="M45" s="584">
        <v>102</v>
      </c>
      <c r="O45" s="81">
        <v>0.94</v>
      </c>
      <c r="P45" s="81">
        <f t="shared" si="3"/>
        <v>29.779199999999999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4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5"/>
        <v>704.38</v>
      </c>
      <c r="L46" s="583"/>
      <c r="M46" s="583"/>
      <c r="O46" s="81">
        <v>0.93</v>
      </c>
      <c r="P46" s="81">
        <f t="shared" si="3"/>
        <v>29.462400000000002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4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5"/>
        <v>1051.18</v>
      </c>
      <c r="L47" s="583"/>
      <c r="M47" s="583"/>
      <c r="O47" s="81">
        <v>0.92</v>
      </c>
      <c r="P47" s="81">
        <f t="shared" si="3"/>
        <v>29.145600000000002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4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5"/>
        <v>2281.9499999999998</v>
      </c>
      <c r="L48" s="583"/>
      <c r="M48" s="583"/>
      <c r="O48" s="81">
        <v>0.91</v>
      </c>
      <c r="P48" s="81">
        <f t="shared" si="3"/>
        <v>28.828800000000001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4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5"/>
        <v>1483.1699999999998</v>
      </c>
      <c r="L49" s="583"/>
      <c r="M49" s="583"/>
      <c r="O49" s="81">
        <v>0.9</v>
      </c>
      <c r="P49" s="81">
        <f t="shared" si="3"/>
        <v>28.512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4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5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4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4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4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4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6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7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6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7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6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7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6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7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6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7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6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7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6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7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6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7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6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7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6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7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6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7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8">C90*(E90-D90)</f>
        <v>17.999999999999972</v>
      </c>
      <c r="G90" s="376">
        <f t="shared" ref="G90:G151" si="9">D90*C90</f>
        <v>2525</v>
      </c>
      <c r="H90" s="377">
        <f t="shared" ref="H90:H151" si="10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8"/>
        <v>-176.99999999999994</v>
      </c>
      <c r="G91" s="376">
        <f t="shared" si="9"/>
        <v>2525</v>
      </c>
      <c r="H91" s="377">
        <f t="shared" si="10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8"/>
        <v>-119.00000000000013</v>
      </c>
      <c r="G92" s="376">
        <f t="shared" si="9"/>
        <v>2525</v>
      </c>
      <c r="H92" s="377">
        <f t="shared" si="10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8"/>
        <v>-171.00000000000009</v>
      </c>
      <c r="G93" s="376">
        <f t="shared" si="9"/>
        <v>2525</v>
      </c>
      <c r="H93" s="377">
        <f t="shared" si="10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8"/>
        <v>-150</v>
      </c>
      <c r="G94" s="376">
        <f t="shared" si="9"/>
        <v>2525</v>
      </c>
      <c r="H94" s="377">
        <f t="shared" si="10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8"/>
        <v>-39.000000000000057</v>
      </c>
      <c r="G95" s="376">
        <f t="shared" si="9"/>
        <v>2525</v>
      </c>
      <c r="H95" s="377">
        <f t="shared" si="10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8"/>
        <v>-57.999999999999829</v>
      </c>
      <c r="G96" s="376">
        <f t="shared" si="9"/>
        <v>2525</v>
      </c>
      <c r="H96" s="377">
        <f t="shared" si="10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8"/>
        <v>78.000000000000114</v>
      </c>
      <c r="G97" s="376">
        <f t="shared" si="9"/>
        <v>2525</v>
      </c>
      <c r="H97" s="377">
        <f t="shared" si="10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8"/>
        <v>244.00000000000011</v>
      </c>
      <c r="G98" s="376">
        <f t="shared" si="9"/>
        <v>2525</v>
      </c>
      <c r="H98" s="377">
        <f t="shared" si="10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8"/>
        <v>130.00000000000006</v>
      </c>
      <c r="G99" s="376">
        <f t="shared" si="9"/>
        <v>2525</v>
      </c>
      <c r="H99" s="377">
        <f t="shared" si="10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8"/>
        <v>135.99999999999994</v>
      </c>
      <c r="G100" s="376">
        <f t="shared" si="9"/>
        <v>2525</v>
      </c>
      <c r="H100" s="377">
        <f t="shared" si="10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8"/>
        <v>103.99999999999991</v>
      </c>
      <c r="G101" s="376">
        <f t="shared" si="9"/>
        <v>2525</v>
      </c>
      <c r="H101" s="377">
        <f t="shared" si="10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8"/>
        <v>-7.0000000000000284</v>
      </c>
      <c r="G102" s="376">
        <f t="shared" si="9"/>
        <v>2525</v>
      </c>
      <c r="H102" s="377">
        <f t="shared" si="10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8"/>
        <v>7.9999999999998295</v>
      </c>
      <c r="G103" s="376">
        <f t="shared" si="9"/>
        <v>2525</v>
      </c>
      <c r="H103" s="377">
        <f t="shared" si="10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8"/>
        <v>55.278999999999989</v>
      </c>
      <c r="G104" s="376">
        <f t="shared" si="9"/>
        <v>1750.721</v>
      </c>
      <c r="H104" s="377">
        <f t="shared" si="10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8"/>
        <v>3.8799999999998391</v>
      </c>
      <c r="G105" s="376">
        <f t="shared" si="9"/>
        <v>2464.1200000000003</v>
      </c>
      <c r="H105" s="377">
        <f t="shared" si="10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8"/>
        <v>-15.120000000000289</v>
      </c>
      <c r="G106" s="376">
        <f t="shared" si="9"/>
        <v>2464.1200000000003</v>
      </c>
      <c r="H106" s="377">
        <f t="shared" si="10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8"/>
        <v>-442.62000000000012</v>
      </c>
      <c r="G107" s="376">
        <f t="shared" si="9"/>
        <v>4728.62</v>
      </c>
      <c r="H107" s="377">
        <f t="shared" si="10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8"/>
        <v>-391.61999999999966</v>
      </c>
      <c r="G108" s="376">
        <f t="shared" si="9"/>
        <v>6820.62</v>
      </c>
      <c r="H108" s="377">
        <f t="shared" si="10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8"/>
        <v>-184.61999999999927</v>
      </c>
      <c r="G109" s="376">
        <f t="shared" si="9"/>
        <v>6820.62</v>
      </c>
      <c r="H109" s="377">
        <f t="shared" si="10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8"/>
        <v>-349.61999999999944</v>
      </c>
      <c r="G110" s="376">
        <f t="shared" si="9"/>
        <v>6820.62</v>
      </c>
      <c r="H110" s="377">
        <f t="shared" si="10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8"/>
        <v>120.79599999999957</v>
      </c>
      <c r="G111" s="376">
        <f t="shared" si="9"/>
        <v>5215.2040000000006</v>
      </c>
      <c r="H111" s="377">
        <f t="shared" si="10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8"/>
        <v>151.18000000000009</v>
      </c>
      <c r="G112" s="376">
        <f t="shared" si="9"/>
        <v>4510.82</v>
      </c>
      <c r="H112" s="377">
        <f t="shared" si="10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8"/>
        <v>37.180000000000035</v>
      </c>
      <c r="G113" s="376">
        <f t="shared" si="9"/>
        <v>4510.82</v>
      </c>
      <c r="H113" s="377">
        <f t="shared" si="10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8"/>
        <v>93.180000000000263</v>
      </c>
      <c r="G114" s="376">
        <f t="shared" si="9"/>
        <v>4510.82</v>
      </c>
      <c r="H114" s="377">
        <f t="shared" si="10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8"/>
        <v>227.1800000000006</v>
      </c>
      <c r="G115" s="376">
        <f t="shared" si="9"/>
        <v>4510.82</v>
      </c>
      <c r="H115" s="377">
        <f t="shared" si="10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8"/>
        <v>455.18</v>
      </c>
      <c r="G116" s="376">
        <f t="shared" si="9"/>
        <v>4510.82</v>
      </c>
      <c r="H116" s="377">
        <f t="shared" si="10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8"/>
        <v>297.18000000000018</v>
      </c>
      <c r="G117" s="376">
        <f t="shared" si="9"/>
        <v>4510.82</v>
      </c>
      <c r="H117" s="377">
        <f t="shared" si="10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8"/>
        <v>335.1800000000004</v>
      </c>
      <c r="G118" s="376">
        <f t="shared" si="9"/>
        <v>4510.82</v>
      </c>
      <c r="H118" s="377">
        <f t="shared" si="10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8"/>
        <v>285.1800000000004</v>
      </c>
      <c r="G119" s="376">
        <f t="shared" si="9"/>
        <v>4510.82</v>
      </c>
      <c r="H119" s="377">
        <f t="shared" si="10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8"/>
        <v>485.1800000000004</v>
      </c>
      <c r="G120" s="376">
        <f t="shared" si="9"/>
        <v>4510.82</v>
      </c>
      <c r="H120" s="377">
        <f t="shared" si="10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8"/>
        <v>723.18000000000075</v>
      </c>
      <c r="G121" s="376">
        <f t="shared" si="9"/>
        <v>4510.82</v>
      </c>
      <c r="H121" s="377">
        <f t="shared" si="10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8"/>
        <v>699.18000000000052</v>
      </c>
      <c r="G122" s="376">
        <f t="shared" si="9"/>
        <v>4420.82</v>
      </c>
      <c r="H122" s="377">
        <f t="shared" si="10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8"/>
        <v>767.18000000000052</v>
      </c>
      <c r="G123" s="376">
        <f t="shared" si="9"/>
        <v>4420.82</v>
      </c>
      <c r="H123" s="377">
        <f t="shared" si="10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8"/>
        <v>709.18</v>
      </c>
      <c r="G124" s="376">
        <f t="shared" si="9"/>
        <v>4420.82</v>
      </c>
      <c r="H124" s="377">
        <f t="shared" si="10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8"/>
        <v>686</v>
      </c>
      <c r="G125" s="376">
        <f t="shared" si="9"/>
        <v>4420</v>
      </c>
      <c r="H125" s="377">
        <f t="shared" si="10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8"/>
        <v>783.95199999999988</v>
      </c>
      <c r="G126" s="376">
        <f t="shared" si="9"/>
        <v>3369.6480000000001</v>
      </c>
      <c r="H126" s="377">
        <f t="shared" si="10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8"/>
        <v>630.35199999999975</v>
      </c>
      <c r="G127" s="376">
        <f t="shared" si="9"/>
        <v>3369.6480000000001</v>
      </c>
      <c r="H127" s="377">
        <f t="shared" si="10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8"/>
        <v>711.952</v>
      </c>
      <c r="G128" s="376">
        <f t="shared" si="9"/>
        <v>3369.6480000000001</v>
      </c>
      <c r="H128" s="377">
        <f t="shared" si="10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8"/>
        <v>449.16000000000054</v>
      </c>
      <c r="G129" s="376">
        <f t="shared" si="9"/>
        <v>4352.84</v>
      </c>
      <c r="H129" s="377">
        <f t="shared" si="10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8"/>
        <v>383.1600000000002</v>
      </c>
      <c r="G130" s="376">
        <f t="shared" si="9"/>
        <v>4352.84</v>
      </c>
      <c r="H130" s="377">
        <f t="shared" si="10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8"/>
        <v>307.16000000000037</v>
      </c>
      <c r="G131" s="376">
        <f t="shared" si="9"/>
        <v>4352.84</v>
      </c>
      <c r="H131" s="377">
        <f t="shared" si="10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8"/>
        <v>253.16000000000045</v>
      </c>
      <c r="G132" s="376">
        <f t="shared" si="9"/>
        <v>4352.84</v>
      </c>
      <c r="H132" s="377">
        <f t="shared" si="10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8"/>
        <v>173.16000000000003</v>
      </c>
      <c r="G133" s="376">
        <f t="shared" si="9"/>
        <v>4352.84</v>
      </c>
      <c r="H133" s="377">
        <f t="shared" si="10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8"/>
        <v>211.11000000000041</v>
      </c>
      <c r="G134" s="376">
        <f t="shared" si="9"/>
        <v>6580.8899999999994</v>
      </c>
      <c r="H134" s="377">
        <f t="shared" si="10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8"/>
        <v>229.10000000000039</v>
      </c>
      <c r="G135" s="376">
        <f t="shared" si="9"/>
        <v>4298.8999999999996</v>
      </c>
      <c r="H135" s="377">
        <f t="shared" si="10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8"/>
        <v>491.10000000000014</v>
      </c>
      <c r="G136" s="376">
        <f t="shared" si="9"/>
        <v>4298.8999999999996</v>
      </c>
      <c r="H136" s="377">
        <f t="shared" si="10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8"/>
        <v>572.27799999999979</v>
      </c>
      <c r="G137" s="376">
        <f t="shared" si="9"/>
        <v>2815.7220000000002</v>
      </c>
      <c r="H137" s="377">
        <f t="shared" si="10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8"/>
        <v>566.27999999999975</v>
      </c>
      <c r="G138" s="376">
        <f t="shared" si="9"/>
        <v>4273.72</v>
      </c>
      <c r="H138" s="377">
        <f t="shared" si="10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8"/>
        <v>698.27999999999975</v>
      </c>
      <c r="G139" s="376">
        <f t="shared" si="9"/>
        <v>4273.72</v>
      </c>
      <c r="H139" s="377">
        <f t="shared" si="10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8"/>
        <v>658.27999999999986</v>
      </c>
      <c r="G140" s="376">
        <f t="shared" si="9"/>
        <v>4273.72</v>
      </c>
      <c r="H140" s="377">
        <f t="shared" si="10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8"/>
        <v>516.27999999999975</v>
      </c>
      <c r="G141" s="376">
        <f t="shared" si="9"/>
        <v>4273.72</v>
      </c>
      <c r="H141" s="377">
        <f t="shared" si="10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8"/>
        <v>508.29000000000059</v>
      </c>
      <c r="G142" s="376">
        <f t="shared" si="9"/>
        <v>6529.71</v>
      </c>
      <c r="H142" s="377">
        <f t="shared" si="10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8"/>
        <v>713.99999999999966</v>
      </c>
      <c r="G143" s="376">
        <f t="shared" si="9"/>
        <v>6531</v>
      </c>
      <c r="H143" s="377">
        <f t="shared" si="10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8"/>
        <v>956.25400000000025</v>
      </c>
      <c r="G144" s="376">
        <f t="shared" si="9"/>
        <v>5538.5460000000003</v>
      </c>
      <c r="H144" s="377">
        <f t="shared" si="10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8"/>
        <v>1200.6540000000007</v>
      </c>
      <c r="G145" s="376">
        <f t="shared" si="9"/>
        <v>5538.5460000000003</v>
      </c>
      <c r="H145" s="377">
        <f t="shared" si="10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8"/>
        <v>1052.4540000000006</v>
      </c>
      <c r="G146" s="376">
        <f t="shared" si="9"/>
        <v>5538.5460000000003</v>
      </c>
      <c r="H146" s="377">
        <f t="shared" si="10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8"/>
        <v>698.16000000000042</v>
      </c>
      <c r="G147" s="376">
        <f t="shared" si="9"/>
        <v>6504.84</v>
      </c>
      <c r="H147" s="377">
        <f t="shared" si="10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8"/>
        <v>984.12000000000012</v>
      </c>
      <c r="G148" s="376">
        <f t="shared" si="9"/>
        <v>6482.88</v>
      </c>
      <c r="H148" s="377">
        <f t="shared" si="10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8"/>
        <v>352.68200000000064</v>
      </c>
      <c r="G149" s="376">
        <f t="shared" si="9"/>
        <v>7331.3180000000002</v>
      </c>
      <c r="H149" s="377">
        <f t="shared" si="10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8"/>
        <v>2320.6080000000002</v>
      </c>
      <c r="G150" s="376">
        <f t="shared" si="9"/>
        <v>4531.3919999999998</v>
      </c>
      <c r="H150" s="377">
        <f t="shared" si="10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8"/>
        <v>2541.7799999999997</v>
      </c>
      <c r="G151" s="376">
        <f t="shared" si="9"/>
        <v>3246.2200000000003</v>
      </c>
      <c r="H151" s="377">
        <f t="shared" si="10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1">C154*(E154-D154)</f>
        <v>-57.000000000000028</v>
      </c>
      <c r="G154" s="376">
        <f t="shared" ref="G154:G161" si="12">D154*C154</f>
        <v>5857</v>
      </c>
      <c r="H154" s="377">
        <f t="shared" ref="H154:H161" si="13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1"/>
        <v>26.940000000000097</v>
      </c>
      <c r="G155" s="376">
        <f t="shared" si="12"/>
        <v>2921.06</v>
      </c>
      <c r="H155" s="377">
        <f t="shared" si="13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1"/>
        <v>-91.06000000000023</v>
      </c>
      <c r="G156" s="376">
        <f t="shared" si="12"/>
        <v>5749.06</v>
      </c>
      <c r="H156" s="377">
        <f t="shared" si="13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1"/>
        <v>24.88000000000028</v>
      </c>
      <c r="G157" s="376">
        <f t="shared" si="12"/>
        <v>2851.12</v>
      </c>
      <c r="H157" s="377">
        <f t="shared" si="13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1"/>
        <v>343.88000000000005</v>
      </c>
      <c r="G158" s="376">
        <f t="shared" si="12"/>
        <v>2851.12</v>
      </c>
      <c r="H158" s="377">
        <f t="shared" si="13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1"/>
        <v>452.88000000000005</v>
      </c>
      <c r="G159" s="376">
        <f t="shared" si="12"/>
        <v>2851.12</v>
      </c>
      <c r="H159" s="377">
        <f t="shared" si="13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1"/>
        <v>525.88000000000045</v>
      </c>
      <c r="G160" s="376">
        <f t="shared" si="12"/>
        <v>2851.12</v>
      </c>
      <c r="H160" s="377">
        <f t="shared" si="13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1"/>
        <v>421.87999999999982</v>
      </c>
      <c r="G161" s="376">
        <f t="shared" si="12"/>
        <v>2851.12</v>
      </c>
      <c r="H161" s="377">
        <f t="shared" si="13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4">C167*(E167-D167)</f>
        <v>62.000000000000455</v>
      </c>
      <c r="G167" s="39">
        <f t="shared" ref="G167:G196" si="15">D167*C167</f>
        <v>3358</v>
      </c>
      <c r="H167" s="227">
        <f t="shared" ref="H167:H196" si="16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4"/>
        <v>296.00000000000011</v>
      </c>
      <c r="G168" s="39">
        <f t="shared" si="15"/>
        <v>3358</v>
      </c>
      <c r="H168" s="227">
        <f t="shared" si="16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4"/>
        <v>108.49499999999921</v>
      </c>
      <c r="G169" s="39">
        <f t="shared" si="15"/>
        <v>5090.5050000000001</v>
      </c>
      <c r="H169" s="227">
        <f t="shared" si="16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4"/>
        <v>-108.5000000000008</v>
      </c>
      <c r="G170" s="39">
        <f t="shared" si="15"/>
        <v>6752.5000000000009</v>
      </c>
      <c r="H170" s="227">
        <f t="shared" si="16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4"/>
        <v>-381.49999999999909</v>
      </c>
      <c r="G171" s="39">
        <f t="shared" si="15"/>
        <v>8336.5</v>
      </c>
      <c r="H171" s="227">
        <f t="shared" si="16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4"/>
        <v>-548.99999999999955</v>
      </c>
      <c r="G172" s="39">
        <f t="shared" si="15"/>
        <v>8336.5</v>
      </c>
      <c r="H172" s="227">
        <f t="shared" si="16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4"/>
        <v>-269.00000000000011</v>
      </c>
      <c r="G173" s="39">
        <f t="shared" si="15"/>
        <v>8306.5</v>
      </c>
      <c r="H173" s="227">
        <f t="shared" si="16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4"/>
        <v>-1136.4999999999998</v>
      </c>
      <c r="G174" s="39">
        <f t="shared" si="15"/>
        <v>8306.5</v>
      </c>
      <c r="H174" s="227">
        <f t="shared" si="16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4"/>
        <v>-1095.9899999999998</v>
      </c>
      <c r="G175" s="39">
        <f t="shared" si="15"/>
        <v>11144.49</v>
      </c>
      <c r="H175" s="227">
        <f t="shared" si="16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4"/>
        <v>-884.05000000000018</v>
      </c>
      <c r="G176" s="39">
        <f t="shared" si="15"/>
        <v>8206.5499999999993</v>
      </c>
      <c r="H176" s="227">
        <f t="shared" si="16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4"/>
        <v>-1095.4999999999995</v>
      </c>
      <c r="G177" s="39">
        <f t="shared" si="15"/>
        <v>11042.5</v>
      </c>
      <c r="H177" s="227">
        <f t="shared" si="16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4"/>
        <v>-833.12499999999989</v>
      </c>
      <c r="G178" s="39">
        <f t="shared" si="15"/>
        <v>8140.625</v>
      </c>
      <c r="H178" s="227">
        <f t="shared" si="16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4"/>
        <v>-728.12500000000034</v>
      </c>
      <c r="G179" s="39">
        <f t="shared" si="15"/>
        <v>8140.625</v>
      </c>
      <c r="H179" s="227">
        <f t="shared" si="16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4"/>
        <v>-1370.6250000000005</v>
      </c>
      <c r="G180" s="39">
        <f t="shared" si="15"/>
        <v>8140.625</v>
      </c>
      <c r="H180" s="227">
        <f t="shared" si="16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4"/>
        <v>-1640.7999999999995</v>
      </c>
      <c r="G181" s="39">
        <f t="shared" si="15"/>
        <v>10740.8</v>
      </c>
      <c r="H181" s="227">
        <f t="shared" si="16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4"/>
        <v>-1185.6749999999988</v>
      </c>
      <c r="G182" s="39">
        <f t="shared" si="15"/>
        <v>8000.6749999999993</v>
      </c>
      <c r="H182" s="227">
        <f t="shared" si="16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4"/>
        <v>-1316.7000000000003</v>
      </c>
      <c r="G183" s="39">
        <f t="shared" si="15"/>
        <v>10675.699999999999</v>
      </c>
      <c r="H183" s="227">
        <f t="shared" si="16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4"/>
        <v>-812.5</v>
      </c>
      <c r="G184" s="39">
        <f t="shared" si="15"/>
        <v>7917.5</v>
      </c>
      <c r="H184" s="227">
        <f t="shared" si="16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4"/>
        <v>-1085</v>
      </c>
      <c r="G185" s="39">
        <f t="shared" si="15"/>
        <v>7842.5</v>
      </c>
      <c r="H185" s="227">
        <f t="shared" si="16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4"/>
        <v>-854.60000000000048</v>
      </c>
      <c r="G186" s="39">
        <f t="shared" si="15"/>
        <v>7694.6</v>
      </c>
      <c r="H186" s="227">
        <f t="shared" si="16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4"/>
        <v>88.334999999999837</v>
      </c>
      <c r="G187" s="39">
        <f t="shared" si="15"/>
        <v>4581.165</v>
      </c>
      <c r="H187" s="227">
        <f t="shared" si="16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4"/>
        <v>-55.150000000000254</v>
      </c>
      <c r="G188" s="39">
        <f t="shared" si="15"/>
        <v>7610.15</v>
      </c>
      <c r="H188" s="227">
        <f t="shared" si="16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4"/>
        <v>-385.65000000000077</v>
      </c>
      <c r="G189" s="39">
        <f t="shared" si="15"/>
        <v>9049.65</v>
      </c>
      <c r="H189" s="227">
        <f t="shared" si="16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4"/>
        <v>146.79999999999981</v>
      </c>
      <c r="G190" s="39">
        <f t="shared" si="15"/>
        <v>7530.7000000000007</v>
      </c>
      <c r="H190" s="227">
        <f t="shared" si="16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4"/>
        <v>480.25999999999982</v>
      </c>
      <c r="G191" s="39">
        <f t="shared" si="15"/>
        <v>5961.7400000000007</v>
      </c>
      <c r="H191" s="227">
        <f t="shared" si="16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4"/>
        <v>193.2500000000008</v>
      </c>
      <c r="G192" s="39">
        <f t="shared" si="15"/>
        <v>7496.75</v>
      </c>
      <c r="H192" s="227">
        <f t="shared" si="16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4"/>
        <v>73.249999999999815</v>
      </c>
      <c r="G193" s="39">
        <f t="shared" si="15"/>
        <v>7421.75</v>
      </c>
      <c r="H193" s="227">
        <f t="shared" si="16"/>
        <v>9.8696399097247707E-3</v>
      </c>
      <c r="I193" s="198" t="s">
        <v>785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4"/>
        <v>-158.72500000000062</v>
      </c>
      <c r="G194" s="39">
        <f t="shared" si="15"/>
        <v>10336.725</v>
      </c>
      <c r="H194" s="227">
        <f t="shared" si="16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4"/>
        <v>156.2000000000001</v>
      </c>
      <c r="G195" s="39">
        <f t="shared" si="15"/>
        <v>7338.8</v>
      </c>
      <c r="H195" s="227">
        <f t="shared" si="16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4"/>
        <v>356.2000000000005</v>
      </c>
      <c r="G196" s="39">
        <f t="shared" si="15"/>
        <v>5799.8</v>
      </c>
      <c r="H196" s="227">
        <f t="shared" si="16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88" priority="76">
      <formula>Q7&gt;0</formula>
    </cfRule>
    <cfRule type="expression" dxfId="487" priority="77">
      <formula>Q7&lt;0</formula>
    </cfRule>
  </conditionalFormatting>
  <conditionalFormatting sqref="Q8">
    <cfRule type="expression" dxfId="486" priority="74">
      <formula>Q8&gt;0</formula>
    </cfRule>
    <cfRule type="expression" dxfId="485" priority="75">
      <formula>Q8&lt;0</formula>
    </cfRule>
  </conditionalFormatting>
  <conditionalFormatting sqref="F24">
    <cfRule type="expression" dxfId="484" priority="56">
      <formula>F24&gt;0</formula>
    </cfRule>
    <cfRule type="expression" dxfId="483" priority="57">
      <formula>F24&lt;0</formula>
    </cfRule>
  </conditionalFormatting>
  <conditionalFormatting sqref="F25:F36">
    <cfRule type="expression" dxfId="482" priority="54">
      <formula>F25&gt;0</formula>
    </cfRule>
    <cfRule type="expression" dxfId="481" priority="55">
      <formula>F25&lt;0</formula>
    </cfRule>
  </conditionalFormatting>
  <conditionalFormatting sqref="H24:H36">
    <cfRule type="expression" dxfId="480" priority="52">
      <formula>H24&gt;0</formula>
    </cfRule>
    <cfRule type="expression" dxfId="479" priority="53">
      <formula>H24&lt;0</formula>
    </cfRule>
  </conditionalFormatting>
  <conditionalFormatting sqref="J32:J38">
    <cfRule type="expression" dxfId="478" priority="49">
      <formula>J32&gt;0</formula>
    </cfRule>
    <cfRule type="expression" dxfId="477" priority="50">
      <formula>J32&lt;0</formula>
    </cfRule>
  </conditionalFormatting>
  <conditionalFormatting sqref="M42">
    <cfRule type="expression" dxfId="476" priority="47">
      <formula>M42&gt;0</formula>
    </cfRule>
    <cfRule type="expression" dxfId="475" priority="48">
      <formula>M42&lt;0</formula>
    </cfRule>
  </conditionalFormatting>
  <conditionalFormatting sqref="F98:F134 H98:H134 H137:H142 F137:F142 F144:F153 H144:H153">
    <cfRule type="expression" dxfId="474" priority="45">
      <formula>F98&gt;0</formula>
    </cfRule>
    <cfRule type="expression" dxfId="473" priority="46">
      <formula>F98&lt;0</formula>
    </cfRule>
  </conditionalFormatting>
  <conditionalFormatting sqref="F90:F97">
    <cfRule type="expression" dxfId="472" priority="43">
      <formula>F90&gt;0</formula>
    </cfRule>
    <cfRule type="expression" dxfId="471" priority="44">
      <formula>F90&lt;0</formula>
    </cfRule>
  </conditionalFormatting>
  <conditionalFormatting sqref="H90:H97">
    <cfRule type="expression" dxfId="470" priority="41">
      <formula>H90&gt;0</formula>
    </cfRule>
    <cfRule type="expression" dxfId="469" priority="42">
      <formula>H90&lt;0</formula>
    </cfRule>
  </conditionalFormatting>
  <conditionalFormatting sqref="F135:F136 H135:H136">
    <cfRule type="expression" dxfId="468" priority="39">
      <formula>F135&gt;0</formula>
    </cfRule>
    <cfRule type="expression" dxfId="467" priority="40">
      <formula>F135&lt;0</formula>
    </cfRule>
  </conditionalFormatting>
  <conditionalFormatting sqref="H143 F143">
    <cfRule type="expression" dxfId="466" priority="37">
      <formula>F143&gt;0</formula>
    </cfRule>
    <cfRule type="expression" dxfId="465" priority="38">
      <formula>F143&lt;0</formula>
    </cfRule>
  </conditionalFormatting>
  <conditionalFormatting sqref="F154:F161">
    <cfRule type="expression" dxfId="464" priority="23">
      <formula>F154&gt;0</formula>
    </cfRule>
    <cfRule type="expression" dxfId="463" priority="24">
      <formula>F154&lt;0</formula>
    </cfRule>
  </conditionalFormatting>
  <conditionalFormatting sqref="H154:H161">
    <cfRule type="expression" dxfId="462" priority="21">
      <formula>H154&gt;0</formula>
    </cfRule>
    <cfRule type="expression" dxfId="461" priority="22">
      <formula>H154&lt;0</formula>
    </cfRule>
  </conditionalFormatting>
  <conditionalFormatting sqref="Q10">
    <cfRule type="expression" dxfId="460" priority="19">
      <formula>Q10&gt;0</formula>
    </cfRule>
    <cfRule type="expression" dxfId="459" priority="20">
      <formula>Q10&lt;0</formula>
    </cfRule>
  </conditionalFormatting>
  <conditionalFormatting sqref="F37:F38">
    <cfRule type="expression" dxfId="458" priority="17">
      <formula>F37&gt;0</formula>
    </cfRule>
    <cfRule type="expression" dxfId="457" priority="18">
      <formula>F37&lt;0</formula>
    </cfRule>
  </conditionalFormatting>
  <conditionalFormatting sqref="H37:H38">
    <cfRule type="expression" dxfId="456" priority="15">
      <formula>H37&gt;0</formula>
    </cfRule>
    <cfRule type="expression" dxfId="455" priority="16">
      <formula>H37&lt;0</formula>
    </cfRule>
  </conditionalFormatting>
  <conditionalFormatting sqref="F167">
    <cfRule type="expression" dxfId="454" priority="13">
      <formula>F167&gt;0</formula>
    </cfRule>
    <cfRule type="expression" dxfId="453" priority="14">
      <formula>F167&lt;0</formula>
    </cfRule>
  </conditionalFormatting>
  <conditionalFormatting sqref="F168:F179">
    <cfRule type="expression" dxfId="452" priority="11">
      <formula>F168&gt;0</formula>
    </cfRule>
    <cfRule type="expression" dxfId="451" priority="12">
      <formula>F168&lt;0</formula>
    </cfRule>
  </conditionalFormatting>
  <conditionalFormatting sqref="H167:H179">
    <cfRule type="expression" dxfId="450" priority="9">
      <formula>H167&gt;0</formula>
    </cfRule>
    <cfRule type="expression" dxfId="449" priority="10">
      <formula>H167&lt;0</formula>
    </cfRule>
  </conditionalFormatting>
  <conditionalFormatting sqref="J175:J203">
    <cfRule type="expression" dxfId="448" priority="7">
      <formula>J175&gt;0</formula>
    </cfRule>
    <cfRule type="expression" dxfId="447" priority="8">
      <formula>J175&lt;0</formula>
    </cfRule>
  </conditionalFormatting>
  <conditionalFormatting sqref="F180:F203">
    <cfRule type="expression" dxfId="446" priority="5">
      <formula>F180&gt;0</formula>
    </cfRule>
    <cfRule type="expression" dxfId="445" priority="6">
      <formula>F180&lt;0</formula>
    </cfRule>
  </conditionalFormatting>
  <conditionalFormatting sqref="H180:H203">
    <cfRule type="expression" dxfId="444" priority="3">
      <formula>H180&gt;0</formula>
    </cfRule>
    <cfRule type="expression" dxfId="443" priority="4">
      <formula>H180&lt;0</formula>
    </cfRule>
  </conditionalFormatting>
  <conditionalFormatting sqref="J24">
    <cfRule type="expression" dxfId="442" priority="1">
      <formula>J24&gt;0</formula>
    </cfRule>
    <cfRule type="expression" dxfId="441" priority="2">
      <formula>J24&lt;0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689">
        <v>42956</v>
      </c>
      <c r="C2" s="4">
        <v>100</v>
      </c>
      <c r="D2" s="3">
        <v>57.5</v>
      </c>
      <c r="E2" s="3">
        <v>0</v>
      </c>
      <c r="F2" s="3">
        <f>D2*C2+E2</f>
        <v>5750</v>
      </c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57.5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58.42</v>
      </c>
      <c r="R4" s="511">
        <v>6.8999999999999999E-3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5842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5750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956.05000000000109</v>
      </c>
      <c r="R7" s="29">
        <v>42989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92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1.6E-2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864.05000000000109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100</v>
      </c>
      <c r="D18" s="18"/>
      <c r="E18" s="18"/>
      <c r="F18" s="18">
        <f>SUM(F2:F14)</f>
        <v>5750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>
        <v>42989</v>
      </c>
      <c r="B24" s="153">
        <v>42984</v>
      </c>
      <c r="C24" s="10">
        <v>100</v>
      </c>
      <c r="D24" s="39">
        <v>57.5</v>
      </c>
      <c r="E24" s="39">
        <v>58.05</v>
      </c>
      <c r="F24" s="39">
        <f t="shared" ref="F24" si="0">C24*(E24-D24)</f>
        <v>54.999999999999716</v>
      </c>
      <c r="G24" s="39">
        <f t="shared" ref="G24" si="1">D24*C24</f>
        <v>5750</v>
      </c>
      <c r="H24" s="158">
        <f>(E24-D24)/D24</f>
        <v>9.5652173913042988E-3</v>
      </c>
      <c r="I24" s="39"/>
      <c r="J24" s="39">
        <v>919</v>
      </c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3" t="s">
        <v>78</v>
      </c>
      <c r="P40" s="74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64.262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63.677800000000005</v>
      </c>
      <c r="Q42" s="2"/>
      <c r="T42" s="89" t="s">
        <v>112</v>
      </c>
    </row>
    <row r="43" spans="1:21" ht="15.75" thickTop="1" x14ac:dyDescent="0.25">
      <c r="A43" s="1"/>
      <c r="B43" s="153"/>
      <c r="C43" s="7"/>
      <c r="D43" s="43"/>
      <c r="E43" s="39"/>
      <c r="F43" s="39"/>
      <c r="G43" s="39"/>
      <c r="H43" s="158"/>
      <c r="I43" s="39"/>
      <c r="J43" s="39"/>
      <c r="O43" s="81">
        <v>1.08</v>
      </c>
      <c r="P43" s="81">
        <f t="shared" si="2"/>
        <v>63.093600000000009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39"/>
      <c r="F44" s="39"/>
      <c r="G44" s="10"/>
      <c r="H44" s="10"/>
      <c r="I44" s="39"/>
      <c r="J44" s="39"/>
      <c r="O44" s="81">
        <v>1.07</v>
      </c>
      <c r="P44" s="81">
        <f t="shared" si="2"/>
        <v>62.509400000000007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39"/>
      <c r="F45" s="39"/>
      <c r="G45" s="10"/>
      <c r="H45" s="158"/>
      <c r="I45" s="39"/>
      <c r="J45" s="39"/>
      <c r="O45" s="81">
        <v>1.06</v>
      </c>
      <c r="P45" s="81">
        <f t="shared" si="2"/>
        <v>61.925200000000004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61.341000000000001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60.756800000000005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60.172600000000003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59.5884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59.004200000000004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58.42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57.835799999999999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57.251600000000003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56.667400000000001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56.083199999999998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2"/>
        <v>55.499000000000002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54.9148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54.330600000000004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864.05000000000109</v>
      </c>
      <c r="O59" s="81">
        <v>0.92</v>
      </c>
      <c r="P59" s="81">
        <f t="shared" si="2"/>
        <v>53.746400000000001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2"/>
        <v>53.162200000000006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3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2"/>
        <v>52.578000000000003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3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3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3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3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3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640"/>
      <c r="C68" s="375"/>
      <c r="D68" s="376"/>
      <c r="E68" s="376"/>
      <c r="F68" s="376"/>
      <c r="G68" s="640"/>
      <c r="H68" s="379"/>
      <c r="I68" s="376"/>
      <c r="J68" s="376"/>
      <c r="K68" s="376"/>
      <c r="L68" s="375"/>
      <c r="M68" s="375"/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260</v>
      </c>
      <c r="D77" s="13"/>
      <c r="E77" s="13"/>
      <c r="F77" s="13">
        <f>SUM(F61:F73)</f>
        <v>14388.4</v>
      </c>
      <c r="G77" s="12"/>
      <c r="H77" s="12">
        <f>SUM(H61:H72)</f>
        <v>260</v>
      </c>
      <c r="I77" s="13"/>
      <c r="J77" s="13"/>
      <c r="K77" s="13">
        <f>SUM(K61:K72)</f>
        <v>15186.45</v>
      </c>
      <c r="L77" s="12"/>
      <c r="M77" s="13">
        <f>SUM(M61:M69)</f>
        <v>66</v>
      </c>
    </row>
    <row r="78" spans="1:13" ht="15.75" thickBot="1" x14ac:dyDescent="0.3">
      <c r="A78" s="459" t="s">
        <v>195</v>
      </c>
      <c r="B78" s="647"/>
      <c r="C78" s="461">
        <f>SumByColor($A$19,C61:C76)</f>
        <v>0</v>
      </c>
      <c r="D78" s="461"/>
      <c r="E78" s="461"/>
      <c r="F78" s="462">
        <f>SumByColor($A$19,F61:F76)</f>
        <v>0</v>
      </c>
      <c r="G78" s="461"/>
      <c r="H78" s="461">
        <f>SumByColor($A$19,H61:H76)</f>
        <v>0</v>
      </c>
      <c r="I78" s="461"/>
      <c r="J78" s="461"/>
      <c r="K78" s="462">
        <f>SumByColor($A$19,K61:K76)</f>
        <v>0</v>
      </c>
      <c r="L78" s="461"/>
      <c r="M78" s="462">
        <f>SumByColor($A$19,M61:M76)</f>
        <v>0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4">C84*(E84-D84)</f>
        <v>-17.400000000000375</v>
      </c>
      <c r="G84" s="376">
        <f t="shared" ref="G84:G103" si="5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4"/>
        <v>9.5999999999997954</v>
      </c>
      <c r="G85" s="376">
        <f t="shared" si="5"/>
        <v>1940.4</v>
      </c>
      <c r="H85" s="728">
        <f t="shared" ref="H85:H103" si="6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4"/>
        <v>-27.900000000000205</v>
      </c>
      <c r="G86" s="376">
        <f t="shared" si="5"/>
        <v>1940.4</v>
      </c>
      <c r="H86" s="728">
        <f t="shared" si="6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4"/>
        <v>54.899999999999949</v>
      </c>
      <c r="G87" s="376">
        <f t="shared" si="5"/>
        <v>1940.4</v>
      </c>
      <c r="H87" s="728">
        <f t="shared" si="6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4"/>
        <v>-205.50000000000026</v>
      </c>
      <c r="G88" s="376">
        <f t="shared" si="5"/>
        <v>1940.4</v>
      </c>
      <c r="H88" s="728">
        <f t="shared" si="6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4"/>
        <v>-221.39999999999986</v>
      </c>
      <c r="G89" s="376">
        <f t="shared" si="5"/>
        <v>4809.3999999999996</v>
      </c>
      <c r="H89" s="728">
        <f t="shared" si="6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4"/>
        <v>-321.39999999999986</v>
      </c>
      <c r="G90" s="376">
        <f t="shared" si="5"/>
        <v>4809.3999999999996</v>
      </c>
      <c r="H90" s="728">
        <f t="shared" si="6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4"/>
        <v>-362.59999999999991</v>
      </c>
      <c r="G91" s="376">
        <f t="shared" si="5"/>
        <v>4791.3999999999996</v>
      </c>
      <c r="H91" s="728">
        <f t="shared" si="6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4"/>
        <v>-411.39999999999986</v>
      </c>
      <c r="G92" s="376">
        <f t="shared" si="5"/>
        <v>4791.3999999999996</v>
      </c>
      <c r="H92" s="728">
        <f t="shared" si="6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4"/>
        <v>-416.29900000000015</v>
      </c>
      <c r="G93" s="376">
        <f t="shared" si="5"/>
        <v>7510.3990000000003</v>
      </c>
      <c r="H93" s="728">
        <f t="shared" si="6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4"/>
        <v>-58.500000000000369</v>
      </c>
      <c r="G94" s="376">
        <f t="shared" si="5"/>
        <v>7510.1</v>
      </c>
      <c r="H94" s="728">
        <f t="shared" si="6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4"/>
        <v>28.399999999999892</v>
      </c>
      <c r="G95" s="376">
        <f t="shared" si="5"/>
        <v>2872.1</v>
      </c>
      <c r="H95" s="728">
        <f t="shared" si="6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4"/>
        <v>-74.799999999999613</v>
      </c>
      <c r="G96" s="376">
        <f t="shared" si="5"/>
        <v>4559.5999999999995</v>
      </c>
      <c r="H96" s="728">
        <f t="shared" si="6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4"/>
        <v>-193.17999999999961</v>
      </c>
      <c r="G97" s="376">
        <f t="shared" si="5"/>
        <v>7282.08</v>
      </c>
      <c r="H97" s="728">
        <f t="shared" si="6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4"/>
        <v>225.30300000000005</v>
      </c>
      <c r="G98" s="376">
        <f t="shared" si="5"/>
        <v>7234.0970000000007</v>
      </c>
      <c r="H98" s="728">
        <f t="shared" si="6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4"/>
        <v>-214.19999999999959</v>
      </c>
      <c r="G99" s="376">
        <f t="shared" si="5"/>
        <v>9684</v>
      </c>
      <c r="H99" s="728">
        <f t="shared" si="6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4"/>
        <v>405</v>
      </c>
      <c r="G100" s="376">
        <f t="shared" si="5"/>
        <v>9684</v>
      </c>
      <c r="H100" s="728">
        <f t="shared" si="6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4"/>
        <v>892.95999999999992</v>
      </c>
      <c r="G101" s="376">
        <f t="shared" si="5"/>
        <v>3806.2400000000002</v>
      </c>
      <c r="H101" s="728">
        <f t="shared" si="6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4"/>
        <v>860.39999999999895</v>
      </c>
      <c r="G102" s="376">
        <f t="shared" si="5"/>
        <v>9556.2000000000007</v>
      </c>
      <c r="H102" s="728">
        <f t="shared" si="6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4"/>
        <v>928.05000000000041</v>
      </c>
      <c r="G103" s="376">
        <f t="shared" si="5"/>
        <v>4885.95</v>
      </c>
      <c r="H103" s="728">
        <f t="shared" si="6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375"/>
      <c r="B105" s="640"/>
      <c r="C105" s="375"/>
      <c r="D105" s="376"/>
      <c r="E105" s="376"/>
      <c r="F105" s="376"/>
      <c r="G105" s="375"/>
      <c r="H105" s="728"/>
      <c r="I105" s="376"/>
      <c r="J105" s="376"/>
      <c r="K105" s="376"/>
      <c r="L105" s="375"/>
      <c r="M105" s="375"/>
    </row>
    <row r="106" spans="1:13" x14ac:dyDescent="0.25">
      <c r="A106" s="375"/>
      <c r="B106" s="640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0" priority="48">
      <formula>Q7&gt;0</formula>
    </cfRule>
    <cfRule type="expression" dxfId="439" priority="49">
      <formula>Q7&lt;0</formula>
    </cfRule>
  </conditionalFormatting>
  <conditionalFormatting sqref="Q8">
    <cfRule type="expression" dxfId="438" priority="46">
      <formula>Q8&gt;0</formula>
    </cfRule>
    <cfRule type="expression" dxfId="437" priority="47">
      <formula>Q8&lt;0</formula>
    </cfRule>
  </conditionalFormatting>
  <conditionalFormatting sqref="F24:F43">
    <cfRule type="expression" dxfId="436" priority="30">
      <formula>F24&gt;0</formula>
    </cfRule>
    <cfRule type="expression" dxfId="435" priority="31">
      <formula>F24&lt;0</formula>
    </cfRule>
  </conditionalFormatting>
  <conditionalFormatting sqref="H45 H47:H48 H50:H51 H53 H24:H43">
    <cfRule type="expression" dxfId="434" priority="28">
      <formula>H24&gt;0</formula>
    </cfRule>
    <cfRule type="expression" dxfId="433" priority="29">
      <formula>H24&lt;0</formula>
    </cfRule>
  </conditionalFormatting>
  <conditionalFormatting sqref="J29">
    <cfRule type="expression" dxfId="432" priority="26">
      <formula>J29&gt;0</formula>
    </cfRule>
    <cfRule type="expression" dxfId="431" priority="27">
      <formula>J29&lt;0</formula>
    </cfRule>
  </conditionalFormatting>
  <conditionalFormatting sqref="J30:J35">
    <cfRule type="expression" dxfId="430" priority="24">
      <formula>J30&gt;0</formula>
    </cfRule>
    <cfRule type="expression" dxfId="429" priority="25">
      <formula>J30&lt;0</formula>
    </cfRule>
  </conditionalFormatting>
  <conditionalFormatting sqref="J36:J37">
    <cfRule type="expression" dxfId="428" priority="22">
      <formula>J36&gt;0</formula>
    </cfRule>
    <cfRule type="expression" dxfId="427" priority="23">
      <formula>J36&lt;0</formula>
    </cfRule>
  </conditionalFormatting>
  <conditionalFormatting sqref="J38:J45 J48 J51">
    <cfRule type="expression" dxfId="426" priority="20">
      <formula>J38&gt;0</formula>
    </cfRule>
    <cfRule type="expression" dxfId="425" priority="21">
      <formula>J38&lt;0</formula>
    </cfRule>
  </conditionalFormatting>
  <conditionalFormatting sqref="W15:W26">
    <cfRule type="iconSet" priority="1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4" priority="17">
      <formula>M59&gt;0</formula>
    </cfRule>
    <cfRule type="expression" dxfId="423" priority="18">
      <formula>M59&lt;0</formula>
    </cfRule>
  </conditionalFormatting>
  <conditionalFormatting sqref="Q10">
    <cfRule type="expression" dxfId="422" priority="15">
      <formula>Q10&gt;0</formula>
    </cfRule>
    <cfRule type="expression" dxfId="421" priority="16">
      <formula>Q10&lt;0</formula>
    </cfRule>
  </conditionalFormatting>
  <conditionalFormatting sqref="F84:F103">
    <cfRule type="expression" dxfId="420" priority="13">
      <formula>F84&gt;0</formula>
    </cfRule>
    <cfRule type="expression" dxfId="419" priority="14">
      <formula>F84&lt;0</formula>
    </cfRule>
  </conditionalFormatting>
  <conditionalFormatting sqref="H105 H107:H108 H110:H111 H113 H84:H103">
    <cfRule type="expression" dxfId="418" priority="11">
      <formula>H84&gt;0</formula>
    </cfRule>
    <cfRule type="expression" dxfId="417" priority="12">
      <formula>H84&lt;0</formula>
    </cfRule>
  </conditionalFormatting>
  <conditionalFormatting sqref="J89">
    <cfRule type="expression" dxfId="416" priority="9">
      <formula>J89&gt;0</formula>
    </cfRule>
    <cfRule type="expression" dxfId="415" priority="10">
      <formula>J89&lt;0</formula>
    </cfRule>
  </conditionalFormatting>
  <conditionalFormatting sqref="J90:J95">
    <cfRule type="expression" dxfId="414" priority="7">
      <formula>J90&gt;0</formula>
    </cfRule>
    <cfRule type="expression" dxfId="413" priority="8">
      <formula>J90&lt;0</formula>
    </cfRule>
  </conditionalFormatting>
  <conditionalFormatting sqref="J96:J97">
    <cfRule type="expression" dxfId="412" priority="5">
      <formula>J96&gt;0</formula>
    </cfRule>
    <cfRule type="expression" dxfId="411" priority="6">
      <formula>J96&lt;0</formula>
    </cfRule>
  </conditionalFormatting>
  <conditionalFormatting sqref="J98:J105 J108 J111">
    <cfRule type="expression" dxfId="410" priority="3">
      <formula>J98&gt;0</formula>
    </cfRule>
    <cfRule type="expression" dxfId="409" priority="4">
      <formula>J98&lt;0</formula>
    </cfRule>
  </conditionalFormatting>
  <conditionalFormatting sqref="J24">
    <cfRule type="expression" dxfId="408" priority="1">
      <formula>J24&gt;0</formula>
    </cfRule>
    <cfRule type="expression" dxfId="407" priority="2">
      <formula>J24&lt;0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44.98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44.76</v>
      </c>
      <c r="R4" s="491">
        <v>-4.8300000000000003E-2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2238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2249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64.019999999999982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-11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-4.8910626945309022E-3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</v>
      </c>
      <c r="D18" s="37"/>
      <c r="E18" s="37"/>
      <c r="F18" s="37">
        <f>SUM(F2:F17)</f>
        <v>2249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49.236000000000004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48.788400000000003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48.340800000000002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47.8932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47.445599999999999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46.997999999999998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46.550399999999996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46.102800000000002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45.655200000000001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45.207599999999999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44.76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44.312399999999997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43.864799999999995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43.417199999999994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42.9696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42.521999999999998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42.074399999999997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41.626800000000003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41.179200000000002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40.7316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40.283999999999999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27" priority="27">
      <formula>F58&gt;0</formula>
    </cfRule>
    <cfRule type="expression" dxfId="26" priority="28">
      <formula>F58&lt;0</formula>
    </cfRule>
  </conditionalFormatting>
  <conditionalFormatting sqref="H58:H60">
    <cfRule type="expression" dxfId="25" priority="25">
      <formula>H58&gt;0</formula>
    </cfRule>
    <cfRule type="expression" dxfId="24" priority="26">
      <formula>H58&lt;0</formula>
    </cfRule>
  </conditionalFormatting>
  <conditionalFormatting sqref="H61">
    <cfRule type="expression" dxfId="23" priority="23">
      <formula>H61&gt;0</formula>
    </cfRule>
    <cfRule type="expression" dxfId="22" priority="24">
      <formula>H61&lt;0</formula>
    </cfRule>
  </conditionalFormatting>
  <conditionalFormatting sqref="H62">
    <cfRule type="expression" dxfId="21" priority="21">
      <formula>H62&gt;0</formula>
    </cfRule>
    <cfRule type="expression" dxfId="20" priority="22">
      <formula>H62&lt;0</formula>
    </cfRule>
  </conditionalFormatting>
  <conditionalFormatting sqref="H63:H67">
    <cfRule type="expression" dxfId="19" priority="19">
      <formula>H63&gt;0</formula>
    </cfRule>
    <cfRule type="expression" dxfId="18" priority="20">
      <formula>H63&lt;0</formula>
    </cfRule>
  </conditionalFormatting>
  <conditionalFormatting sqref="F54:F57">
    <cfRule type="expression" dxfId="17" priority="17">
      <formula>F54&gt;0</formula>
    </cfRule>
    <cfRule type="expression" dxfId="16" priority="18">
      <formula>F54&lt;0</formula>
    </cfRule>
  </conditionalFormatting>
  <conditionalFormatting sqref="H54:H57">
    <cfRule type="expression" dxfId="15" priority="15">
      <formula>H54&gt;0</formula>
    </cfRule>
    <cfRule type="expression" dxfId="14" priority="16">
      <formula>H54&lt;0</formula>
    </cfRule>
  </conditionalFormatting>
  <conditionalFormatting sqref="F63:F64">
    <cfRule type="expression" dxfId="13" priority="13">
      <formula>F63&gt;0</formula>
    </cfRule>
    <cfRule type="expression" dxfId="12" priority="14">
      <formula>F63&lt;0</formula>
    </cfRule>
  </conditionalFormatting>
  <conditionalFormatting sqref="I58:I60">
    <cfRule type="expression" dxfId="11" priority="11">
      <formula>I58&gt;0</formula>
    </cfRule>
    <cfRule type="expression" dxfId="10" priority="12">
      <formula>I58&lt;0</formula>
    </cfRule>
  </conditionalFormatting>
  <conditionalFormatting sqref="I61">
    <cfRule type="expression" dxfId="9" priority="9">
      <formula>I61&gt;0</formula>
    </cfRule>
    <cfRule type="expression" dxfId="8" priority="10">
      <formula>I61&lt;0</formula>
    </cfRule>
  </conditionalFormatting>
  <conditionalFormatting sqref="I62">
    <cfRule type="expression" dxfId="7" priority="7">
      <formula>I62&gt;0</formula>
    </cfRule>
    <cfRule type="expression" dxfId="6" priority="8">
      <formula>I62&lt;0</formula>
    </cfRule>
  </conditionalFormatting>
  <conditionalFormatting sqref="I63:I67">
    <cfRule type="expression" dxfId="5" priority="5">
      <formula>I63&gt;0</formula>
    </cfRule>
    <cfRule type="expression" dxfId="4" priority="6">
      <formula>I63&lt;0</formula>
    </cfRule>
  </conditionalFormatting>
  <conditionalFormatting sqref="I54:I57">
    <cfRule type="expression" dxfId="3" priority="3">
      <formula>I54&gt;0</formula>
    </cfRule>
    <cfRule type="expression" dxfId="2" priority="4">
      <formula>I54&lt;0</formula>
    </cfRule>
  </conditionalFormatting>
  <conditionalFormatting sqref="F65">
    <cfRule type="expression" dxfId="1" priority="1">
      <formula>F65&gt;0</formula>
    </cfRule>
    <cfRule type="expression" dxfId="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42.37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42.37</v>
      </c>
      <c r="R4" s="491">
        <v>-6.6E-3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46.606999999999999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46.183300000000003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45.759599999999999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45.335900000000002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44.912199999999999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44.488500000000002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44.064799999999998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43.641100000000002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43.217399999999998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42.793700000000001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42.37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41.946299999999994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41.522599999999997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41.098899999999993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40.675199999999997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40.251499999999993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39.827799999999996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39.4041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38.980399999999996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38.556699999999999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38.132999999999996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63" priority="11">
      <formula>Q8&gt;0</formula>
    </cfRule>
    <cfRule type="expression" dxfId="362" priority="12">
      <formula>Q8&lt;0</formula>
    </cfRule>
  </conditionalFormatting>
  <conditionalFormatting sqref="Q7">
    <cfRule type="expression" dxfId="361" priority="13">
      <formula>Q7&gt;0</formula>
    </cfRule>
    <cfRule type="expression" dxfId="360" priority="14">
      <formula>Q7&lt;0</formula>
    </cfRule>
  </conditionalFormatting>
  <conditionalFormatting sqref="F22">
    <cfRule type="expression" dxfId="359" priority="9">
      <formula>F22&gt;0</formula>
    </cfRule>
    <cfRule type="expression" dxfId="358" priority="10">
      <formula>F22&lt;0</formula>
    </cfRule>
  </conditionalFormatting>
  <conditionalFormatting sqref="H22">
    <cfRule type="expression" dxfId="357" priority="7">
      <formula>H22&gt;0</formula>
    </cfRule>
    <cfRule type="expression" dxfId="356" priority="8">
      <formula>H22&lt;0</formula>
    </cfRule>
  </conditionalFormatting>
  <conditionalFormatting sqref="F59">
    <cfRule type="expression" dxfId="355" priority="5">
      <formula>F59&gt;0</formula>
    </cfRule>
    <cfRule type="expression" dxfId="354" priority="6">
      <formula>F59&lt;0</formula>
    </cfRule>
  </conditionalFormatting>
  <conditionalFormatting sqref="H59">
    <cfRule type="expression" dxfId="353" priority="3">
      <formula>H59&gt;0</formula>
    </cfRule>
    <cfRule type="expression" dxfId="352" priority="4">
      <formula>H59&lt;0</formula>
    </cfRule>
  </conditionalFormatting>
  <conditionalFormatting sqref="M30">
    <cfRule type="expression" dxfId="351" priority="1">
      <formula>M30&gt;0</formula>
    </cfRule>
    <cfRule type="expression" dxfId="35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86.45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86.45</v>
      </c>
      <c r="R4" s="491">
        <v>-1.2E-2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3" t="s">
        <v>78</v>
      </c>
      <c r="P35" s="74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95.095000000000013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94.230500000000006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93.366000000000014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92.501500000000007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91.637000000000015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90.772500000000008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89.908000000000001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89.043500000000009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88.179000000000002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87.31450000000001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86.45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85.585499999999996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84.721000000000004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83.856499999999997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82.992000000000004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82.127499999999998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81.262999999999991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80.398500000000013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79.534000000000006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78.669499999999999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77.805000000000007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9" priority="19">
      <formula>F27&gt;0</formula>
    </cfRule>
    <cfRule type="expression" dxfId="348" priority="20">
      <formula>F27&lt;0</formula>
    </cfRule>
  </conditionalFormatting>
  <conditionalFormatting sqref="F37:F38">
    <cfRule type="expression" dxfId="347" priority="17">
      <formula>F37&gt;0</formula>
    </cfRule>
    <cfRule type="expression" dxfId="346" priority="18">
      <formula>F37&lt;0</formula>
    </cfRule>
  </conditionalFormatting>
  <conditionalFormatting sqref="H27:H32">
    <cfRule type="expression" dxfId="345" priority="15">
      <formula>H27&gt;0</formula>
    </cfRule>
    <cfRule type="expression" dxfId="344" priority="16">
      <formula>H27&lt;0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conditionalFormatting sqref="Q8">
    <cfRule type="expression" dxfId="341" priority="1">
      <formula>Q8&gt;0</formula>
    </cfRule>
    <cfRule type="expression" dxfId="34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123.93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123.93</v>
      </c>
      <c r="R4" s="491">
        <v>1.2200000000000001E-2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136.32300000000001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135.08370000000002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133.84440000000001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132.60510000000002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131.36580000000001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130.12650000000002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128.88720000000001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127.64790000000001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126.40860000000001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125.16930000000001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123.93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122.69070000000001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121.45140000000001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120.21210000000001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118.97280000000001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117.73350000000001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116.49420000000001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115.25490000000001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114.01560000000001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112.77630000000001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111.53700000000001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9" priority="25">
      <formula>F24&gt;0</formula>
    </cfRule>
    <cfRule type="expression" dxfId="338" priority="26">
      <formula>F24&lt;0</formula>
    </cfRule>
  </conditionalFormatting>
  <conditionalFormatting sqref="H21:H27">
    <cfRule type="expression" dxfId="337" priority="19">
      <formula>H21&gt;0</formula>
    </cfRule>
    <cfRule type="expression" dxfId="336" priority="20">
      <formula>H21&lt;0</formula>
    </cfRule>
  </conditionalFormatting>
  <conditionalFormatting sqref="F21:F23">
    <cfRule type="expression" dxfId="335" priority="5">
      <formula>F21&gt;0</formula>
    </cfRule>
    <cfRule type="expression" dxfId="334" priority="6">
      <formula>F21&lt;0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246.55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246.55</v>
      </c>
      <c r="R4" s="491">
        <v>-1.1299999999999999E-2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4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3" t="s">
        <v>78</v>
      </c>
      <c r="P41" s="74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271.20500000000004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268.73950000000002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266.27400000000006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263.80850000000004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261.34300000000002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258.8775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256.41200000000003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253.94650000000001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251.48100000000002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249.0155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246.55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244.08450000000002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241.619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239.15350000000001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236.68799999999999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234.2225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231.75700000000001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229.29150000000001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226.82600000000002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224.36050000000003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221.89500000000001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9" priority="11">
      <formula>F21&gt;0</formula>
    </cfRule>
    <cfRule type="expression" dxfId="328" priority="12">
      <formula>F21&lt;0</formula>
    </cfRule>
  </conditionalFormatting>
  <conditionalFormatting sqref="H21:H23">
    <cfRule type="expression" dxfId="327" priority="9">
      <formula>H21&gt;0</formula>
    </cfRule>
    <cfRule type="expression" dxfId="326" priority="10">
      <formula>H21&lt;0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58.58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58.58</v>
      </c>
      <c r="R4" s="491">
        <v>-2.9000000000000001E-2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3" t="s">
        <v>78</v>
      </c>
      <c r="P40" s="74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64.438000000000002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63.852200000000003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63.266400000000004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62.680599999999998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62.094799999999999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61.509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60.923200000000001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60.337400000000002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59.751599999999996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59.165799999999997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58.58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57.994199999999999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57.4084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56.822599999999994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56.236799999999995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55.650999999999996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55.065199999999997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54.479399999999998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53.893599999999999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53.3078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52.722000000000001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21" priority="15">
      <formula>F29&gt;0</formula>
    </cfRule>
    <cfRule type="expression" dxfId="320" priority="16">
      <formula>F29&lt;0</formula>
    </cfRule>
  </conditionalFormatting>
  <conditionalFormatting sqref="F34:F62">
    <cfRule type="expression" dxfId="319" priority="11">
      <formula>F34&gt;0</formula>
    </cfRule>
    <cfRule type="expression" dxfId="318" priority="12">
      <formula>F34&lt;0</formula>
    </cfRule>
  </conditionalFormatting>
  <conditionalFormatting sqref="F34:F62">
    <cfRule type="expression" dxfId="317" priority="13">
      <formula>F34&gt;0</formula>
    </cfRule>
    <cfRule type="expression" dxfId="316" priority="14">
      <formula>F34&lt;0</formula>
    </cfRule>
  </conditionalFormatting>
  <conditionalFormatting sqref="H29:H62">
    <cfRule type="expression" dxfId="315" priority="9">
      <formula>H29&gt;0</formula>
    </cfRule>
    <cfRule type="expression" dxfId="314" priority="10">
      <formula>H29&lt;0</formula>
    </cfRule>
  </conditionalFormatting>
  <conditionalFormatting sqref="F25:F28">
    <cfRule type="expression" dxfId="313" priority="7">
      <formula>F25&gt;0</formula>
    </cfRule>
    <cfRule type="expression" dxfId="312" priority="8">
      <formula>F25&lt;0</formula>
    </cfRule>
  </conditionalFormatting>
  <conditionalFormatting sqref="H25:H28">
    <cfRule type="expression" dxfId="311" priority="5">
      <formula>H25&gt;0</formula>
    </cfRule>
    <cfRule type="expression" dxfId="310" priority="6">
      <formula>H25&lt;0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69.06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69.06</v>
      </c>
      <c r="R4" s="510">
        <v>6.6E-3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3" t="s">
        <v>78</v>
      </c>
      <c r="P40" s="74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75.966000000000008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75.275400000000005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74.584800000000001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73.894200000000012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73.203600000000009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72.513000000000005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71.822400000000002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71.131799999999998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70.441200000000009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69.750600000000006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69.06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68.369399999999999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67.678799999999995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66.988200000000006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66.297600000000003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65.606999999999999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64.916399999999996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64.225800000000007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63.535200000000003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62.844600000000007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62.154000000000003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5" priority="73">
      <formula>F25&gt;0</formula>
    </cfRule>
    <cfRule type="expression" dxfId="304" priority="74">
      <formula>F25&lt;0</formula>
    </cfRule>
  </conditionalFormatting>
  <conditionalFormatting sqref="F57:F64 F66">
    <cfRule type="expression" dxfId="303" priority="69">
      <formula>F57&gt;0</formula>
    </cfRule>
    <cfRule type="expression" dxfId="302" priority="70">
      <formula>F57&lt;0</formula>
    </cfRule>
  </conditionalFormatting>
  <conditionalFormatting sqref="F57:F64 F66">
    <cfRule type="expression" dxfId="301" priority="71">
      <formula>F57&gt;0</formula>
    </cfRule>
    <cfRule type="expression" dxfId="300" priority="72">
      <formula>F57&lt;0</formula>
    </cfRule>
  </conditionalFormatting>
  <conditionalFormatting sqref="H57:H64 H66">
    <cfRule type="expression" dxfId="299" priority="67">
      <formula>H57&gt;0</formula>
    </cfRule>
    <cfRule type="expression" dxfId="298" priority="68">
      <formula>H57&lt;0</formula>
    </cfRule>
  </conditionalFormatting>
  <conditionalFormatting sqref="Q7">
    <cfRule type="expression" dxfId="297" priority="49">
      <formula>Q7&gt;0</formula>
    </cfRule>
    <cfRule type="expression" dxfId="296" priority="50">
      <formula>Q7&lt;0</formula>
    </cfRule>
  </conditionalFormatting>
  <conditionalFormatting sqref="Q8">
    <cfRule type="expression" dxfId="295" priority="47">
      <formula>Q8&gt;0</formula>
    </cfRule>
    <cfRule type="expression" dxfId="294" priority="48">
      <formula>Q8&lt;0</formula>
    </cfRule>
  </conditionalFormatting>
  <conditionalFormatting sqref="F24">
    <cfRule type="expression" dxfId="293" priority="33">
      <formula>F24&gt;0</formula>
    </cfRule>
    <cfRule type="expression" dxfId="292" priority="34">
      <formula>F24&lt;0</formula>
    </cfRule>
  </conditionalFormatting>
  <conditionalFormatting sqref="H24">
    <cfRule type="expression" dxfId="291" priority="31">
      <formula>H24&gt;0</formula>
    </cfRule>
    <cfRule type="expression" dxfId="290" priority="32">
      <formula>H24&lt;0</formula>
    </cfRule>
  </conditionalFormatting>
  <conditionalFormatting sqref="M67">
    <cfRule type="expression" dxfId="289" priority="29">
      <formula>M67&gt;0</formula>
    </cfRule>
    <cfRule type="expression" dxfId="288" priority="30">
      <formula>M67&lt;0</formula>
    </cfRule>
  </conditionalFormatting>
  <conditionalFormatting sqref="F65">
    <cfRule type="expression" dxfId="287" priority="25">
      <formula>F65&gt;0</formula>
    </cfRule>
    <cfRule type="expression" dxfId="286" priority="26">
      <formula>F65&lt;0</formula>
    </cfRule>
  </conditionalFormatting>
  <conditionalFormatting sqref="F65">
    <cfRule type="expression" dxfId="285" priority="27">
      <formula>F65&gt;0</formula>
    </cfRule>
    <cfRule type="expression" dxfId="284" priority="28">
      <formula>F65&lt;0</formula>
    </cfRule>
  </conditionalFormatting>
  <conditionalFormatting sqref="H65">
    <cfRule type="expression" dxfId="283" priority="23">
      <formula>H65&gt;0</formula>
    </cfRule>
    <cfRule type="expression" dxfId="282" priority="24">
      <formula>H65&lt;0</formula>
    </cfRule>
  </conditionalFormatting>
  <conditionalFormatting sqref="F93:F97 H93:H97 H99:H124 F99:F124">
    <cfRule type="expression" dxfId="281" priority="19">
      <formula>F93&gt;0</formula>
    </cfRule>
    <cfRule type="expression" dxfId="280" priority="20">
      <formula>F93&lt;0</formula>
    </cfRule>
  </conditionalFormatting>
  <conditionalFormatting sqref="F125:F132 F134">
    <cfRule type="expression" dxfId="279" priority="15">
      <formula>F125&gt;0</formula>
    </cfRule>
    <cfRule type="expression" dxfId="278" priority="16">
      <formula>F125&lt;0</formula>
    </cfRule>
  </conditionalFormatting>
  <conditionalFormatting sqref="F125:F132 F134">
    <cfRule type="expression" dxfId="277" priority="17">
      <formula>F125&gt;0</formula>
    </cfRule>
    <cfRule type="expression" dxfId="276" priority="18">
      <formula>F125&lt;0</formula>
    </cfRule>
  </conditionalFormatting>
  <conditionalFormatting sqref="H125:H132 H134">
    <cfRule type="expression" dxfId="275" priority="13">
      <formula>H125&gt;0</formula>
    </cfRule>
    <cfRule type="expression" dxfId="274" priority="14">
      <formula>H125&lt;0</formula>
    </cfRule>
  </conditionalFormatting>
  <conditionalFormatting sqref="F92">
    <cfRule type="expression" dxfId="273" priority="11">
      <formula>F92&gt;0</formula>
    </cfRule>
    <cfRule type="expression" dxfId="272" priority="12">
      <formula>F92&lt;0</formula>
    </cfRule>
  </conditionalFormatting>
  <conditionalFormatting sqref="H92">
    <cfRule type="expression" dxfId="271" priority="9">
      <formula>H92&gt;0</formula>
    </cfRule>
    <cfRule type="expression" dxfId="270" priority="10">
      <formula>H92&lt;0</formula>
    </cfRule>
  </conditionalFormatting>
  <conditionalFormatting sqref="F133">
    <cfRule type="expression" dxfId="269" priority="5">
      <formula>F133&gt;0</formula>
    </cfRule>
    <cfRule type="expression" dxfId="268" priority="6">
      <formula>F133&lt;0</formula>
    </cfRule>
  </conditionalFormatting>
  <conditionalFormatting sqref="F133">
    <cfRule type="expression" dxfId="267" priority="7">
      <formula>F133&gt;0</formula>
    </cfRule>
    <cfRule type="expression" dxfId="266" priority="8">
      <formula>F133&lt;0</formula>
    </cfRule>
  </conditionalFormatting>
  <conditionalFormatting sqref="H133">
    <cfRule type="expression" dxfId="265" priority="3">
      <formula>H133&gt;0</formula>
    </cfRule>
    <cfRule type="expression" dxfId="264" priority="4">
      <formula>H133&lt;0</formula>
    </cfRule>
  </conditionalFormatting>
  <conditionalFormatting sqref="F98 H98">
    <cfRule type="expression" dxfId="263" priority="1">
      <formula>F98&gt;0</formula>
    </cfRule>
    <cfRule type="expression" dxfId="26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47.12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47.12</v>
      </c>
      <c r="R4" s="512">
        <v>-5.7000000000000002E-3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3" t="s">
        <v>78</v>
      </c>
      <c r="P42" s="74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51.832000000000001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51.360799999999998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50.889600000000002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50.418399999999998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49.947200000000002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49.475999999999999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49.004799999999996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48.5336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48.062399999999997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47.591200000000001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47.12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46.648799999999994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46.177599999999998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45.706399999999995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45.235199999999999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44.763999999999996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44.292799999999993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43.821599999999997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43.3504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42.879199999999997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42.408000000000001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61" priority="31">
      <formula>F45&gt;0</formula>
    </cfRule>
    <cfRule type="expression" dxfId="26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9" priority="33">
      <formula>F40&gt;0</formula>
    </cfRule>
    <cfRule type="expression" dxfId="258" priority="34">
      <formula>F40&lt;0</formula>
    </cfRule>
  </conditionalFormatting>
  <conditionalFormatting sqref="F45:F59 F61:F91 F93:F102">
    <cfRule type="expression" dxfId="257" priority="29">
      <formula>F45&gt;0</formula>
    </cfRule>
    <cfRule type="expression" dxfId="256" priority="30">
      <formula>F45&lt;0</formula>
    </cfRule>
  </conditionalFormatting>
  <conditionalFormatting sqref="H40:H59 H61:H91 H93:H102">
    <cfRule type="expression" dxfId="255" priority="27">
      <formula>H40&gt;0</formula>
    </cfRule>
    <cfRule type="expression" dxfId="254" priority="28">
      <formula>H40&lt;0</formula>
    </cfRule>
  </conditionalFormatting>
  <conditionalFormatting sqref="F36:F39">
    <cfRule type="expression" dxfId="253" priority="25">
      <formula>F36&gt;0</formula>
    </cfRule>
    <cfRule type="expression" dxfId="252" priority="26">
      <formula>F36&lt;0</formula>
    </cfRule>
  </conditionalFormatting>
  <conditionalFormatting sqref="H36:H39">
    <cfRule type="expression" dxfId="251" priority="23">
      <formula>H36&gt;0</formula>
    </cfRule>
    <cfRule type="expression" dxfId="250" priority="24">
      <formula>H36&lt;0</formula>
    </cfRule>
  </conditionalFormatting>
  <conditionalFormatting sqref="Q7">
    <cfRule type="expression" dxfId="249" priority="17">
      <formula>Q7&gt;0</formula>
    </cfRule>
    <cfRule type="expression" dxfId="248" priority="18">
      <formula>Q7&lt;0</formula>
    </cfRule>
  </conditionalFormatting>
  <conditionalFormatting sqref="Q8">
    <cfRule type="expression" dxfId="247" priority="15">
      <formula>Q8&gt;0</formula>
    </cfRule>
    <cfRule type="expression" dxfId="246" priority="16">
      <formula>Q8&lt;0</formula>
    </cfRule>
  </conditionalFormatting>
  <conditionalFormatting sqref="Q10">
    <cfRule type="expression" dxfId="245" priority="13">
      <formula>Q10&gt;0</formula>
    </cfRule>
    <cfRule type="expression" dxfId="244" priority="14">
      <formula>Q10&lt;0</formula>
    </cfRule>
  </conditionalFormatting>
  <conditionalFormatting sqref="F60">
    <cfRule type="expression" dxfId="243" priority="11">
      <formula>F60&gt;0</formula>
    </cfRule>
    <cfRule type="expression" dxfId="242" priority="12">
      <formula>F60&lt;0</formula>
    </cfRule>
  </conditionalFormatting>
  <conditionalFormatting sqref="F60">
    <cfRule type="expression" dxfId="241" priority="9">
      <formula>F60&gt;0</formula>
    </cfRule>
    <cfRule type="expression" dxfId="240" priority="10">
      <formula>F60&lt;0</formula>
    </cfRule>
  </conditionalFormatting>
  <conditionalFormatting sqref="H60">
    <cfRule type="expression" dxfId="239" priority="7">
      <formula>H60&gt;0</formula>
    </cfRule>
    <cfRule type="expression" dxfId="238" priority="8">
      <formula>H60&lt;0</formula>
    </cfRule>
  </conditionalFormatting>
  <conditionalFormatting sqref="F92">
    <cfRule type="expression" dxfId="237" priority="5">
      <formula>F92&gt;0</formula>
    </cfRule>
    <cfRule type="expression" dxfId="236" priority="6">
      <formula>F92&lt;0</formula>
    </cfRule>
  </conditionalFormatting>
  <conditionalFormatting sqref="F92">
    <cfRule type="expression" dxfId="235" priority="3">
      <formula>F92&gt;0</formula>
    </cfRule>
    <cfRule type="expression" dxfId="234" priority="4">
      <formula>F92&lt;0</formula>
    </cfRule>
  </conditionalFormatting>
  <conditionalFormatting sqref="H92">
    <cfRule type="expression" dxfId="233" priority="1">
      <formula>H92&gt;0</formula>
    </cfRule>
    <cfRule type="expression" dxfId="23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22.695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4"/>
      <c r="M4" s="4"/>
      <c r="O4" s="11" t="s">
        <v>66</v>
      </c>
      <c r="Q4" s="197">
        <v>15.47</v>
      </c>
      <c r="R4" s="491">
        <v>-3.2000000000000002E-3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2784.6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90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-1300.5000000000005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-1300.5000000000005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-0.31835205992509374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200</v>
      </c>
      <c r="I18" s="37"/>
      <c r="J18" s="37"/>
      <c r="K18" s="37">
        <f>SUM(K2:K17)</f>
        <v>6470.26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0" si="1">C25*(E25-D25)</f>
        <v>-53.688000000000216</v>
      </c>
      <c r="G25" s="39">
        <f t="shared" ref="G25:G30" si="2">D25*C25</f>
        <v>2532.8879999999999</v>
      </c>
      <c r="H25" s="227">
        <f t="shared" ref="H25:H30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17.017000000000003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16.862300000000001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16.707600000000003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16.552900000000001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16.398200000000003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16.243500000000001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16.088800000000003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15.934100000000001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15.779400000000001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15.624700000000001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15.47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15.315300000000001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15.160600000000001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15.0059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14.8512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14.6965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14.5418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14.387100000000002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14.232400000000002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14.077700000000002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13.923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31" priority="63">
      <formula>F26&gt;0</formula>
    </cfRule>
    <cfRule type="expression" dxfId="230" priority="64">
      <formula>F26&lt;0</formula>
    </cfRule>
  </conditionalFormatting>
  <conditionalFormatting sqref="H26:H28">
    <cfRule type="expression" dxfId="229" priority="61">
      <formula>H26&gt;0</formula>
    </cfRule>
    <cfRule type="expression" dxfId="228" priority="62">
      <formula>H26&lt;0</formula>
    </cfRule>
  </conditionalFormatting>
  <conditionalFormatting sqref="H29:H30">
    <cfRule type="expression" dxfId="227" priority="57">
      <formula>H29&gt;0</formula>
    </cfRule>
    <cfRule type="expression" dxfId="226" priority="58">
      <formula>H29&lt;0</formula>
    </cfRule>
  </conditionalFormatting>
  <conditionalFormatting sqref="H31:H34">
    <cfRule type="expression" dxfId="225" priority="55">
      <formula>H31&gt;0</formula>
    </cfRule>
    <cfRule type="expression" dxfId="224" priority="56">
      <formula>H31&lt;0</formula>
    </cfRule>
  </conditionalFormatting>
  <conditionalFormatting sqref="F21:F24">
    <cfRule type="expression" dxfId="223" priority="53">
      <formula>F21&gt;0</formula>
    </cfRule>
    <cfRule type="expression" dxfId="222" priority="54">
      <formula>F21&lt;0</formula>
    </cfRule>
  </conditionalFormatting>
  <conditionalFormatting sqref="H21:H24">
    <cfRule type="expression" dxfId="221" priority="51">
      <formula>H21&gt;0</formula>
    </cfRule>
    <cfRule type="expression" dxfId="220" priority="52">
      <formula>H21&lt;0</formula>
    </cfRule>
  </conditionalFormatting>
  <conditionalFormatting sqref="F31">
    <cfRule type="expression" dxfId="219" priority="49">
      <formula>F31&gt;0</formula>
    </cfRule>
    <cfRule type="expression" dxfId="218" priority="50">
      <formula>F31&lt;0</formula>
    </cfRule>
  </conditionalFormatting>
  <conditionalFormatting sqref="I25:I27">
    <cfRule type="expression" dxfId="217" priority="47">
      <formula>I25&gt;0</formula>
    </cfRule>
    <cfRule type="expression" dxfId="216" priority="48">
      <formula>I25&lt;0</formula>
    </cfRule>
  </conditionalFormatting>
  <conditionalFormatting sqref="I28">
    <cfRule type="expression" dxfId="215" priority="45">
      <formula>I28&gt;0</formula>
    </cfRule>
    <cfRule type="expression" dxfId="214" priority="46">
      <formula>I28&lt;0</formula>
    </cfRule>
  </conditionalFormatting>
  <conditionalFormatting sqref="I29">
    <cfRule type="expression" dxfId="213" priority="43">
      <formula>I29&gt;0</formula>
    </cfRule>
    <cfRule type="expression" dxfId="212" priority="44">
      <formula>I29&lt;0</formula>
    </cfRule>
  </conditionalFormatting>
  <conditionalFormatting sqref="I30:I34">
    <cfRule type="expression" dxfId="211" priority="41">
      <formula>I30&gt;0</formula>
    </cfRule>
    <cfRule type="expression" dxfId="210" priority="42">
      <formula>I30&lt;0</formula>
    </cfRule>
  </conditionalFormatting>
  <conditionalFormatting sqref="I21:I24">
    <cfRule type="expression" dxfId="209" priority="39">
      <formula>I21&gt;0</formula>
    </cfRule>
    <cfRule type="expression" dxfId="208" priority="40">
      <formula>I21&lt;0</formula>
    </cfRule>
  </conditionalFormatting>
  <conditionalFormatting sqref="F32">
    <cfRule type="expression" dxfId="207" priority="37">
      <formula>F32&gt;0</formula>
    </cfRule>
    <cfRule type="expression" dxfId="206" priority="38">
      <formula>F32&lt;0</formula>
    </cfRule>
  </conditionalFormatting>
  <conditionalFormatting sqref="Q8">
    <cfRule type="expression" dxfId="205" priority="33">
      <formula>Q8&gt;0</formula>
    </cfRule>
    <cfRule type="expression" dxfId="204" priority="34">
      <formula>Q8&lt;0</formula>
    </cfRule>
  </conditionalFormatting>
  <conditionalFormatting sqref="Q7">
    <cfRule type="expression" dxfId="203" priority="35">
      <formula>Q7&gt;0</formula>
    </cfRule>
    <cfRule type="expression" dxfId="202" priority="36">
      <formula>Q7&lt;0</formula>
    </cfRule>
  </conditionalFormatting>
  <conditionalFormatting sqref="F60:F64">
    <cfRule type="expression" dxfId="201" priority="31">
      <formula>F60&gt;0</formula>
    </cfRule>
    <cfRule type="expression" dxfId="200" priority="32">
      <formula>F60&lt;0</formula>
    </cfRule>
  </conditionalFormatting>
  <conditionalFormatting sqref="H60:H62">
    <cfRule type="expression" dxfId="199" priority="29">
      <formula>H60&gt;0</formula>
    </cfRule>
    <cfRule type="expression" dxfId="198" priority="30">
      <formula>H60&lt;0</formula>
    </cfRule>
  </conditionalFormatting>
  <conditionalFormatting sqref="H63">
    <cfRule type="expression" dxfId="197" priority="27">
      <formula>H63&gt;0</formula>
    </cfRule>
    <cfRule type="expression" dxfId="196" priority="28">
      <formula>H63&lt;0</formula>
    </cfRule>
  </conditionalFormatting>
  <conditionalFormatting sqref="H64">
    <cfRule type="expression" dxfId="195" priority="25">
      <formula>H64&gt;0</formula>
    </cfRule>
    <cfRule type="expression" dxfId="194" priority="26">
      <formula>H64&lt;0</formula>
    </cfRule>
  </conditionalFormatting>
  <conditionalFormatting sqref="H65:H69">
    <cfRule type="expression" dxfId="193" priority="23">
      <formula>H65&gt;0</formula>
    </cfRule>
    <cfRule type="expression" dxfId="192" priority="24">
      <formula>H65&lt;0</formula>
    </cfRule>
  </conditionalFormatting>
  <conditionalFormatting sqref="F56:F59">
    <cfRule type="expression" dxfId="191" priority="21">
      <formula>F56&gt;0</formula>
    </cfRule>
    <cfRule type="expression" dxfId="190" priority="22">
      <formula>F56&lt;0</formula>
    </cfRule>
  </conditionalFormatting>
  <conditionalFormatting sqref="H56:H59">
    <cfRule type="expression" dxfId="189" priority="19">
      <formula>H56&gt;0</formula>
    </cfRule>
    <cfRule type="expression" dxfId="188" priority="20">
      <formula>H56&lt;0</formula>
    </cfRule>
  </conditionalFormatting>
  <conditionalFormatting sqref="F65:F66">
    <cfRule type="expression" dxfId="187" priority="17">
      <formula>F65&gt;0</formula>
    </cfRule>
    <cfRule type="expression" dxfId="186" priority="18">
      <formula>F65&lt;0</formula>
    </cfRule>
  </conditionalFormatting>
  <conditionalFormatting sqref="I60:I62">
    <cfRule type="expression" dxfId="185" priority="15">
      <formula>I60&gt;0</formula>
    </cfRule>
    <cfRule type="expression" dxfId="184" priority="16">
      <formula>I60&lt;0</formula>
    </cfRule>
  </conditionalFormatting>
  <conditionalFormatting sqref="I63">
    <cfRule type="expression" dxfId="183" priority="13">
      <formula>I63&gt;0</formula>
    </cfRule>
    <cfRule type="expression" dxfId="182" priority="14">
      <formula>I63&lt;0</formula>
    </cfRule>
  </conditionalFormatting>
  <conditionalFormatting sqref="I64">
    <cfRule type="expression" dxfId="181" priority="11">
      <formula>I64&gt;0</formula>
    </cfRule>
    <cfRule type="expression" dxfId="180" priority="12">
      <formula>I64&lt;0</formula>
    </cfRule>
  </conditionalFormatting>
  <conditionalFormatting sqref="I65:I69">
    <cfRule type="expression" dxfId="179" priority="9">
      <formula>I65&gt;0</formula>
    </cfRule>
    <cfRule type="expression" dxfId="178" priority="10">
      <formula>I65&lt;0</formula>
    </cfRule>
  </conditionalFormatting>
  <conditionalFormatting sqref="I56:I59">
    <cfRule type="expression" dxfId="177" priority="7">
      <formula>I56&gt;0</formula>
    </cfRule>
    <cfRule type="expression" dxfId="176" priority="8">
      <formula>I56&lt;0</formula>
    </cfRule>
  </conditionalFormatting>
  <conditionalFormatting sqref="F67">
    <cfRule type="expression" dxfId="175" priority="5">
      <formula>F67&gt;0</formula>
    </cfRule>
    <cfRule type="expression" dxfId="174" priority="6">
      <formula>F67&lt;0</formula>
    </cfRule>
  </conditionalFormatting>
  <conditionalFormatting sqref="F25">
    <cfRule type="expression" dxfId="173" priority="3">
      <formula>F25&gt;0</formula>
    </cfRule>
    <cfRule type="expression" dxfId="172" priority="4">
      <formula>F25&lt;0</formula>
    </cfRule>
  </conditionalFormatting>
  <conditionalFormatting sqref="H25">
    <cfRule type="expression" dxfId="171" priority="1">
      <formula>H25&gt;0</formula>
    </cfRule>
    <cfRule type="expression" dxfId="17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97.06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97.06</v>
      </c>
      <c r="R4" s="491">
        <v>-4.3700000000000003E-2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3" t="s">
        <v>78</v>
      </c>
      <c r="P40" s="74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106.76600000000001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105.79540000000001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104.82480000000001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103.85420000000001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102.8836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101.91300000000001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100.94240000000001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99.971800000000002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99.001199999999997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98.030600000000007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97.06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96.089399999999998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95.118800000000007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94.148200000000003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93.177599999999998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92.206999999999994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91.236400000000003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90.265800000000013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89.295200000000008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88.324600000000004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87.353999999999999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69" priority="15">
      <formula>F25&gt;0</formula>
    </cfRule>
    <cfRule type="expression" dxfId="168" priority="16">
      <formula>F25&lt;0</formula>
    </cfRule>
  </conditionalFormatting>
  <conditionalFormatting sqref="F32:F70">
    <cfRule type="expression" dxfId="167" priority="11">
      <formula>F32&gt;0</formula>
    </cfRule>
    <cfRule type="expression" dxfId="166" priority="12">
      <formula>F32&lt;0</formula>
    </cfRule>
  </conditionalFormatting>
  <conditionalFormatting sqref="F32:F70">
    <cfRule type="expression" dxfId="165" priority="13">
      <formula>F32&gt;0</formula>
    </cfRule>
    <cfRule type="expression" dxfId="164" priority="14">
      <formula>F32&lt;0</formula>
    </cfRule>
  </conditionalFormatting>
  <conditionalFormatting sqref="H25 H30:H70">
    <cfRule type="expression" dxfId="163" priority="9">
      <formula>H25&gt;0</formula>
    </cfRule>
    <cfRule type="expression" dxfId="162" priority="10">
      <formula>H25&lt;0</formula>
    </cfRule>
  </conditionalFormatting>
  <conditionalFormatting sqref="F26:F29">
    <cfRule type="expression" dxfId="161" priority="7">
      <formula>F26&gt;0</formula>
    </cfRule>
    <cfRule type="expression" dxfId="160" priority="8">
      <formula>F26&lt;0</formula>
    </cfRule>
  </conditionalFormatting>
  <conditionalFormatting sqref="H26:H29">
    <cfRule type="expression" dxfId="159" priority="5">
      <formula>H26&gt;0</formula>
    </cfRule>
    <cfRule type="expression" dxfId="158" priority="6">
      <formula>H26&lt;0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13.41</v>
      </c>
      <c r="R4" s="491">
        <v>-3.8699999999999998E-2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3567.06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-6367.33</v>
      </c>
      <c r="R7" s="29">
        <v>42993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-6802.26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-0.65599865757831766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0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3" t="s">
        <v>78</v>
      </c>
      <c r="P40" s="743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14.751000000000001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14.616900000000001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14.482800000000001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14.348700000000001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14.214600000000001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14.080500000000001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13.946400000000001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13.8123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13.6782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13.5441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13.41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13.2759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13.1418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13.0077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12.8736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12.7395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12.605399999999999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12.471300000000001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12.337200000000001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12.203100000000001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12.069000000000001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53" priority="25">
      <formula>F28&gt;0</formula>
    </cfRule>
    <cfRule type="expression" dxfId="152" priority="26">
      <formula>F28&lt;0</formula>
    </cfRule>
  </conditionalFormatting>
  <conditionalFormatting sqref="H118:H125">
    <cfRule type="expression" dxfId="151" priority="23">
      <formula>H118&gt;0</formula>
    </cfRule>
    <cfRule type="expression" dxfId="150" priority="24">
      <formula>H118&lt;0</formula>
    </cfRule>
  </conditionalFormatting>
  <conditionalFormatting sqref="H126">
    <cfRule type="expression" dxfId="149" priority="21">
      <formula>H126&gt;0</formula>
    </cfRule>
    <cfRule type="expression" dxfId="148" priority="22">
      <formula>H126&lt;0</formula>
    </cfRule>
  </conditionalFormatting>
  <conditionalFormatting sqref="Q8">
    <cfRule type="expression" dxfId="147" priority="11">
      <formula>Q8&gt;0</formula>
    </cfRule>
    <cfRule type="expression" dxfId="146" priority="12">
      <formula>Q8&lt;0</formula>
    </cfRule>
  </conditionalFormatting>
  <conditionalFormatting sqref="Q7">
    <cfRule type="expression" dxfId="145" priority="13">
      <formula>Q7&gt;0</formula>
    </cfRule>
    <cfRule type="expression" dxfId="144" priority="14">
      <formula>Q7&lt;0</formula>
    </cfRule>
  </conditionalFormatting>
  <conditionalFormatting sqref="F30:F33">
    <cfRule type="expression" dxfId="143" priority="9">
      <formula>F30&gt;0</formula>
    </cfRule>
    <cfRule type="expression" dxfId="142" priority="10">
      <formula>F30&lt;0</formula>
    </cfRule>
  </conditionalFormatting>
  <conditionalFormatting sqref="H30:H33">
    <cfRule type="expression" dxfId="141" priority="7">
      <formula>H30&gt;0</formula>
    </cfRule>
    <cfRule type="expression" dxfId="140" priority="8">
      <formula>H30&lt;0</formula>
    </cfRule>
  </conditionalFormatting>
  <conditionalFormatting sqref="K59:K93">
    <cfRule type="expression" dxfId="139" priority="5">
      <formula>K59&gt;0</formula>
    </cfRule>
    <cfRule type="expression" dxfId="138" priority="6">
      <formula>K59&lt;0</formula>
    </cfRule>
  </conditionalFormatting>
  <conditionalFormatting sqref="K66">
    <cfRule type="expression" dxfId="137" priority="3">
      <formula>K66&gt;0</formula>
    </cfRule>
    <cfRule type="expression" dxfId="136" priority="4">
      <formula>K66&lt;0</formula>
    </cfRule>
  </conditionalFormatting>
  <conditionalFormatting sqref="M63">
    <cfRule type="expression" dxfId="135" priority="1">
      <formula>M63&gt;0</formula>
    </cfRule>
    <cfRule type="expression" dxfId="13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/>
      <c r="M2" s="3"/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85.47</v>
      </c>
      <c r="R4" s="491">
        <v>3.04E-2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4273.5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4094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838.16999999999825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179.5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4.3844650708353687E-2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4094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0"/>
      <c r="C31" s="10"/>
      <c r="D31" s="39"/>
      <c r="E31" s="39"/>
      <c r="F31" s="39"/>
      <c r="G31" s="39"/>
      <c r="H31" s="228"/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3" t="s">
        <v>78</v>
      </c>
      <c r="P42" s="74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94.01700000000001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93.162300000000002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92.307600000000008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91.4529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90.598200000000006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89.743499999999997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88.888800000000003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88.034099999999995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87.179400000000001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86.324699999999993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85.47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84.615300000000005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83.760599999999997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82.905900000000003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82.051199999999994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81.1965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80.341799999999992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79.487099999999998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78.632400000000004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77.777699999999996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76.923000000000002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786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1:I41 F31:F41 H44:I45 F44:F45 H48:I52 F48:F52">
    <cfRule type="expression" dxfId="133" priority="62">
      <formula>F31&gt;0</formula>
    </cfRule>
    <cfRule type="expression" dxfId="132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0 F43 F47">
    <cfRule type="expression" dxfId="131" priority="45">
      <formula>F30&gt;0</formula>
    </cfRule>
    <cfRule type="expression" dxfId="130" priority="46">
      <formula>F30&lt;0</formula>
    </cfRule>
  </conditionalFormatting>
  <conditionalFormatting sqref="H30:I30 H43:I43 H47:I47">
    <cfRule type="expression" dxfId="129" priority="43">
      <formula>H30&gt;0</formula>
    </cfRule>
    <cfRule type="expression" dxfId="128" priority="44">
      <formula>H30&lt;0</formula>
    </cfRule>
  </conditionalFormatting>
  <conditionalFormatting sqref="Q8">
    <cfRule type="expression" dxfId="127" priority="37">
      <formula>Q8&gt;0</formula>
    </cfRule>
    <cfRule type="expression" dxfId="126" priority="38">
      <formula>Q8&lt;0</formula>
    </cfRule>
  </conditionalFormatting>
  <conditionalFormatting sqref="Q7">
    <cfRule type="expression" dxfId="125" priority="39">
      <formula>Q7&gt;0</formula>
    </cfRule>
    <cfRule type="expression" dxfId="124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23" priority="25">
      <formula>F115&gt;0</formula>
    </cfRule>
    <cfRule type="expression" dxfId="122" priority="26">
      <formula>F115&lt;0</formula>
    </cfRule>
  </conditionalFormatting>
  <conditionalFormatting sqref="F112:F114">
    <cfRule type="expression" dxfId="121" priority="23">
      <formula>F112&gt;0</formula>
    </cfRule>
    <cfRule type="expression" dxfId="120" priority="24">
      <formula>F112&lt;0</formula>
    </cfRule>
  </conditionalFormatting>
  <conditionalFormatting sqref="H112:I112">
    <cfRule type="expression" dxfId="119" priority="21">
      <formula>H112&gt;0</formula>
    </cfRule>
    <cfRule type="expression" dxfId="118" priority="22">
      <formula>H112&lt;0</formula>
    </cfRule>
  </conditionalFormatting>
  <conditionalFormatting sqref="H113:I113">
    <cfRule type="expression" dxfId="117" priority="19">
      <formula>H113&gt;0</formula>
    </cfRule>
    <cfRule type="expression" dxfId="116" priority="20">
      <formula>H113&lt;0</formula>
    </cfRule>
  </conditionalFormatting>
  <conditionalFormatting sqref="H114:I114">
    <cfRule type="expression" dxfId="115" priority="17">
      <formula>H114&gt;0</formula>
    </cfRule>
    <cfRule type="expression" dxfId="114" priority="18">
      <formula>H114&lt;0</formula>
    </cfRule>
  </conditionalFormatting>
  <conditionalFormatting sqref="F105:F111">
    <cfRule type="expression" dxfId="113" priority="15">
      <formula>F105&gt;0</formula>
    </cfRule>
    <cfRule type="expression" dxfId="112" priority="16">
      <formula>F105&lt;0</formula>
    </cfRule>
  </conditionalFormatting>
  <conditionalFormatting sqref="H105:I111">
    <cfRule type="expression" dxfId="111" priority="13">
      <formula>H105&gt;0</formula>
    </cfRule>
    <cfRule type="expression" dxfId="110" priority="14">
      <formula>H105&lt;0</formula>
    </cfRule>
  </conditionalFormatting>
  <conditionalFormatting sqref="I117 F117:F119">
    <cfRule type="expression" dxfId="109" priority="11">
      <formula>F117&gt;0</formula>
    </cfRule>
    <cfRule type="expression" dxfId="108" priority="12">
      <formula>F117&lt;0</formula>
    </cfRule>
  </conditionalFormatting>
  <conditionalFormatting sqref="F189:F196 H189:H196">
    <cfRule type="expression" dxfId="107" priority="9">
      <formula>F189&gt;0</formula>
    </cfRule>
    <cfRule type="expression" dxfId="106" priority="10">
      <formula>F189&lt;0</formula>
    </cfRule>
  </conditionalFormatting>
  <conditionalFormatting sqref="H202 F202">
    <cfRule type="expression" dxfId="105" priority="7">
      <formula>F202&gt;0</formula>
    </cfRule>
    <cfRule type="expression" dxfId="104" priority="8">
      <formula>F202&lt;0</formula>
    </cfRule>
  </conditionalFormatting>
  <conditionalFormatting sqref="I204">
    <cfRule type="expression" dxfId="103" priority="5">
      <formula>I204&gt;0</formula>
    </cfRule>
    <cfRule type="expression" dxfId="102" priority="6">
      <formula>I204&lt;0</formula>
    </cfRule>
  </conditionalFormatting>
  <conditionalFormatting sqref="H204 F204">
    <cfRule type="expression" dxfId="101" priority="3">
      <formula>F204&gt;0</formula>
    </cfRule>
    <cfRule type="expression" dxfId="100" priority="4">
      <formula>F204&lt;0</formula>
    </cfRule>
  </conditionalFormatting>
  <conditionalFormatting sqref="M54">
    <cfRule type="expression" dxfId="99" priority="1">
      <formula>M54&gt;0</formula>
    </cfRule>
    <cfRule type="expression" dxfId="98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70.2</v>
      </c>
      <c r="R4" s="491">
        <v>-1.6000000000000001E-3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3" t="s">
        <v>78</v>
      </c>
      <c r="P42" s="74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77.220000000000013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76.518000000000015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75.816000000000003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75.114000000000004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74.412000000000006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73.710000000000008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73.00800000000001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72.306000000000012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71.603999999999999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70.902000000000001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69.498000000000005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68.796000000000006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68.093999999999994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67.391999999999996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66.69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65.988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65.286000000000001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64.584000000000003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63.882000000000005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63.180000000000007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54.66</v>
      </c>
      <c r="R4" s="491">
        <v>-6.9999999999999999E-4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10932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-602.53000000000156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-652.48000000000138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-5.6323632998632765E-2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3" t="s">
        <v>78</v>
      </c>
      <c r="P41" s="74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60.125999999999998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59.5794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59.032800000000002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58.486199999999997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57.939599999999999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57.393000000000001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56.846399999999996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56.299799999999998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55.7532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55.206599999999995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54.66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54.113399999999999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53.566799999999994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53.020199999999996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52.473599999999998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51.926999999999992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51.380399999999995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50.833799999999997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50.287199999999999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49.740600000000001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49.193999999999996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91" priority="15">
      <formula>F22&gt;0</formula>
    </cfRule>
    <cfRule type="expression" dxfId="90" priority="16">
      <formula>F22&lt;0</formula>
    </cfRule>
  </conditionalFormatting>
  <conditionalFormatting sqref="H22:H53">
    <cfRule type="expression" dxfId="89" priority="13">
      <formula>H22&gt;0</formula>
    </cfRule>
    <cfRule type="expression" dxfId="88" priority="14">
      <formula>H22&lt;0</formula>
    </cfRule>
  </conditionalFormatting>
  <conditionalFormatting sqref="Q8">
    <cfRule type="expression" dxfId="87" priority="9">
      <formula>Q8&gt;0</formula>
    </cfRule>
    <cfRule type="expression" dxfId="86" priority="10">
      <formula>Q8&lt;0</formula>
    </cfRule>
  </conditionalFormatting>
  <conditionalFormatting sqref="Q7">
    <cfRule type="expression" dxfId="85" priority="11">
      <formula>Q7&gt;0</formula>
    </cfRule>
    <cfRule type="expression" dxfId="84" priority="12">
      <formula>Q7&lt;0</formula>
    </cfRule>
  </conditionalFormatting>
  <conditionalFormatting sqref="M56">
    <cfRule type="expression" dxfId="83" priority="7">
      <formula>M56&gt;0</formula>
    </cfRule>
    <cfRule type="expression" dxfId="82" priority="8">
      <formula>M56&lt;0</formula>
    </cfRule>
  </conditionalFormatting>
  <conditionalFormatting sqref="J36">
    <cfRule type="expression" dxfId="81" priority="5">
      <formula>J36&gt;0</formula>
    </cfRule>
    <cfRule type="expression" dxfId="80" priority="6">
      <formula>J36&lt;0</formula>
    </cfRule>
  </conditionalFormatting>
  <conditionalFormatting sqref="J37:J52">
    <cfRule type="expression" dxfId="79" priority="3">
      <formula>J37&gt;0</formula>
    </cfRule>
    <cfRule type="expression" dxfId="78" priority="4">
      <formula>J37&lt;0</formula>
    </cfRule>
  </conditionalFormatting>
  <conditionalFormatting sqref="Q10">
    <cfRule type="expression" dxfId="77" priority="1">
      <formula>Q10&gt;0</formula>
    </cfRule>
    <cfRule type="expression" dxfId="76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36.909999999999997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36.909999999999997</v>
      </c>
      <c r="R4" s="491">
        <v>-1.0200000000000001E-2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0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0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3" t="s">
        <v>78</v>
      </c>
      <c r="P41" s="74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40.600999999999999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40.231899999999996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39.8628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39.493699999999997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39.124600000000001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38.755499999999998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38.386399999999995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38.017299999999999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37.648199999999996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37.2791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36.909999999999997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36.540899999999993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36.171799999999998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35.802699999999994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35.433599999999998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35.064499999999995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34.695399999999992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34.326299999999996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33.9572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33.588099999999997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33.219000000000001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75" priority="7">
      <formula>F22&gt;0</formula>
    </cfRule>
    <cfRule type="expression" dxfId="74" priority="8">
      <formula>F22&lt;0</formula>
    </cfRule>
  </conditionalFormatting>
  <conditionalFormatting sqref="H22:H26">
    <cfRule type="expression" dxfId="73" priority="5">
      <formula>H22&gt;0</formula>
    </cfRule>
    <cfRule type="expression" dxfId="72" priority="6">
      <formula>H22&lt;0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190.59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190.59</v>
      </c>
      <c r="R4" s="491">
        <v>6.1999999999999998E-3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3" t="s">
        <v>78</v>
      </c>
      <c r="P45" s="743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209.64900000000003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207.74310000000003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205.83720000000002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203.93130000000002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202.02540000000002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200.11950000000002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198.21360000000001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196.30770000000001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194.40180000000001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192.49590000000001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190.59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188.6841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186.7782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184.8723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182.96639999999999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181.06049999999999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179.15459999999999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177.24870000000001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175.34280000000001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173.43690000000001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171.53100000000001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67" priority="17">
      <formula>F21&gt;0</formula>
    </cfRule>
    <cfRule type="expression" dxfId="66" priority="18">
      <formula>F21&lt;0</formula>
    </cfRule>
  </conditionalFormatting>
  <conditionalFormatting sqref="H26 H31:H41 H21">
    <cfRule type="expression" dxfId="65" priority="15">
      <formula>H21&gt;0</formula>
    </cfRule>
    <cfRule type="expression" dxfId="64" priority="16">
      <formula>H21&lt;0</formula>
    </cfRule>
  </conditionalFormatting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Q8">
    <cfRule type="expression" dxfId="61" priority="7">
      <formula>Q8&gt;0</formula>
    </cfRule>
    <cfRule type="expression" dxfId="60" priority="8">
      <formula>Q8&lt;0</formula>
    </cfRule>
  </conditionalFormatting>
  <conditionalFormatting sqref="F27:F30 F22:F25">
    <cfRule type="expression" dxfId="59" priority="5">
      <formula>F22&gt;0</formula>
    </cfRule>
    <cfRule type="expression" dxfId="58" priority="6">
      <formula>F22&lt;0</formula>
    </cfRule>
  </conditionalFormatting>
  <conditionalFormatting sqref="H27:H30 H22:H25">
    <cfRule type="expression" dxfId="57" priority="3">
      <formula>H22&gt;0</formula>
    </cfRule>
    <cfRule type="expression" dxfId="56" priority="4">
      <formula>H22&lt;0</formula>
    </cfRule>
  </conditionalFormatting>
  <conditionalFormatting sqref="M43">
    <cfRule type="expression" dxfId="55" priority="1">
      <formula>M43&gt;0</formula>
    </cfRule>
    <cfRule type="expression" dxfId="5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44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44</v>
      </c>
      <c r="R4" s="491">
        <v>-1.46E-2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48.400000000000006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47.96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47.52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47.080000000000005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46.64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46.2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45.760000000000005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45.32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44.88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44.44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43.56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43.12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42.68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42.239999999999995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41.8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41.36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40.92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40.480000000000004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53" priority="7">
      <formula>F21&gt;0</formula>
    </cfRule>
    <cfRule type="expression" dxfId="52" priority="8">
      <formula>F21&lt;0</formula>
    </cfRule>
  </conditionalFormatting>
  <conditionalFormatting sqref="H21:H32">
    <cfRule type="expression" dxfId="51" priority="5">
      <formula>H21&gt;0</formula>
    </cfRule>
    <cfRule type="expression" dxfId="50" priority="6">
      <formula>H21&lt;0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109.98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109.98</v>
      </c>
      <c r="R4" s="491">
        <v>3.3999999999999998E-3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3" t="s">
        <v>78</v>
      </c>
      <c r="Q39" s="74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120.97800000000001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119.87820000000001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118.77840000000002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117.67860000000002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116.57880000000002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115.47900000000001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114.37920000000001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113.27940000000001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112.17960000000001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111.07980000000001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108.8802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107.7804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106.6806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105.5808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104.48099999999999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103.38119999999999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102.2814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101.1816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100.0818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98.981999999999999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198.17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198.17</v>
      </c>
      <c r="R4" s="491">
        <v>2.7000000000000001E-3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3" t="s">
        <v>78</v>
      </c>
      <c r="P41" s="74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217.98699999999999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216.00530000000001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214.02359999999999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212.0419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210.06020000000001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208.07849999999999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206.0968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204.11509999999998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202.13339999999999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200.15169999999998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198.17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196.1883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194.20659999999998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192.22489999999999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190.24319999999997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188.26149999999998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186.27979999999997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184.29810000000001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182.31639999999999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180.3347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178.35299999999998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1" priority="13">
      <formula>F21&gt;0</formula>
    </cfRule>
    <cfRule type="expression" dxfId="40" priority="14">
      <formula>F21&lt;0</formula>
    </cfRule>
  </conditionalFormatting>
  <conditionalFormatting sqref="F22">
    <cfRule type="expression" dxfId="39" priority="11">
      <formula>F22&gt;0</formula>
    </cfRule>
    <cfRule type="expression" dxfId="38" priority="12">
      <formula>F22&lt;0</formula>
    </cfRule>
  </conditionalFormatting>
  <conditionalFormatting sqref="F23:F30">
    <cfRule type="expression" dxfId="37" priority="9">
      <formula>F23&gt;0</formula>
    </cfRule>
    <cfRule type="expression" dxfId="36" priority="10">
      <formula>F23&lt;0</formula>
    </cfRule>
  </conditionalFormatting>
  <conditionalFormatting sqref="H21:H31">
    <cfRule type="expression" dxfId="35" priority="7">
      <formula>H21&gt;0</formula>
    </cfRule>
    <cfRule type="expression" dxfId="34" priority="8">
      <formula>H21&lt;0</formula>
    </cfRule>
  </conditionalFormatting>
  <conditionalFormatting sqref="F24">
    <cfRule type="expression" dxfId="33" priority="5">
      <formula>F24&gt;0</formula>
    </cfRule>
    <cfRule type="expression" dxfId="32" priority="6">
      <formula>F24&lt;0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2017-09-07T23:47:22Z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