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03" i="38" l="1"/>
  <c r="D903" i="38"/>
  <c r="E903" i="38"/>
  <c r="X903" i="38" s="1"/>
  <c r="G903" i="38"/>
  <c r="H903" i="38"/>
  <c r="K903" i="38"/>
  <c r="L903" i="38"/>
  <c r="P903" i="38" s="1"/>
  <c r="Q903" i="38" s="1"/>
  <c r="M903" i="38"/>
  <c r="N903" i="38" s="1"/>
  <c r="O903" i="38" s="1"/>
  <c r="S903" i="38"/>
  <c r="V903" i="38"/>
  <c r="W903" i="38"/>
  <c r="F168" i="58"/>
  <c r="G168" i="58"/>
  <c r="H168" i="58"/>
  <c r="K168" i="58"/>
  <c r="F45" i="58"/>
  <c r="F379" i="25"/>
  <c r="G379" i="25"/>
  <c r="H379" i="25"/>
  <c r="K379" i="25"/>
  <c r="F131" i="25"/>
  <c r="F69" i="74"/>
  <c r="J69" i="74" s="1"/>
  <c r="H69" i="74"/>
  <c r="G69" i="74"/>
  <c r="F18" i="74"/>
  <c r="Y903" i="38" l="1"/>
  <c r="U903" i="38"/>
  <c r="Z903" i="38"/>
  <c r="A902" i="38"/>
  <c r="D902" i="38"/>
  <c r="E902" i="38"/>
  <c r="G902" i="38"/>
  <c r="H902" i="38"/>
  <c r="K902" i="38"/>
  <c r="L902" i="38" s="1"/>
  <c r="M902" i="38"/>
  <c r="N902" i="38" s="1"/>
  <c r="S902" i="38"/>
  <c r="F167" i="58"/>
  <c r="H167" i="58"/>
  <c r="G167" i="58"/>
  <c r="F44" i="58"/>
  <c r="P902" i="38" l="1"/>
  <c r="O902" i="38"/>
  <c r="Z902" i="38"/>
  <c r="U902" i="38"/>
  <c r="A901" i="38"/>
  <c r="D901" i="38"/>
  <c r="E901" i="38"/>
  <c r="G901" i="38"/>
  <c r="H901" i="38"/>
  <c r="K901" i="38"/>
  <c r="L901" i="38" s="1"/>
  <c r="M901" i="38"/>
  <c r="N901" i="38" s="1"/>
  <c r="S901" i="38"/>
  <c r="F166" i="58"/>
  <c r="H166" i="58"/>
  <c r="G166" i="58"/>
  <c r="F43" i="58"/>
  <c r="F59" i="107"/>
  <c r="H59" i="107"/>
  <c r="G59" i="107"/>
  <c r="K10" i="107"/>
  <c r="H18" i="107"/>
  <c r="P901" i="38" l="1"/>
  <c r="Z901" i="38"/>
  <c r="O901" i="38"/>
  <c r="U901" i="38"/>
  <c r="A900" i="38"/>
  <c r="D900" i="38"/>
  <c r="E900" i="38"/>
  <c r="G900" i="38"/>
  <c r="H900" i="38"/>
  <c r="K900" i="38"/>
  <c r="L900" i="38" s="1"/>
  <c r="M900" i="38"/>
  <c r="N900" i="38" s="1"/>
  <c r="S900" i="38"/>
  <c r="F58" i="108"/>
  <c r="H58" i="108"/>
  <c r="G58" i="108"/>
  <c r="F14" i="108"/>
  <c r="C18" i="108"/>
  <c r="O900" i="38" l="1"/>
  <c r="P900" i="38"/>
  <c r="U900" i="38"/>
  <c r="Z900" i="38"/>
  <c r="F165" i="58"/>
  <c r="H165" i="58"/>
  <c r="G165"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C85" i="130"/>
  <c r="F19" i="130"/>
  <c r="K19" i="130"/>
  <c r="H19" i="130"/>
  <c r="M19" i="130"/>
  <c r="F85" i="130"/>
  <c r="K85" i="130"/>
  <c r="H85" i="130"/>
  <c r="M85" i="130"/>
  <c r="M66" i="130" l="1"/>
  <c r="Q10" i="130" s="1"/>
  <c r="Q2" i="130"/>
  <c r="Q5" i="130" s="1"/>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M19" i="129"/>
  <c r="K85" i="129"/>
  <c r="K19" i="129"/>
  <c r="F19" i="129"/>
  <c r="F85" i="129"/>
  <c r="C19" i="129"/>
  <c r="C85" i="129"/>
  <c r="H85" i="129"/>
  <c r="H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C19" i="128"/>
  <c r="H85" i="128"/>
  <c r="F85" i="128"/>
  <c r="H19" i="128"/>
  <c r="F19" i="128"/>
  <c r="K85" i="128"/>
  <c r="M85" i="128"/>
  <c r="C85" i="128"/>
  <c r="M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4" i="58"/>
  <c r="G164" i="58"/>
  <c r="H164"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3" i="58"/>
  <c r="F163" i="58"/>
  <c r="H163" i="58"/>
  <c r="F42" i="58"/>
  <c r="F61" i="105"/>
  <c r="H61" i="105"/>
  <c r="G61" i="105"/>
  <c r="F10" i="105"/>
  <c r="F87" i="93"/>
  <c r="H87" i="93"/>
  <c r="G87" i="93"/>
  <c r="K14" i="93"/>
  <c r="Z860" i="38" l="1"/>
  <c r="O860" i="38"/>
  <c r="U860" i="38"/>
  <c r="F68" i="96"/>
  <c r="G68" i="96"/>
  <c r="H68" i="96"/>
  <c r="Q13" i="96"/>
  <c r="F86" i="93"/>
  <c r="H86" i="93"/>
  <c r="G86" i="93"/>
  <c r="F162" i="58"/>
  <c r="H162" i="58"/>
  <c r="G16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61" i="58"/>
  <c r="F161" i="58"/>
  <c r="H16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0" i="58"/>
  <c r="G160" i="58"/>
  <c r="H16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9" i="58"/>
  <c r="H159" i="58"/>
  <c r="G159"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8" i="58"/>
  <c r="H158" i="58"/>
  <c r="G158" i="58"/>
  <c r="K33" i="58"/>
  <c r="P841" i="38" l="1"/>
  <c r="N841" i="38"/>
  <c r="F66" i="96"/>
  <c r="H66" i="96"/>
  <c r="G66" i="96"/>
  <c r="O841" i="38" l="1"/>
  <c r="Z841" i="38"/>
  <c r="F157" i="58"/>
  <c r="H157" i="58"/>
  <c r="G15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6" i="58"/>
  <c r="G156" i="58"/>
  <c r="H156"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M85" i="127"/>
  <c r="C19" i="127"/>
  <c r="H85" i="127"/>
  <c r="H19" i="127"/>
  <c r="M19" i="127"/>
  <c r="C85" i="127"/>
  <c r="F19" i="127"/>
  <c r="K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5" i="58"/>
  <c r="H155" i="58"/>
  <c r="G155"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4" i="58"/>
  <c r="H154" i="58"/>
  <c r="G154"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H19" i="126"/>
  <c r="F19" i="126"/>
  <c r="M85" i="126"/>
  <c r="C19" i="126"/>
  <c r="K19" i="126"/>
  <c r="C85" i="126"/>
  <c r="K85" i="126"/>
  <c r="M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19" i="125"/>
  <c r="H85" i="125"/>
  <c r="K19" i="125"/>
  <c r="H19" i="125"/>
  <c r="C85" i="125"/>
  <c r="M19" i="125"/>
  <c r="M85" i="125"/>
  <c r="K85" i="125"/>
  <c r="F19" i="125"/>
  <c r="F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3"/>
  <c r="M85" i="123"/>
  <c r="F85" i="123"/>
  <c r="H85" i="124"/>
  <c r="C85" i="124"/>
  <c r="M85" i="124"/>
  <c r="C19" i="123"/>
  <c r="F85" i="124"/>
  <c r="F19" i="123"/>
  <c r="H19" i="124"/>
  <c r="H85" i="123"/>
  <c r="K85" i="124"/>
  <c r="K85" i="123"/>
  <c r="F19" i="124"/>
  <c r="M19" i="123"/>
  <c r="C85" i="123"/>
  <c r="C19" i="124"/>
  <c r="K19" i="124"/>
  <c r="H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3" i="58"/>
  <c r="H153" i="58"/>
  <c r="G153"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F85" i="122"/>
  <c r="H19" i="122"/>
  <c r="C85" i="122"/>
  <c r="C19" i="122"/>
  <c r="K19" i="122"/>
  <c r="H85" i="122"/>
  <c r="M19" i="122"/>
  <c r="M85" i="122"/>
  <c r="F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2" i="58"/>
  <c r="H152" i="58"/>
  <c r="G15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1" i="58"/>
  <c r="H151" i="58"/>
  <c r="G151"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0"/>
  <c r="H19" i="121"/>
  <c r="M85" i="121"/>
  <c r="H19" i="120"/>
  <c r="C19" i="120"/>
  <c r="F85" i="121"/>
  <c r="F85" i="120"/>
  <c r="K19" i="120"/>
  <c r="C19" i="121"/>
  <c r="C85" i="121"/>
  <c r="F19" i="120"/>
  <c r="M19" i="120"/>
  <c r="K19" i="121"/>
  <c r="F19" i="121"/>
  <c r="K85" i="120"/>
  <c r="H85" i="121"/>
  <c r="M19" i="121"/>
  <c r="K85" i="121"/>
  <c r="H85" i="120"/>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0" i="58"/>
  <c r="H150" i="58"/>
  <c r="G150"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K19" i="119"/>
  <c r="K85" i="119"/>
  <c r="M19" i="119"/>
  <c r="C85" i="119"/>
  <c r="F85" i="119"/>
  <c r="C19" i="119"/>
  <c r="M85" i="119"/>
  <c r="F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F19" i="118"/>
  <c r="H85" i="118"/>
  <c r="F85" i="118"/>
  <c r="C85" i="118"/>
  <c r="C19" i="118"/>
  <c r="K19" i="118"/>
  <c r="M85" i="118"/>
  <c r="H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C19" i="116"/>
  <c r="H19" i="117"/>
  <c r="F19" i="117"/>
  <c r="C19" i="117"/>
  <c r="M85" i="117"/>
  <c r="K85" i="116"/>
  <c r="C85" i="116"/>
  <c r="M19" i="117"/>
  <c r="K19" i="116"/>
  <c r="H85" i="116"/>
  <c r="F85" i="116"/>
  <c r="F85" i="117"/>
  <c r="H85" i="117"/>
  <c r="M19" i="116"/>
  <c r="K85" i="117"/>
  <c r="H19" i="116"/>
  <c r="F19" i="116"/>
  <c r="C85" i="117"/>
  <c r="M85" i="116"/>
  <c r="K19"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85" i="115"/>
  <c r="K85" i="115"/>
  <c r="C19" i="115"/>
  <c r="F19" i="115"/>
  <c r="C85" i="115"/>
  <c r="F85" i="115"/>
  <c r="M19" i="115"/>
  <c r="H19" i="115"/>
  <c r="M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9" i="58"/>
  <c r="H149" i="58"/>
  <c r="G149"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8" i="58"/>
  <c r="G148" i="58"/>
  <c r="H148"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H85" i="114"/>
  <c r="C85" i="114"/>
  <c r="C19" i="114"/>
  <c r="F85" i="114"/>
  <c r="M85" i="114"/>
  <c r="H19" i="114"/>
  <c r="K85" i="114"/>
  <c r="K19"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7" i="58"/>
  <c r="H147" i="58"/>
  <c r="G147"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6" i="58"/>
  <c r="H146" i="58"/>
  <c r="G146"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5" i="58"/>
  <c r="H145" i="58"/>
  <c r="G145"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4" i="58"/>
  <c r="H144" i="58"/>
  <c r="G144"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3" i="58"/>
  <c r="G143" i="58"/>
  <c r="H143"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H85" i="112"/>
  <c r="F85" i="112"/>
  <c r="K19" i="113"/>
  <c r="C85" i="113"/>
  <c r="M19" i="113"/>
  <c r="H85" i="113"/>
  <c r="H19" i="112"/>
  <c r="C19" i="113"/>
  <c r="F19" i="113"/>
  <c r="M85" i="113"/>
  <c r="C85" i="112"/>
  <c r="M19" i="112"/>
  <c r="K85" i="112"/>
  <c r="K19" i="112"/>
  <c r="F19" i="112"/>
  <c r="H19" i="113"/>
  <c r="F85" i="113"/>
  <c r="M85" i="112"/>
  <c r="K85" i="113"/>
  <c r="C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2" i="58"/>
  <c r="H142" i="58"/>
  <c r="G142"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H19" i="110"/>
  <c r="C19" i="111"/>
  <c r="K19" i="110"/>
  <c r="H19" i="111"/>
  <c r="M85" i="110"/>
  <c r="C19" i="110"/>
  <c r="H85" i="111"/>
  <c r="M19" i="110"/>
  <c r="C85" i="111"/>
  <c r="M85" i="111"/>
  <c r="F19" i="111"/>
  <c r="F85" i="110"/>
  <c r="M19" i="111"/>
  <c r="F85" i="111"/>
  <c r="C85" i="110"/>
  <c r="K19" i="111"/>
  <c r="H85" i="110"/>
  <c r="K85" i="111"/>
  <c r="F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41" i="58"/>
  <c r="H141" i="58"/>
  <c r="G141"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K85" i="109"/>
  <c r="F19" i="109"/>
  <c r="M19" i="109"/>
  <c r="K19" i="109"/>
  <c r="M85" i="109"/>
  <c r="C85" i="109"/>
  <c r="H19" i="109"/>
  <c r="C19" i="109"/>
  <c r="H85"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0" i="58"/>
  <c r="G140" i="58"/>
  <c r="H140"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9" i="58"/>
  <c r="G139" i="58"/>
  <c r="H139" i="58"/>
  <c r="F138" i="58"/>
  <c r="H138" i="58"/>
  <c r="G138"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7" i="58"/>
  <c r="G137" i="58"/>
  <c r="H137"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6" i="58"/>
  <c r="G136" i="58"/>
  <c r="H13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5" i="58"/>
  <c r="G135" i="58"/>
  <c r="H135" i="58"/>
  <c r="F98" i="46"/>
  <c r="G98" i="46"/>
  <c r="H98" i="46"/>
  <c r="F59" i="93"/>
  <c r="H59" i="93"/>
  <c r="G59" i="93"/>
  <c r="A726" i="38"/>
  <c r="D726" i="38"/>
  <c r="E726" i="38"/>
  <c r="G726" i="38"/>
  <c r="H726" i="38"/>
  <c r="K726" i="38"/>
  <c r="L726" i="38" s="1"/>
  <c r="M726" i="38"/>
  <c r="N726" i="38" s="1"/>
  <c r="S726" i="38"/>
  <c r="F314" i="25"/>
  <c r="H314" i="25"/>
  <c r="G314" i="25"/>
  <c r="F99" i="25"/>
  <c r="F134" i="58"/>
  <c r="G134" i="58"/>
  <c r="H134"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3" i="58"/>
  <c r="H133" i="58"/>
  <c r="G133"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2" i="58"/>
  <c r="H132" i="58"/>
  <c r="G132"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31" i="58"/>
  <c r="H131" i="58"/>
  <c r="G131"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30" i="58"/>
  <c r="G130" i="58"/>
  <c r="H13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9" i="58"/>
  <c r="H129" i="58"/>
  <c r="G129"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8" i="58"/>
  <c r="H128" i="58"/>
  <c r="G128"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7" i="58"/>
  <c r="F127" i="58"/>
  <c r="H127"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85" i="108"/>
  <c r="F19" i="108"/>
  <c r="M85" i="108"/>
  <c r="M19" i="108"/>
  <c r="F85" i="108"/>
  <c r="C19" i="108"/>
  <c r="H19" i="108"/>
  <c r="K85" i="108"/>
  <c r="K19"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6" i="58" l="1"/>
  <c r="G126" i="58"/>
  <c r="H126"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19" i="107"/>
  <c r="M19" i="107"/>
  <c r="C19" i="107"/>
  <c r="F19" i="107"/>
  <c r="F85" i="107"/>
  <c r="H85" i="107"/>
  <c r="C85" i="107"/>
  <c r="M85" i="107"/>
  <c r="K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5" i="58"/>
  <c r="G125" i="58"/>
  <c r="H125"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8"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4" i="58"/>
  <c r="F124" i="58"/>
  <c r="H124"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3" i="58"/>
  <c r="H123" i="58"/>
  <c r="G12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F19" i="106"/>
  <c r="M85" i="106"/>
  <c r="F85" i="106"/>
  <c r="K19" i="106"/>
  <c r="H85" i="106"/>
  <c r="C85" i="106"/>
  <c r="H19" i="106"/>
  <c r="C19" i="106"/>
  <c r="K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2" i="58"/>
  <c r="H122" i="58"/>
  <c r="G12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20" i="58"/>
  <c r="G120" i="58"/>
  <c r="H120" i="58"/>
  <c r="F121" i="58"/>
  <c r="G121" i="58"/>
  <c r="H121"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M19" i="47"/>
  <c r="C19" i="47"/>
  <c r="H41" i="46"/>
  <c r="H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19" i="105"/>
  <c r="M85" i="105"/>
  <c r="K85" i="105"/>
  <c r="K19" i="105"/>
  <c r="C85" i="105"/>
  <c r="C19" i="105"/>
  <c r="H19" i="105"/>
  <c r="F85" i="105"/>
  <c r="M19" i="105"/>
  <c r="H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9" i="58"/>
  <c r="F119" i="58"/>
  <c r="H119"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8" i="58"/>
  <c r="F118" i="58"/>
  <c r="H118"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7" i="58"/>
  <c r="F117" i="58"/>
  <c r="H117"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6" i="58"/>
  <c r="H116" i="58"/>
  <c r="G11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5" i="58"/>
  <c r="H115" i="58"/>
  <c r="G115" i="58"/>
  <c r="H48"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4" i="58"/>
  <c r="H114" i="58"/>
  <c r="G11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3" i="58"/>
  <c r="H113" i="58"/>
  <c r="G113"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2" i="58"/>
  <c r="H112" i="58"/>
  <c r="G112"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H85" i="104"/>
  <c r="C19" i="104"/>
  <c r="M19" i="104"/>
  <c r="K19" i="104"/>
  <c r="H19" i="104"/>
  <c r="K85" i="104"/>
  <c r="C85" i="104"/>
  <c r="F19" i="104"/>
  <c r="F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11" i="58"/>
  <c r="G111" i="58"/>
  <c r="H111"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0" i="58"/>
  <c r="G110" i="58"/>
  <c r="H110"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9" i="58"/>
  <c r="H109" i="58"/>
  <c r="G10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8" i="58"/>
  <c r="H108" i="58"/>
  <c r="G108" i="58"/>
  <c r="F23" i="58"/>
  <c r="F34" i="101"/>
  <c r="H34" i="101"/>
  <c r="G34" i="101"/>
  <c r="F5" i="101"/>
  <c r="F256" i="25"/>
  <c r="H256" i="25"/>
  <c r="G256" i="25"/>
  <c r="F75" i="25"/>
  <c r="F31" i="47"/>
  <c r="H31" i="47"/>
  <c r="G31" i="47"/>
  <c r="F9" i="47"/>
  <c r="F34" i="91"/>
  <c r="H34" i="91"/>
  <c r="G34" i="91"/>
  <c r="F7" i="91"/>
  <c r="F64" i="81"/>
  <c r="H64" i="81"/>
  <c r="G64" i="81"/>
  <c r="F18" i="81"/>
  <c r="F107" i="58"/>
  <c r="H107" i="58"/>
  <c r="G107"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6" i="58"/>
  <c r="H106" i="58"/>
  <c r="G106"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5" i="58"/>
  <c r="H105" i="58"/>
  <c r="G105"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4" i="58"/>
  <c r="H104" i="58"/>
  <c r="G104"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3" i="58"/>
  <c r="H103" i="58"/>
  <c r="G103"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2" i="58"/>
  <c r="G102" i="58"/>
  <c r="H102"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H91" i="103"/>
  <c r="M91" i="103"/>
  <c r="H19" i="103"/>
  <c r="C91" i="103"/>
  <c r="K19" i="103"/>
  <c r="M19" i="103"/>
  <c r="K91" i="103"/>
  <c r="F19" i="103"/>
  <c r="K19" i="89"/>
  <c r="F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F19" i="102"/>
  <c r="K19" i="102"/>
  <c r="H87" i="102"/>
  <c r="K87" i="102"/>
  <c r="M87" i="102"/>
  <c r="F87" i="102"/>
  <c r="C87" i="102"/>
  <c r="C19" i="102"/>
  <c r="M19" i="102"/>
  <c r="H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1" i="58"/>
  <c r="H101" i="58"/>
  <c r="G101" i="58"/>
  <c r="F19" i="58"/>
  <c r="F43" i="88"/>
  <c r="H43" i="88"/>
  <c r="G43" i="88"/>
  <c r="F10" i="88"/>
  <c r="AA10" i="88" s="1"/>
  <c r="AB10" i="88" s="1"/>
  <c r="H19" i="100"/>
  <c r="H90" i="101"/>
  <c r="H19" i="99"/>
  <c r="C19" i="99"/>
  <c r="C85" i="99"/>
  <c r="F90" i="101"/>
  <c r="M90" i="101"/>
  <c r="F22" i="101"/>
  <c r="K90" i="101"/>
  <c r="C85" i="100"/>
  <c r="F19" i="99"/>
  <c r="H22" i="101"/>
  <c r="M22" i="101"/>
  <c r="M85" i="100"/>
  <c r="M19" i="100"/>
  <c r="F85" i="99"/>
  <c r="C90" i="101"/>
  <c r="K85" i="99"/>
  <c r="M85" i="99"/>
  <c r="H85" i="100"/>
  <c r="K85" i="100"/>
  <c r="K19" i="100"/>
  <c r="K19" i="99"/>
  <c r="H85" i="99"/>
  <c r="C19" i="100"/>
  <c r="F85" i="100"/>
  <c r="C22" i="101"/>
  <c r="K22" i="101"/>
  <c r="M19" i="99"/>
  <c r="F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0" i="58" l="1"/>
  <c r="G100" i="58"/>
  <c r="H100"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F19" i="97"/>
  <c r="H85" i="98"/>
  <c r="C85" i="98"/>
  <c r="F85" i="98"/>
  <c r="M19" i="98"/>
  <c r="M85" i="98"/>
  <c r="H19" i="98"/>
  <c r="C85" i="97"/>
  <c r="K19" i="97"/>
  <c r="K25" i="88"/>
  <c r="K85" i="97"/>
  <c r="H85" i="97"/>
  <c r="K85" i="98"/>
  <c r="C19" i="98"/>
  <c r="K19" i="98"/>
  <c r="C19" i="97"/>
  <c r="F19" i="98"/>
  <c r="M85" i="97"/>
  <c r="M19" i="97"/>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9" i="58"/>
  <c r="G99" i="58"/>
  <c r="F99" i="58"/>
  <c r="F98" i="58"/>
  <c r="H98" i="58"/>
  <c r="G9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7" i="58"/>
  <c r="H97" i="58"/>
  <c r="G97" i="58"/>
  <c r="K14" i="58"/>
  <c r="F96" i="58"/>
  <c r="H96" i="58"/>
  <c r="G96" i="58"/>
  <c r="K13" i="58"/>
  <c r="K19" i="96"/>
  <c r="C19" i="96"/>
  <c r="M19" i="96"/>
  <c r="H19" i="96"/>
  <c r="M94" i="96"/>
  <c r="K94" i="96"/>
  <c r="F94" i="96"/>
  <c r="H94" i="96"/>
  <c r="F19"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5" i="58"/>
  <c r="H95" i="58"/>
  <c r="G95"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4" i="58"/>
  <c r="H94" i="58"/>
  <c r="F93" i="58"/>
  <c r="H93" i="58"/>
  <c r="G94"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3"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F85" i="95"/>
  <c r="H19" i="95"/>
  <c r="K19" i="95"/>
  <c r="F19" i="95"/>
  <c r="M85" i="95"/>
  <c r="C85" i="95"/>
  <c r="H85" i="95"/>
  <c r="K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19" i="94"/>
  <c r="H85" i="94"/>
  <c r="F85" i="94"/>
  <c r="F19" i="94"/>
  <c r="H19" i="94"/>
  <c r="C19" i="94"/>
  <c r="C85" i="94"/>
  <c r="M85" i="94"/>
  <c r="K85"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H113" i="93"/>
  <c r="M113" i="93"/>
  <c r="K113" i="93"/>
  <c r="C113" i="93"/>
  <c r="H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2" i="58"/>
  <c r="G92" i="58"/>
  <c r="H9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85" i="91"/>
  <c r="C30" i="92"/>
  <c r="K30" i="92"/>
  <c r="H19" i="91"/>
  <c r="K19" i="91"/>
  <c r="F19" i="47"/>
  <c r="C19" i="91"/>
  <c r="M121" i="92"/>
  <c r="H30" i="92"/>
  <c r="H121" i="92"/>
  <c r="F19" i="91"/>
  <c r="F121" i="92"/>
  <c r="K121" i="92"/>
  <c r="M19" i="91"/>
  <c r="M85" i="91"/>
  <c r="C85" i="91"/>
  <c r="K85" i="91"/>
  <c r="C121" i="92"/>
  <c r="F30" i="92"/>
  <c r="M30" i="92"/>
  <c r="F85"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91" i="58"/>
  <c r="H91" i="58"/>
  <c r="G91"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90" i="58"/>
  <c r="H90" i="58"/>
  <c r="G90"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9" i="58"/>
  <c r="H89" i="58"/>
  <c r="G89"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8" i="58"/>
  <c r="H88" i="58"/>
  <c r="G8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7" i="58"/>
  <c r="H87" i="58"/>
  <c r="G87"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6" i="58"/>
  <c r="G86" i="58"/>
  <c r="H86"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5" i="58"/>
  <c r="H85" i="58"/>
  <c r="G85"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M85" i="90"/>
  <c r="M19" i="90"/>
  <c r="C19" i="90"/>
  <c r="K85" i="90"/>
  <c r="F19" i="90"/>
  <c r="H85" i="90"/>
  <c r="H19" i="90"/>
  <c r="K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4" i="58"/>
  <c r="H84" i="58"/>
  <c r="G84"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H85" i="89"/>
  <c r="M85" i="89"/>
  <c r="C85" i="89"/>
  <c r="H19" i="89"/>
  <c r="K85"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07" i="88"/>
  <c r="F85" i="87"/>
  <c r="C85" i="87"/>
  <c r="M19" i="87"/>
  <c r="C19" i="87"/>
  <c r="K19" i="87"/>
  <c r="K107" i="88"/>
  <c r="C107" i="88"/>
  <c r="K85" i="87"/>
  <c r="M25" i="88"/>
  <c r="H85" i="87"/>
  <c r="H19" i="87"/>
  <c r="M85" i="87"/>
  <c r="M107" i="88"/>
  <c r="F25" i="88"/>
  <c r="F107"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M85" i="86"/>
  <c r="H85" i="86"/>
  <c r="C85" i="86"/>
  <c r="M19" i="86"/>
  <c r="F85" i="86"/>
  <c r="K85" i="86"/>
  <c r="H19" i="86"/>
  <c r="C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3" i="58"/>
  <c r="H83" i="58"/>
  <c r="G83"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2" i="58"/>
  <c r="G82" i="58"/>
  <c r="H82"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1" i="58"/>
  <c r="H81" i="58"/>
  <c r="G8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0" i="58"/>
  <c r="G80" i="58"/>
  <c r="H80"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9" i="58"/>
  <c r="G79" i="58"/>
  <c r="H79"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8" i="58"/>
  <c r="H78" i="58"/>
  <c r="G78"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7" i="58"/>
  <c r="H77" i="58"/>
  <c r="G7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F85" i="85"/>
  <c r="F19" i="85"/>
  <c r="M85" i="85"/>
  <c r="M19" i="85"/>
  <c r="H19" i="85"/>
  <c r="H85" i="85"/>
  <c r="K85" i="85"/>
  <c r="C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F25" i="84"/>
  <c r="F110" i="84"/>
  <c r="H110" i="84"/>
  <c r="C110" i="84"/>
  <c r="H19" i="83"/>
  <c r="C25" i="84"/>
  <c r="K19" i="83"/>
  <c r="H25" i="84"/>
  <c r="M25" i="84"/>
  <c r="M19" i="83"/>
  <c r="H85" i="83"/>
  <c r="C19" i="83"/>
  <c r="F85" i="83"/>
  <c r="M110" i="84"/>
  <c r="K110" i="84"/>
  <c r="M85" i="83"/>
  <c r="K85"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6" i="58"/>
  <c r="G76" i="58"/>
  <c r="H76"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3" i="74"/>
  <c r="H19" i="82"/>
  <c r="C60" i="82"/>
  <c r="C19" i="82"/>
  <c r="K60" i="82"/>
  <c r="C23" i="74"/>
  <c r="F19" i="82"/>
  <c r="M60" i="82"/>
  <c r="M23" i="74"/>
  <c r="M19" i="82"/>
  <c r="H60" i="82"/>
  <c r="F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5" i="58"/>
  <c r="G75" i="58"/>
  <c r="H7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K78" i="75"/>
  <c r="M78" i="75"/>
  <c r="C78" i="75"/>
  <c r="H96" i="31"/>
  <c r="F78" i="75"/>
  <c r="F96" i="31"/>
  <c r="C96" i="31"/>
  <c r="K96" i="31"/>
  <c r="H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4" i="58"/>
  <c r="G74" i="58"/>
  <c r="H74" i="58"/>
  <c r="F14" i="58"/>
  <c r="H18" i="64"/>
  <c r="F36" i="64"/>
  <c r="G36" i="64"/>
  <c r="H36" i="64"/>
  <c r="H85" i="64"/>
  <c r="K85" i="64"/>
  <c r="M85" i="64"/>
  <c r="H19" i="64"/>
  <c r="M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110" i="81"/>
  <c r="F30" i="81"/>
  <c r="M30" i="81"/>
  <c r="F110" i="81"/>
  <c r="H110" i="81"/>
  <c r="K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C85" i="80"/>
  <c r="H19" i="80"/>
  <c r="M85" i="80"/>
  <c r="F85" i="80"/>
  <c r="M19" i="80"/>
  <c r="C19" i="80"/>
  <c r="K19" i="80"/>
  <c r="K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C65" i="79"/>
  <c r="M65" i="79"/>
  <c r="K65" i="79"/>
  <c r="F65" i="79"/>
  <c r="M19" i="79"/>
  <c r="H65" i="79"/>
  <c r="F19" i="79"/>
  <c r="H19" i="79"/>
  <c r="C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3" i="58"/>
  <c r="H73" i="58"/>
  <c r="G7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2" i="58"/>
  <c r="H72" i="58"/>
  <c r="G72" i="58"/>
  <c r="F11" i="58"/>
  <c r="D451" i="38" l="1"/>
  <c r="E451" i="38"/>
  <c r="G451" i="38"/>
  <c r="H451" i="38"/>
  <c r="K451" i="38"/>
  <c r="L451" i="38" s="1"/>
  <c r="M451" i="38"/>
  <c r="N451" i="38" s="1"/>
  <c r="S451" i="38"/>
  <c r="F71" i="58"/>
  <c r="H71" i="58"/>
  <c r="G71" i="58"/>
  <c r="F70" i="58"/>
  <c r="H70" i="58"/>
  <c r="G70"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9" i="58"/>
  <c r="H69" i="58"/>
  <c r="G69" i="58"/>
  <c r="K4" i="58"/>
  <c r="F436" i="17"/>
  <c r="K435" i="17"/>
  <c r="F435" i="17"/>
  <c r="K434" i="17"/>
  <c r="F434" i="17"/>
  <c r="K433" i="17"/>
  <c r="F433" i="17"/>
  <c r="K432" i="17"/>
  <c r="F432" i="17"/>
  <c r="K431" i="17"/>
  <c r="F431" i="17"/>
  <c r="K430" i="17"/>
  <c r="F430" i="17"/>
  <c r="K429" i="17"/>
  <c r="F429" i="17"/>
  <c r="C19" i="78"/>
  <c r="F85" i="78"/>
  <c r="K85" i="78"/>
  <c r="K19" i="78"/>
  <c r="H19" i="78"/>
  <c r="C85" i="78"/>
  <c r="M19" i="78"/>
  <c r="F19" i="78"/>
  <c r="H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8" i="58"/>
  <c r="G68" i="58"/>
  <c r="H6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7" i="58"/>
  <c r="H67" i="58"/>
  <c r="G67"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6" i="58"/>
  <c r="H66" i="58"/>
  <c r="G6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F19" i="77"/>
  <c r="C19" i="77"/>
  <c r="C89" i="77"/>
  <c r="M89" i="77"/>
  <c r="H19" i="77"/>
  <c r="M19" i="77"/>
  <c r="F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5" i="58"/>
  <c r="H65" i="58"/>
  <c r="G65"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4" i="58"/>
  <c r="H64" i="58"/>
  <c r="G64"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3" i="58"/>
  <c r="H63" i="58"/>
  <c r="G63" i="58"/>
  <c r="F6" i="58"/>
  <c r="O414" i="38" l="1"/>
  <c r="Z414" i="38"/>
  <c r="N413" i="38"/>
  <c r="L413" i="38"/>
  <c r="P413" i="38" s="1"/>
  <c r="D412" i="38"/>
  <c r="E412" i="38"/>
  <c r="G412" i="38"/>
  <c r="H412" i="38"/>
  <c r="K412" i="38"/>
  <c r="L412" i="38" s="1"/>
  <c r="M412" i="38"/>
  <c r="U412" i="38" s="1"/>
  <c r="S412" i="38"/>
  <c r="F48" i="43"/>
  <c r="H48" i="43"/>
  <c r="G48" i="43"/>
  <c r="F62" i="58"/>
  <c r="H62" i="58"/>
  <c r="G62"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C77" i="69"/>
  <c r="F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F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1" i="58"/>
  <c r="H61" i="58"/>
  <c r="G6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0" i="58"/>
  <c r="G60" i="58"/>
  <c r="H60"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9" i="58"/>
  <c r="G59" i="58"/>
  <c r="H59"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8" i="58" l="1"/>
  <c r="O379" i="38"/>
  <c r="O380" i="38"/>
  <c r="Z379" i="38"/>
  <c r="Z380" i="38"/>
  <c r="Q2" i="40"/>
  <c r="P379" i="38"/>
  <c r="U379" i="38"/>
  <c r="F58" i="58"/>
  <c r="G58" i="58"/>
  <c r="H58"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H93" i="68"/>
  <c r="M93" i="68"/>
  <c r="C93" i="68"/>
  <c r="F93" i="68"/>
  <c r="K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7" i="58"/>
  <c r="G57" i="58"/>
  <c r="H57" i="58"/>
  <c r="G360" i="38"/>
  <c r="G361" i="38"/>
  <c r="G362" i="38"/>
  <c r="D361" i="38"/>
  <c r="D362" i="38"/>
  <c r="D363" i="38"/>
  <c r="E363" i="38"/>
  <c r="H363" i="38"/>
  <c r="K363" i="38"/>
  <c r="L363" i="38" s="1"/>
  <c r="M363" i="38"/>
  <c r="U363" i="38" s="1"/>
  <c r="S363" i="38"/>
  <c r="C64" i="71"/>
  <c r="H64" i="71"/>
  <c r="F53" i="71"/>
  <c r="F52" i="71"/>
  <c r="K51" i="71"/>
  <c r="F51" i="71"/>
  <c r="K50" i="71"/>
  <c r="F50" i="71"/>
  <c r="C908" i="25"/>
  <c r="M908" i="25"/>
  <c r="H908" i="25"/>
  <c r="F908" i="25"/>
  <c r="K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3" i="58"/>
  <c r="H233" i="58"/>
  <c r="C233" i="58"/>
  <c r="K224" i="58"/>
  <c r="F224" i="58"/>
  <c r="K223" i="58"/>
  <c r="F223" i="58"/>
  <c r="K217" i="58"/>
  <c r="F217"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P39" i="58"/>
  <c r="H192" i="58"/>
  <c r="G192" i="58"/>
  <c r="F192" i="58"/>
  <c r="P38" i="58"/>
  <c r="H191" i="58"/>
  <c r="G191" i="58"/>
  <c r="F191" i="58"/>
  <c r="P37" i="58"/>
  <c r="H190" i="58"/>
  <c r="G190" i="58"/>
  <c r="F190" i="58"/>
  <c r="P36" i="58"/>
  <c r="H189" i="58"/>
  <c r="G189" i="58"/>
  <c r="F189" i="58"/>
  <c r="P35" i="58"/>
  <c r="P34" i="58"/>
  <c r="P33" i="58"/>
  <c r="P32" i="58"/>
  <c r="H185" i="58"/>
  <c r="G185" i="58"/>
  <c r="F185" i="58"/>
  <c r="P31" i="58"/>
  <c r="H184" i="58"/>
  <c r="G184" i="58"/>
  <c r="F184" i="58"/>
  <c r="P30" i="58"/>
  <c r="H183" i="58"/>
  <c r="G183" i="58"/>
  <c r="F183" i="58"/>
  <c r="P29" i="58"/>
  <c r="H182" i="58"/>
  <c r="G182" i="58"/>
  <c r="F182" i="58"/>
  <c r="P28" i="58"/>
  <c r="H181" i="58"/>
  <c r="G181" i="58"/>
  <c r="F181" i="58"/>
  <c r="P27" i="58"/>
  <c r="H180" i="58"/>
  <c r="G180" i="58"/>
  <c r="F180" i="58"/>
  <c r="P26" i="58"/>
  <c r="H179" i="58"/>
  <c r="G179" i="58"/>
  <c r="F179" i="58"/>
  <c r="P25" i="58"/>
  <c r="H178" i="58"/>
  <c r="G178" i="58"/>
  <c r="F178" i="58"/>
  <c r="P24" i="58"/>
  <c r="H177" i="58"/>
  <c r="G177" i="58"/>
  <c r="F177" i="58"/>
  <c r="P23" i="58"/>
  <c r="H176" i="58"/>
  <c r="G176" i="58"/>
  <c r="F176" i="58"/>
  <c r="P22" i="58"/>
  <c r="H175" i="58"/>
  <c r="G175" i="58"/>
  <c r="F175" i="58"/>
  <c r="P21" i="58"/>
  <c r="H174" i="58"/>
  <c r="G174" i="58"/>
  <c r="F174" i="58"/>
  <c r="P20" i="58"/>
  <c r="H173" i="58"/>
  <c r="G173" i="58"/>
  <c r="F173" i="58"/>
  <c r="P19" i="58"/>
  <c r="H56" i="58"/>
  <c r="G56" i="58"/>
  <c r="F56" i="58"/>
  <c r="H55" i="58"/>
  <c r="G55" i="58"/>
  <c r="F55" i="58"/>
  <c r="H54" i="58"/>
  <c r="G54" i="58"/>
  <c r="F54" i="58"/>
  <c r="H53" i="58"/>
  <c r="G53" i="58"/>
  <c r="F53" i="58"/>
  <c r="M48" i="58"/>
  <c r="F2" i="58"/>
  <c r="F4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3" i="74"/>
  <c r="M19" i="41"/>
  <c r="F23" i="57"/>
  <c r="F23" i="74"/>
  <c r="H19" i="3"/>
  <c r="C19" i="41"/>
  <c r="K72" i="59"/>
  <c r="M23" i="17"/>
  <c r="F55" i="50"/>
  <c r="H94" i="52"/>
  <c r="F451" i="17"/>
  <c r="K63" i="66"/>
  <c r="C19" i="50"/>
  <c r="C19" i="71"/>
  <c r="H19" i="61"/>
  <c r="C19" i="63"/>
  <c r="F19" i="54"/>
  <c r="K19" i="53"/>
  <c r="K19" i="73"/>
  <c r="K19" i="59"/>
  <c r="K23" i="17"/>
  <c r="C90" i="72"/>
  <c r="H77" i="70"/>
  <c r="C19" i="72"/>
  <c r="F111" i="45"/>
  <c r="F19" i="53"/>
  <c r="H25" i="31"/>
  <c r="C25" i="31"/>
  <c r="K25" i="31"/>
  <c r="F19" i="59"/>
  <c r="F86" i="53"/>
  <c r="F75" i="41"/>
  <c r="C30" i="49"/>
  <c r="M19" i="60"/>
  <c r="M67" i="60"/>
  <c r="M19" i="75"/>
  <c r="M86" i="53"/>
  <c r="F19" i="71"/>
  <c r="C111" i="45"/>
  <c r="H100" i="34"/>
  <c r="K30" i="40"/>
  <c r="C119" i="7"/>
  <c r="H213" i="57"/>
  <c r="H55" i="50"/>
  <c r="F234" i="58"/>
  <c r="C72" i="59"/>
  <c r="H234" i="58"/>
  <c r="H23" i="17"/>
  <c r="H136" i="25"/>
  <c r="C19" i="62"/>
  <c r="F67" i="60"/>
  <c r="H65" i="63"/>
  <c r="M19" i="66"/>
  <c r="C100" i="34"/>
  <c r="H19" i="69"/>
  <c r="K49" i="58"/>
  <c r="K451" i="17"/>
  <c r="C451" i="17"/>
  <c r="H75" i="41"/>
  <c r="K111" i="45"/>
  <c r="F19" i="66"/>
  <c r="M65" i="63"/>
  <c r="H19" i="63"/>
  <c r="F60" i="51"/>
  <c r="K119" i="7"/>
  <c r="M75" i="41"/>
  <c r="K19" i="60"/>
  <c r="C19" i="3"/>
  <c r="H51" i="54"/>
  <c r="C19" i="53"/>
  <c r="C156" i="49"/>
  <c r="M119" i="7"/>
  <c r="C81" i="61"/>
  <c r="M55" i="50"/>
  <c r="C30" i="40"/>
  <c r="C94" i="52"/>
  <c r="F72" i="59"/>
  <c r="C19" i="66"/>
  <c r="M111" i="45"/>
  <c r="F28" i="43"/>
  <c r="K19" i="52"/>
  <c r="C19" i="59"/>
  <c r="C19" i="73"/>
  <c r="K55" i="50"/>
  <c r="F19" i="34"/>
  <c r="M25" i="31"/>
  <c r="C55" i="50"/>
  <c r="M19" i="54"/>
  <c r="M19" i="50"/>
  <c r="K213" i="57"/>
  <c r="H156" i="49"/>
  <c r="H19" i="41"/>
  <c r="K77" i="70"/>
  <c r="F19" i="69"/>
  <c r="F119" i="7"/>
  <c r="F19" i="64"/>
  <c r="F30" i="40"/>
  <c r="H67" i="60"/>
  <c r="M451" i="17"/>
  <c r="M60" i="51"/>
  <c r="F23" i="17"/>
  <c r="M19" i="73"/>
  <c r="K100" i="34"/>
  <c r="C19" i="68"/>
  <c r="C19" i="60"/>
  <c r="F19" i="41"/>
  <c r="M19" i="71"/>
  <c r="C19" i="55"/>
  <c r="M19" i="63"/>
  <c r="K19" i="72"/>
  <c r="H19" i="52"/>
  <c r="M65" i="71"/>
  <c r="C19" i="61"/>
  <c r="M19" i="52"/>
  <c r="K19" i="75"/>
  <c r="F51" i="54"/>
  <c r="K19" i="34"/>
  <c r="F30" i="49"/>
  <c r="F65" i="71"/>
  <c r="F49" i="58"/>
  <c r="F90" i="72"/>
  <c r="M156" i="49"/>
  <c r="C19" i="54"/>
  <c r="H72" i="59"/>
  <c r="H451" i="17"/>
  <c r="C19" i="34"/>
  <c r="H19" i="75"/>
  <c r="F19" i="68"/>
  <c r="F63" i="66"/>
  <c r="K67" i="60"/>
  <c r="H111" i="45"/>
  <c r="H19" i="59"/>
  <c r="C23" i="57"/>
  <c r="F19" i="75"/>
  <c r="K19" i="68"/>
  <c r="F19" i="55"/>
  <c r="H19" i="71"/>
  <c r="K19" i="41"/>
  <c r="C23" i="17"/>
  <c r="K75" i="41"/>
  <c r="H19" i="55"/>
  <c r="M100" i="34"/>
  <c r="M94" i="52"/>
  <c r="K156" i="49"/>
  <c r="F156" i="49"/>
  <c r="H19" i="62"/>
  <c r="H49" i="58"/>
  <c r="H19" i="66"/>
  <c r="F81" i="61"/>
  <c r="C19" i="45"/>
  <c r="H19" i="70"/>
  <c r="C77" i="70"/>
  <c r="H30" i="40"/>
  <c r="F19" i="52"/>
  <c r="M19" i="3"/>
  <c r="M19" i="61"/>
  <c r="M213" i="57"/>
  <c r="M23" i="57"/>
  <c r="K90" i="72"/>
  <c r="K65" i="63"/>
  <c r="M19" i="34"/>
  <c r="F19" i="50"/>
  <c r="M77" i="70"/>
  <c r="K19" i="62"/>
  <c r="K94" i="52"/>
  <c r="K19" i="3"/>
  <c r="F19" i="62"/>
  <c r="F19" i="3"/>
  <c r="C65" i="63"/>
  <c r="K19" i="50"/>
  <c r="K51" i="54"/>
  <c r="F19" i="61"/>
  <c r="F19" i="63"/>
  <c r="H19" i="53"/>
  <c r="M19" i="55"/>
  <c r="C234" i="58"/>
  <c r="F77" i="70"/>
  <c r="F94" i="52"/>
  <c r="M19" i="72"/>
  <c r="K19" i="54"/>
  <c r="C19" i="75"/>
  <c r="H119" i="7"/>
  <c r="F19" i="72"/>
  <c r="M72" i="59"/>
  <c r="M19" i="59"/>
  <c r="K19" i="69"/>
  <c r="M30" i="49"/>
  <c r="H19" i="73"/>
  <c r="M51" i="54"/>
  <c r="M49" i="58"/>
  <c r="M19" i="68"/>
  <c r="H19" i="50"/>
  <c r="H19" i="34"/>
  <c r="M234" i="58"/>
  <c r="H19" i="60"/>
  <c r="C75" i="41"/>
  <c r="C67" i="60"/>
  <c r="C63" i="66"/>
  <c r="H19" i="68"/>
  <c r="H63" i="66"/>
  <c r="K19" i="66"/>
  <c r="K19" i="55"/>
  <c r="F213" i="57"/>
  <c r="K60" i="51"/>
  <c r="K81" i="61"/>
  <c r="C19" i="52"/>
  <c r="M81" i="61"/>
  <c r="F25" i="31"/>
  <c r="H65" i="71"/>
  <c r="M90" i="72"/>
  <c r="C19" i="69"/>
  <c r="K19" i="71"/>
  <c r="M19" i="62"/>
  <c r="C49" i="58"/>
  <c r="M19" i="53"/>
  <c r="F19" i="60"/>
  <c r="F65" i="63"/>
  <c r="M19" i="45"/>
  <c r="K65" i="71"/>
  <c r="M63" i="66"/>
  <c r="C86" i="53"/>
  <c r="H86" i="53"/>
  <c r="M19" i="70"/>
  <c r="F100" i="34"/>
  <c r="H90" i="72"/>
  <c r="K19" i="70"/>
  <c r="C19" i="70"/>
  <c r="C85" i="64"/>
  <c r="H19" i="72"/>
  <c r="C51" i="54"/>
  <c r="M30" i="40"/>
  <c r="K86" i="53"/>
  <c r="K23" i="57"/>
  <c r="F19" i="73"/>
  <c r="M19" i="69"/>
  <c r="C65" i="71"/>
  <c r="K19" i="63"/>
  <c r="F19" i="70"/>
  <c r="K234" i="58"/>
  <c r="H19" i="54"/>
  <c r="F136" i="25"/>
  <c r="F19" i="45"/>
  <c r="K19" i="61"/>
  <c r="C19" i="64"/>
  <c r="H81" i="61"/>
  <c r="C213" i="57"/>
  <c r="F85" i="64"/>
  <c r="V902" i="38" l="1"/>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33" i="58"/>
  <c r="K23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901" i="38" l="1"/>
  <c r="Y901" i="38" s="1"/>
  <c r="W902" i="38"/>
  <c r="Y902" i="38" s="1"/>
  <c r="W899" i="38"/>
  <c r="Y899" i="38" s="1"/>
  <c r="W900" i="38"/>
  <c r="Y900" i="38" s="1"/>
  <c r="W898" i="38"/>
  <c r="Y898" i="38" s="1"/>
  <c r="W896" i="38"/>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0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5"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66" i="58" l="1"/>
  <c r="K167" i="58"/>
  <c r="Q898" i="38"/>
  <c r="Q901" i="38"/>
  <c r="Q900" i="38"/>
  <c r="K164" i="58"/>
  <c r="K16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2" i="58"/>
  <c r="K163" i="58"/>
  <c r="K119" i="46"/>
  <c r="K120" i="46"/>
  <c r="Q859" i="38"/>
  <c r="Q855" i="38"/>
  <c r="Q857" i="38"/>
  <c r="Q856" i="38"/>
  <c r="Q853" i="38"/>
  <c r="Q854" i="38"/>
  <c r="Q843" i="38"/>
  <c r="Q852" i="38"/>
  <c r="K160" i="58"/>
  <c r="K161" i="58"/>
  <c r="K117" i="46"/>
  <c r="K118" i="46"/>
  <c r="Q851" i="38"/>
  <c r="Q850" i="38"/>
  <c r="Q849" i="38"/>
  <c r="Q848" i="38"/>
  <c r="Q847" i="38"/>
  <c r="Q846" i="38"/>
  <c r="Q845" i="38"/>
  <c r="Q844" i="38"/>
  <c r="K158" i="58"/>
  <c r="K159" i="58"/>
  <c r="Q841" i="38"/>
  <c r="Q842" i="38"/>
  <c r="Q840" i="38"/>
  <c r="K156" i="58"/>
  <c r="K157" i="58"/>
  <c r="Q837" i="38"/>
  <c r="Q839" i="38"/>
  <c r="Q838" i="38"/>
  <c r="Q830" i="38"/>
  <c r="Q836" i="38"/>
  <c r="Q835" i="38"/>
  <c r="Q834" i="38"/>
  <c r="Q833" i="38"/>
  <c r="Q832" i="38"/>
  <c r="Q831" i="38"/>
  <c r="Q827" i="38"/>
  <c r="Q829" i="38"/>
  <c r="Q828" i="38"/>
  <c r="Q822" i="38"/>
  <c r="Q826" i="38"/>
  <c r="Q825" i="38"/>
  <c r="Q824" i="38"/>
  <c r="Q823" i="38"/>
  <c r="J59" i="45"/>
  <c r="J60" i="45"/>
  <c r="K154" i="58"/>
  <c r="K15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2" i="58"/>
  <c r="K153" i="58"/>
  <c r="Q793" i="38"/>
  <c r="Q792" i="38"/>
  <c r="Q791" i="38"/>
  <c r="Q786" i="38"/>
  <c r="Q789" i="38"/>
  <c r="K150" i="58"/>
  <c r="K151" i="58"/>
  <c r="Q788" i="38"/>
  <c r="Q787" i="38"/>
  <c r="Q784" i="38"/>
  <c r="Q785" i="38"/>
  <c r="Q780" i="38"/>
  <c r="Q783" i="38"/>
  <c r="Q782" i="38"/>
  <c r="Q781" i="38"/>
  <c r="Q778" i="38"/>
  <c r="Q779" i="38"/>
  <c r="Q777" i="38"/>
  <c r="K113" i="46"/>
  <c r="K114" i="46"/>
  <c r="K148" i="58"/>
  <c r="K149" i="58"/>
  <c r="Q774" i="38"/>
  <c r="Q776" i="38"/>
  <c r="Q775" i="38"/>
  <c r="Q772" i="38"/>
  <c r="K111" i="46"/>
  <c r="K112" i="46"/>
  <c r="Q773" i="38"/>
  <c r="Q771" i="38"/>
  <c r="Q769" i="38"/>
  <c r="Q770" i="38"/>
  <c r="K146" i="58"/>
  <c r="K147" i="58"/>
  <c r="Q766" i="38"/>
  <c r="Q768" i="38"/>
  <c r="K109" i="46"/>
  <c r="K110" i="46"/>
  <c r="Q767" i="38"/>
  <c r="Q764" i="38"/>
  <c r="Q765" i="38"/>
  <c r="Q763" i="38"/>
  <c r="K144" i="58"/>
  <c r="K145" i="58"/>
  <c r="K178" i="51"/>
  <c r="K179" i="51"/>
  <c r="Q762" i="38"/>
  <c r="Q760" i="38"/>
  <c r="Q761" i="38"/>
  <c r="Q758" i="38"/>
  <c r="Q759" i="38"/>
  <c r="Q753" i="38"/>
  <c r="Q757" i="38"/>
  <c r="Q756" i="38"/>
  <c r="Q755" i="38"/>
  <c r="Q754" i="38"/>
  <c r="K107" i="46"/>
  <c r="K108" i="46"/>
  <c r="K142" i="58"/>
  <c r="K143" i="58"/>
  <c r="Q751" i="38"/>
  <c r="Q752" i="38"/>
  <c r="J57" i="45"/>
  <c r="J58" i="45"/>
  <c r="Q748" i="38"/>
  <c r="Q750" i="38"/>
  <c r="K176" i="51"/>
  <c r="K177" i="51"/>
  <c r="Q749" i="38"/>
  <c r="K140" i="58"/>
  <c r="K141"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8" i="58"/>
  <c r="K139"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6" i="58"/>
  <c r="K137" i="58"/>
  <c r="Q730" i="38"/>
  <c r="Q729" i="38"/>
  <c r="Q728" i="38"/>
  <c r="Q724" i="38"/>
  <c r="K97" i="46"/>
  <c r="K98" i="46"/>
  <c r="K134" i="58"/>
  <c r="K135" i="58"/>
  <c r="Q726" i="38"/>
  <c r="Q725" i="38"/>
  <c r="K132" i="58"/>
  <c r="K133"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1" i="58"/>
  <c r="K130" i="58"/>
  <c r="K129" i="58"/>
  <c r="K128" i="58"/>
  <c r="K127" i="58"/>
  <c r="K126" i="58"/>
  <c r="K125" i="58"/>
  <c r="K123" i="58"/>
  <c r="K124" i="58"/>
  <c r="K122" i="58"/>
  <c r="K121" i="58"/>
  <c r="K120" i="58"/>
  <c r="K119" i="58"/>
  <c r="K11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<sst xmlns="http://schemas.openxmlformats.org/spreadsheetml/2006/main" count="9679" uniqueCount="1398">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</sst>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7"/>
      <tableStyleElement type="headerRow" dxfId="416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numCache>
            </c:numRef>
          </c:yVal>
          <c:smooth val="1"/>
        </c:ser>
        <c:dLbls>
          <c:showLegendKey val="0"/>
          <c:showVal val="0"/>
          <c:showCatName val="0"/>
          <c:showSerName val="0"/>
          <c:showPercent val="0"/>
          <c:showBubbleSize val="0"/>
        </c:dLbls>
        <c:axId val="354507952"/>
        <c:axId val="183840240"/>
      </c:scatterChart>
      <c:valAx>
        <c:axId val="354507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840240"/>
        <c:crosses val="autoZero"/>
        <c:crossBetween val="midCat"/>
      </c:valAx>
      <c:valAx>
        <c:axId val="18384024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507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numCache>
            </c:numRef>
          </c:yVal>
          <c:smooth val="1"/>
        </c:ser>
        <c:dLbls>
          <c:showLegendKey val="0"/>
          <c:showVal val="0"/>
          <c:showCatName val="0"/>
          <c:showSerName val="0"/>
          <c:showPercent val="0"/>
          <c:showBubbleSize val="0"/>
        </c:dLbls>
        <c:axId val="356663616"/>
        <c:axId val="356596976"/>
      </c:scatterChart>
      <c:valAx>
        <c:axId val="356663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596976"/>
        <c:crosses val="autoZero"/>
        <c:crossBetween val="midCat"/>
      </c:valAx>
      <c:valAx>
        <c:axId val="356596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6361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numCache>
            </c:numRef>
          </c:yVal>
          <c:smooth val="1"/>
        </c:ser>
        <c:dLbls>
          <c:showLegendKey val="0"/>
          <c:showVal val="0"/>
          <c:showCatName val="0"/>
          <c:showSerName val="0"/>
          <c:showPercent val="0"/>
          <c:showBubbleSize val="0"/>
        </c:dLbls>
        <c:axId val="462690128"/>
        <c:axId val="355942792"/>
      </c:scatterChart>
      <c:valAx>
        <c:axId val="462690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942792"/>
        <c:crosses val="autoZero"/>
        <c:crossBetween val="midCat"/>
      </c:valAx>
      <c:valAx>
        <c:axId val="3559427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90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numCache>
            </c:numRef>
          </c:yVal>
          <c:smooth val="1"/>
        </c:ser>
        <c:dLbls>
          <c:showLegendKey val="0"/>
          <c:showVal val="0"/>
          <c:showCatName val="0"/>
          <c:showSerName val="0"/>
          <c:showPercent val="0"/>
          <c:showBubbleSize val="0"/>
        </c:dLbls>
        <c:axId val="451881624"/>
        <c:axId val="451887896"/>
      </c:scatterChart>
      <c:valAx>
        <c:axId val="451881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7896"/>
        <c:crosses val="autoZero"/>
        <c:crossBetween val="midCat"/>
      </c:valAx>
      <c:valAx>
        <c:axId val="45188789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1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51888288"/>
        <c:axId val="451883584"/>
      </c:scatterChart>
      <c:valAx>
        <c:axId val="451888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3584"/>
        <c:crosses val="autoZero"/>
        <c:crossBetween val="midCat"/>
      </c:valAx>
      <c:valAx>
        <c:axId val="4518835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8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numCache>
            </c:numRef>
          </c:yVal>
          <c:smooth val="1"/>
        </c:ser>
        <c:dLbls>
          <c:showLegendKey val="0"/>
          <c:showVal val="0"/>
          <c:showCatName val="0"/>
          <c:showSerName val="0"/>
          <c:showPercent val="0"/>
          <c:showBubbleSize val="0"/>
        </c:dLbls>
        <c:axId val="451889072"/>
        <c:axId val="451882016"/>
      </c:scatterChart>
      <c:valAx>
        <c:axId val="451889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2016"/>
        <c:crosses val="autoZero"/>
        <c:crossBetween val="midCat"/>
      </c:valAx>
      <c:valAx>
        <c:axId val="45188201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9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numCache>
            </c:numRef>
          </c:yVal>
          <c:smooth val="1"/>
        </c:ser>
        <c:dLbls>
          <c:showLegendKey val="0"/>
          <c:showVal val="0"/>
          <c:showCatName val="0"/>
          <c:showSerName val="0"/>
          <c:showPercent val="0"/>
          <c:showBubbleSize val="0"/>
        </c:dLbls>
        <c:axId val="451886328"/>
        <c:axId val="451882800"/>
      </c:scatterChart>
      <c:valAx>
        <c:axId val="451886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2800"/>
        <c:crosses val="autoZero"/>
        <c:crossBetween val="midCat"/>
      </c:valAx>
      <c:valAx>
        <c:axId val="45188280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63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numCache>
            </c:numRef>
          </c:yVal>
          <c:smooth val="1"/>
        </c:ser>
        <c:dLbls>
          <c:showLegendKey val="0"/>
          <c:showVal val="0"/>
          <c:showCatName val="0"/>
          <c:showSerName val="0"/>
          <c:showPercent val="0"/>
          <c:showBubbleSize val="0"/>
        </c:dLbls>
        <c:axId val="451888680"/>
        <c:axId val="451882408"/>
      </c:scatterChart>
      <c:valAx>
        <c:axId val="451888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2408"/>
        <c:crosses val="autoZero"/>
        <c:crossBetween val="midCat"/>
      </c:valAx>
      <c:valAx>
        <c:axId val="4518824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88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56476008"/>
        <c:axId val="356475224"/>
      </c:lineChart>
      <c:dateAx>
        <c:axId val="356476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6475224"/>
        <c:crosses val="autoZero"/>
        <c:auto val="1"/>
        <c:lblOffset val="100"/>
        <c:baseTimeUnit val="days"/>
      </c:dateAx>
      <c:valAx>
        <c:axId val="3564752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6476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56475616"/>
        <c:axId val="356477184"/>
      </c:lineChart>
      <c:dateAx>
        <c:axId val="3564756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477184"/>
        <c:crosses val="autoZero"/>
        <c:auto val="1"/>
        <c:lblOffset val="100"/>
        <c:baseTimeUnit val="days"/>
      </c:dateAx>
      <c:valAx>
        <c:axId val="3564771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475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356473656"/>
        <c:axId val="467677728"/>
      </c:lineChart>
      <c:dateAx>
        <c:axId val="35647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7728"/>
        <c:crosses val="autoZero"/>
        <c:auto val="1"/>
        <c:lblOffset val="100"/>
        <c:baseTimeUnit val="days"/>
      </c:dateAx>
      <c:valAx>
        <c:axId val="46767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473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7671064"/>
        <c:axId val="467676944"/>
      </c:lineChart>
      <c:dateAx>
        <c:axId val="46767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6944"/>
        <c:crosses val="autoZero"/>
        <c:auto val="1"/>
        <c:lblOffset val="100"/>
        <c:baseTimeUnit val="days"/>
      </c:dateAx>
      <c:valAx>
        <c:axId val="46767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67672240"/>
        <c:axId val="467675768"/>
      </c:lineChart>
      <c:dateAx>
        <c:axId val="467672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5768"/>
        <c:crosses val="autoZero"/>
        <c:auto val="1"/>
        <c:lblOffset val="100"/>
        <c:baseTimeUnit val="days"/>
      </c:dateAx>
      <c:valAx>
        <c:axId val="4676757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2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7671456"/>
        <c:axId val="467674592"/>
      </c:lineChart>
      <c:dateAx>
        <c:axId val="46767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4592"/>
        <c:crosses val="autoZero"/>
        <c:auto val="1"/>
        <c:lblOffset val="100"/>
        <c:baseTimeUnit val="days"/>
      </c:dateAx>
      <c:valAx>
        <c:axId val="46767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1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7673416"/>
        <c:axId val="467673808"/>
      </c:lineChart>
      <c:dateAx>
        <c:axId val="46767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3808"/>
        <c:crosses val="autoZero"/>
        <c:auto val="1"/>
        <c:lblOffset val="100"/>
        <c:baseTimeUnit val="days"/>
      </c:dateAx>
      <c:valAx>
        <c:axId val="4676738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7676160"/>
        <c:axId val="467676552"/>
      </c:lineChart>
      <c:dateAx>
        <c:axId val="467676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6552"/>
        <c:crosses val="autoZero"/>
        <c:auto val="1"/>
        <c:lblOffset val="100"/>
        <c:baseTimeUnit val="days"/>
      </c:dateAx>
      <c:valAx>
        <c:axId val="467676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7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8378280"/>
        <c:axId val="468373576"/>
      </c:lineChart>
      <c:dateAx>
        <c:axId val="46837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3576"/>
        <c:crosses val="autoZero"/>
        <c:auto val="1"/>
        <c:lblOffset val="100"/>
        <c:baseTimeUnit val="days"/>
      </c:dateAx>
      <c:valAx>
        <c:axId val="46837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8374752"/>
        <c:axId val="468376320"/>
      </c:lineChart>
      <c:dateAx>
        <c:axId val="468374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6320"/>
        <c:crosses val="autoZero"/>
        <c:auto val="1"/>
        <c:lblOffset val="100"/>
        <c:baseTimeUnit val="days"/>
      </c:dateAx>
      <c:valAx>
        <c:axId val="46837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8379456"/>
        <c:axId val="468375536"/>
      </c:lineChart>
      <c:dateAx>
        <c:axId val="468379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5536"/>
        <c:crosses val="autoZero"/>
        <c:auto val="1"/>
        <c:lblOffset val="100"/>
        <c:baseTimeUnit val="days"/>
      </c:dateAx>
      <c:valAx>
        <c:axId val="46837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9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8378672"/>
        <c:axId val="468377496"/>
      </c:lineChart>
      <c:dateAx>
        <c:axId val="46837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7496"/>
        <c:crosses val="autoZero"/>
        <c:auto val="1"/>
        <c:lblOffset val="100"/>
        <c:baseTimeUnit val="days"/>
      </c:dateAx>
      <c:valAx>
        <c:axId val="468377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numCache>
            </c:numRef>
          </c:val>
          <c:smooth val="0"/>
        </c:ser>
        <c:dLbls>
          <c:showLegendKey val="0"/>
          <c:showVal val="0"/>
          <c:showCatName val="0"/>
          <c:showSerName val="0"/>
          <c:showPercent val="0"/>
          <c:showBubbleSize val="0"/>
        </c:dLbls>
        <c:marker val="1"/>
        <c:smooth val="0"/>
        <c:axId val="468375144"/>
        <c:axId val="468379848"/>
      </c:lineChart>
      <c:dateAx>
        <c:axId val="4683751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9848"/>
        <c:crosses val="autoZero"/>
        <c:auto val="1"/>
        <c:lblOffset val="100"/>
        <c:baseTimeUnit val="days"/>
      </c:dateAx>
      <c:valAx>
        <c:axId val="4683798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5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numCache>
            </c:numRef>
          </c:val>
          <c:smooth val="0"/>
        </c:ser>
        <c:dLbls>
          <c:showLegendKey val="0"/>
          <c:showVal val="0"/>
          <c:showCatName val="0"/>
          <c:showSerName val="0"/>
          <c:showPercent val="0"/>
          <c:showBubbleSize val="0"/>
        </c:dLbls>
        <c:marker val="1"/>
        <c:smooth val="0"/>
        <c:axId val="480266032"/>
        <c:axId val="480261328"/>
      </c:lineChart>
      <c:dateAx>
        <c:axId val="480266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1328"/>
        <c:crosses val="autoZero"/>
        <c:auto val="1"/>
        <c:lblOffset val="100"/>
        <c:baseTimeUnit val="days"/>
      </c:dateAx>
      <c:valAx>
        <c:axId val="480261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6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0261720"/>
        <c:axId val="480263680"/>
      </c:lineChart>
      <c:dateAx>
        <c:axId val="480261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3680"/>
        <c:crosses val="autoZero"/>
        <c:auto val="1"/>
        <c:lblOffset val="100"/>
        <c:baseTimeUnit val="days"/>
      </c:dateAx>
      <c:valAx>
        <c:axId val="480263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1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262112"/>
        <c:axId val="480262504"/>
      </c:lineChart>
      <c:dateAx>
        <c:axId val="480262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2504"/>
        <c:crosses val="autoZero"/>
        <c:auto val="1"/>
        <c:lblOffset val="100"/>
        <c:baseTimeUnit val="days"/>
      </c:dateAx>
      <c:valAx>
        <c:axId val="48026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2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0265248"/>
        <c:axId val="480262896"/>
      </c:lineChart>
      <c:dateAx>
        <c:axId val="48026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2896"/>
        <c:crosses val="autoZero"/>
        <c:auto val="1"/>
        <c:lblOffset val="100"/>
        <c:baseTimeUnit val="days"/>
      </c:dateAx>
      <c:valAx>
        <c:axId val="4802628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0266816"/>
        <c:axId val="480260152"/>
      </c:lineChart>
      <c:dateAx>
        <c:axId val="48026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0152"/>
        <c:crosses val="autoZero"/>
        <c:auto val="1"/>
        <c:lblOffset val="100"/>
        <c:baseTimeUnit val="days"/>
      </c:dateAx>
      <c:valAx>
        <c:axId val="480260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0260544"/>
        <c:axId val="480264464"/>
      </c:lineChart>
      <c:dateAx>
        <c:axId val="480260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4464"/>
        <c:crosses val="autoZero"/>
        <c:auto val="1"/>
        <c:lblOffset val="100"/>
        <c:baseTimeUnit val="days"/>
      </c:dateAx>
      <c:valAx>
        <c:axId val="4802644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05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2249760"/>
        <c:axId val="482248976"/>
      </c:lineChart>
      <c:dateAx>
        <c:axId val="48224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8976"/>
        <c:crosses val="autoZero"/>
        <c:auto val="1"/>
        <c:lblOffset val="100"/>
        <c:baseTimeUnit val="days"/>
      </c:dateAx>
      <c:valAx>
        <c:axId val="482248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97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242704"/>
        <c:axId val="482244664"/>
      </c:lineChart>
      <c:dateAx>
        <c:axId val="48224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4664"/>
        <c:crosses val="autoZero"/>
        <c:auto val="1"/>
        <c:lblOffset val="100"/>
        <c:baseTimeUnit val="days"/>
      </c:dateAx>
      <c:valAx>
        <c:axId val="48224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243096"/>
        <c:axId val="482244272"/>
      </c:lineChart>
      <c:dateAx>
        <c:axId val="48224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4272"/>
        <c:crosses val="autoZero"/>
        <c:auto val="1"/>
        <c:lblOffset val="100"/>
        <c:baseTimeUnit val="days"/>
      </c:dateAx>
      <c:valAx>
        <c:axId val="482244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245056"/>
        <c:axId val="482247800"/>
      </c:lineChart>
      <c:dateAx>
        <c:axId val="482245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7800"/>
        <c:crosses val="autoZero"/>
        <c:auto val="1"/>
        <c:lblOffset val="100"/>
        <c:baseTimeUnit val="days"/>
      </c:dateAx>
      <c:valAx>
        <c:axId val="482247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245840"/>
        <c:axId val="482248584"/>
      </c:lineChart>
      <c:dateAx>
        <c:axId val="482245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8584"/>
        <c:crosses val="autoZero"/>
        <c:auto val="1"/>
        <c:lblOffset val="100"/>
        <c:baseTimeUnit val="days"/>
      </c:dateAx>
      <c:valAx>
        <c:axId val="482248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5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numCache>
            </c:numRef>
          </c:val>
          <c:smooth val="0"/>
        </c:ser>
        <c:dLbls>
          <c:showLegendKey val="0"/>
          <c:showVal val="0"/>
          <c:showCatName val="0"/>
          <c:showSerName val="0"/>
          <c:showPercent val="0"/>
          <c:showBubbleSize val="0"/>
        </c:dLbls>
        <c:marker val="1"/>
        <c:smooth val="0"/>
        <c:axId val="482247408"/>
        <c:axId val="482248192"/>
      </c:lineChart>
      <c:dateAx>
        <c:axId val="482247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8192"/>
        <c:crosses val="autoZero"/>
        <c:auto val="1"/>
        <c:lblOffset val="100"/>
        <c:baseTimeUnit val="days"/>
      </c:dateAx>
      <c:valAx>
        <c:axId val="482248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474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numCache>
            </c:numRef>
          </c:val>
          <c:smooth val="0"/>
        </c:ser>
        <c:dLbls>
          <c:showLegendKey val="0"/>
          <c:showVal val="0"/>
          <c:showCatName val="0"/>
          <c:showSerName val="0"/>
          <c:showPercent val="0"/>
          <c:showBubbleSize val="0"/>
        </c:dLbls>
        <c:marker val="1"/>
        <c:smooth val="0"/>
        <c:axId val="482399200"/>
        <c:axId val="482396848"/>
      </c:lineChart>
      <c:dateAx>
        <c:axId val="482399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6848"/>
        <c:crosses val="autoZero"/>
        <c:auto val="1"/>
        <c:lblOffset val="100"/>
        <c:baseTimeUnit val="days"/>
      </c:dateAx>
      <c:valAx>
        <c:axId val="482396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9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2397632"/>
        <c:axId val="482396064"/>
      </c:lineChart>
      <c:dateAx>
        <c:axId val="482397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6064"/>
        <c:crosses val="autoZero"/>
        <c:auto val="1"/>
        <c:lblOffset val="100"/>
        <c:baseTimeUnit val="days"/>
      </c:dateAx>
      <c:valAx>
        <c:axId val="4823960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7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2396456"/>
        <c:axId val="482398808"/>
      </c:lineChart>
      <c:dateAx>
        <c:axId val="482396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8808"/>
        <c:crosses val="autoZero"/>
        <c:auto val="1"/>
        <c:lblOffset val="100"/>
        <c:baseTimeUnit val="days"/>
      </c:dateAx>
      <c:valAx>
        <c:axId val="48239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2398024"/>
        <c:axId val="482398416"/>
      </c:lineChart>
      <c:dateAx>
        <c:axId val="48239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8416"/>
        <c:crosses val="autoZero"/>
        <c:auto val="1"/>
        <c:lblOffset val="100"/>
        <c:baseTimeUnit val="days"/>
      </c:dateAx>
      <c:valAx>
        <c:axId val="4823984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2395672"/>
        <c:axId val="482399592"/>
      </c:lineChart>
      <c:dateAx>
        <c:axId val="48239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9592"/>
        <c:crosses val="autoZero"/>
        <c:auto val="1"/>
        <c:lblOffset val="100"/>
        <c:baseTimeUnit val="days"/>
      </c:dateAx>
      <c:valAx>
        <c:axId val="48239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9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5139752"/>
        <c:axId val="495138184"/>
      </c:lineChart>
      <c:dateAx>
        <c:axId val="4951397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8184"/>
        <c:crosses val="autoZero"/>
        <c:auto val="1"/>
        <c:lblOffset val="100"/>
        <c:baseTimeUnit val="days"/>
      </c:dateAx>
      <c:valAx>
        <c:axId val="4951381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9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135440"/>
        <c:axId val="495134264"/>
      </c:lineChart>
      <c:dateAx>
        <c:axId val="495135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4264"/>
        <c:crosses val="autoZero"/>
        <c:auto val="1"/>
        <c:lblOffset val="100"/>
        <c:baseTimeUnit val="days"/>
      </c:dateAx>
      <c:valAx>
        <c:axId val="495134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5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140536"/>
        <c:axId val="495133872"/>
      </c:lineChart>
      <c:dateAx>
        <c:axId val="49514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3872"/>
        <c:crosses val="autoZero"/>
        <c:auto val="1"/>
        <c:lblOffset val="100"/>
        <c:baseTimeUnit val="days"/>
      </c:dateAx>
      <c:valAx>
        <c:axId val="49513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4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5137400"/>
        <c:axId val="495138576"/>
      </c:lineChart>
      <c:dateAx>
        <c:axId val="495137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8576"/>
        <c:crosses val="autoZero"/>
        <c:auto val="1"/>
        <c:lblOffset val="100"/>
        <c:baseTimeUnit val="days"/>
      </c:dateAx>
      <c:valAx>
        <c:axId val="495138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7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5138968"/>
        <c:axId val="497495416"/>
      </c:lineChart>
      <c:dateAx>
        <c:axId val="49513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5416"/>
        <c:crosses val="autoZero"/>
        <c:auto val="1"/>
        <c:lblOffset val="100"/>
        <c:baseTimeUnit val="days"/>
      </c:dateAx>
      <c:valAx>
        <c:axId val="497495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38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7493848"/>
        <c:axId val="497494632"/>
      </c:lineChart>
      <c:dateAx>
        <c:axId val="497493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4632"/>
        <c:crosses val="autoZero"/>
        <c:auto val="1"/>
        <c:lblOffset val="100"/>
        <c:baseTimeUnit val="days"/>
      </c:dateAx>
      <c:valAx>
        <c:axId val="497494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3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7495024"/>
        <c:axId val="497494240"/>
      </c:lineChart>
      <c:dateAx>
        <c:axId val="497495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4240"/>
        <c:crosses val="autoZero"/>
        <c:auto val="1"/>
        <c:lblOffset val="100"/>
        <c:baseTimeUnit val="days"/>
      </c:dateAx>
      <c:valAx>
        <c:axId val="497494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5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MOS!$E$53:$E$170</c:f>
              <c:numCache>
                <c:formatCode>0.00</c:formatCode>
                <c:ptCount val="118"/>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numCache>
            </c:numRef>
          </c:val>
          <c:smooth val="0"/>
        </c:ser>
        <c:ser>
          <c:idx val="1"/>
          <c:order val="1"/>
          <c:tx>
            <c:strRef>
              <c:f>MOS!$D$52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MOS!$D$53:$D$170</c:f>
              <c:numCache>
                <c:formatCode>0.00</c:formatCode>
                <c:ptCount val="118"/>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numCache>
            </c:numRef>
          </c:val>
          <c:smooth val="0"/>
        </c:ser>
        <c:dLbls>
          <c:showLegendKey val="0"/>
          <c:showVal val="0"/>
          <c:showCatName val="0"/>
          <c:showSerName val="0"/>
          <c:showPercent val="0"/>
          <c:showBubbleSize val="0"/>
        </c:dLbls>
        <c:marker val="1"/>
        <c:smooth val="0"/>
        <c:axId val="497489928"/>
        <c:axId val="497488752"/>
      </c:lineChart>
      <c:dateAx>
        <c:axId val="497489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8752"/>
        <c:crosses val="autoZero"/>
        <c:auto val="1"/>
        <c:lblOffset val="100"/>
        <c:baseTimeUnit val="days"/>
      </c:dateAx>
      <c:valAx>
        <c:axId val="497488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9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MOS!$K$53:$K$170</c:f>
              <c:numCache>
                <c:formatCode>0.00</c:formatCode>
                <c:ptCount val="118"/>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numCache>
            </c:numRef>
          </c:val>
          <c:smooth val="0"/>
        </c:ser>
        <c:dLbls>
          <c:showLegendKey val="0"/>
          <c:showVal val="0"/>
          <c:showCatName val="0"/>
          <c:showSerName val="0"/>
          <c:showPercent val="0"/>
          <c:showBubbleSize val="0"/>
        </c:dLbls>
        <c:marker val="1"/>
        <c:smooth val="0"/>
        <c:axId val="497490320"/>
        <c:axId val="497489144"/>
      </c:lineChart>
      <c:dateAx>
        <c:axId val="497490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9144"/>
        <c:crosses val="autoZero"/>
        <c:auto val="1"/>
        <c:lblOffset val="100"/>
        <c:baseTimeUnit val="days"/>
      </c:dateAx>
      <c:valAx>
        <c:axId val="497489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0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7481304"/>
        <c:axId val="497482480"/>
      </c:scatterChart>
      <c:valAx>
        <c:axId val="4974813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2480"/>
        <c:crosses val="autoZero"/>
        <c:crossBetween val="midCat"/>
      </c:valAx>
      <c:valAx>
        <c:axId val="4974824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13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7491496"/>
        <c:axId val="497491104"/>
      </c:scatterChart>
      <c:valAx>
        <c:axId val="497491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1104"/>
        <c:crosses val="autoZero"/>
        <c:crossBetween val="midCat"/>
      </c:valAx>
      <c:valAx>
        <c:axId val="497491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91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480128"/>
        <c:axId val="497483656"/>
      </c:lineChart>
      <c:catAx>
        <c:axId val="497480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83656"/>
        <c:crosses val="autoZero"/>
        <c:auto val="1"/>
        <c:lblAlgn val="ctr"/>
        <c:lblOffset val="100"/>
        <c:noMultiLvlLbl val="0"/>
      </c:catAx>
      <c:valAx>
        <c:axId val="4974836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80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486008"/>
        <c:axId val="497486400"/>
      </c:lineChart>
      <c:dateAx>
        <c:axId val="497486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86400"/>
        <c:crosses val="autoZero"/>
        <c:auto val="1"/>
        <c:lblOffset val="100"/>
        <c:baseTimeUnit val="days"/>
      </c:dateAx>
      <c:valAx>
        <c:axId val="4974864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86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41356696"/>
        <c:axId val="541351992"/>
      </c:lineChart>
      <c:dateAx>
        <c:axId val="541356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51992"/>
        <c:crosses val="autoZero"/>
        <c:auto val="1"/>
        <c:lblOffset val="100"/>
        <c:baseTimeUnit val="days"/>
      </c:dateAx>
      <c:valAx>
        <c:axId val="5413519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56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1362576"/>
        <c:axId val="541362968"/>
      </c:lineChart>
      <c:dateAx>
        <c:axId val="5413625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62968"/>
        <c:crosses val="autoZero"/>
        <c:auto val="1"/>
        <c:lblOffset val="100"/>
        <c:baseTimeUnit val="days"/>
      </c:dateAx>
      <c:valAx>
        <c:axId val="54136296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62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41358264"/>
        <c:axId val="541355128"/>
      </c:lineChart>
      <c:dateAx>
        <c:axId val="54135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355128"/>
        <c:crosses val="autoZero"/>
        <c:auto val="1"/>
        <c:lblOffset val="100"/>
        <c:baseTimeUnit val="days"/>
      </c:dateAx>
      <c:valAx>
        <c:axId val="5413551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35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41360616"/>
        <c:axId val="541363752"/>
      </c:lineChart>
      <c:dateAx>
        <c:axId val="54136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363752"/>
        <c:crosses val="autoZero"/>
        <c:auto val="1"/>
        <c:lblOffset val="100"/>
        <c:baseTimeUnit val="days"/>
      </c:dateAx>
      <c:valAx>
        <c:axId val="541363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36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41361792"/>
        <c:axId val="541366104"/>
      </c:lineChart>
      <c:dateAx>
        <c:axId val="54136179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66104"/>
        <c:crosses val="autoZero"/>
        <c:auto val="1"/>
        <c:lblOffset val="100"/>
        <c:baseTimeUnit val="days"/>
      </c:dateAx>
      <c:valAx>
        <c:axId val="5413661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61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1366888"/>
        <c:axId val="541367280"/>
      </c:lineChart>
      <c:catAx>
        <c:axId val="5413668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67280"/>
        <c:crosses val="autoZero"/>
        <c:auto val="1"/>
        <c:lblAlgn val="ctr"/>
        <c:lblOffset val="100"/>
        <c:noMultiLvlLbl val="0"/>
      </c:catAx>
      <c:valAx>
        <c:axId val="5413672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366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6900472"/>
        <c:axId val="496902824"/>
      </c:lineChart>
      <c:catAx>
        <c:axId val="496900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02824"/>
        <c:crosses val="autoZero"/>
        <c:auto val="1"/>
        <c:lblAlgn val="ctr"/>
        <c:lblOffset val="100"/>
        <c:noMultiLvlLbl val="0"/>
      </c:catAx>
      <c:valAx>
        <c:axId val="4969028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00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6909880"/>
        <c:axId val="496904000"/>
      </c:lineChart>
      <c:dateAx>
        <c:axId val="49690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04000"/>
        <c:crosses val="autoZero"/>
        <c:auto val="1"/>
        <c:lblOffset val="100"/>
        <c:baseTimeUnit val="days"/>
      </c:dateAx>
      <c:valAx>
        <c:axId val="496904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09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6901648"/>
        <c:axId val="496907920"/>
      </c:lineChart>
      <c:dateAx>
        <c:axId val="496901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07920"/>
        <c:crosses val="autoZero"/>
        <c:auto val="1"/>
        <c:lblOffset val="100"/>
        <c:baseTimeUnit val="days"/>
      </c:dateAx>
      <c:valAx>
        <c:axId val="496907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01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numCache>
            </c:numRef>
          </c:val>
          <c:smooth val="0"/>
        </c:ser>
        <c:dLbls>
          <c:showLegendKey val="0"/>
          <c:showVal val="0"/>
          <c:showCatName val="0"/>
          <c:showSerName val="0"/>
          <c:showPercent val="0"/>
          <c:showBubbleSize val="0"/>
        </c:dLbls>
        <c:smooth val="0"/>
        <c:axId val="496909096"/>
        <c:axId val="496900864"/>
      </c:lineChart>
      <c:dateAx>
        <c:axId val="49690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00864"/>
        <c:crosses val="autoZero"/>
        <c:auto val="1"/>
        <c:lblOffset val="100"/>
        <c:baseTimeUnit val="days"/>
      </c:dateAx>
      <c:valAx>
        <c:axId val="496900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09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numCache>
            </c:numRef>
          </c:val>
          <c:smooth val="0"/>
        </c:ser>
        <c:dLbls>
          <c:showLegendKey val="0"/>
          <c:showVal val="0"/>
          <c:showCatName val="0"/>
          <c:showSerName val="0"/>
          <c:showPercent val="0"/>
          <c:showBubbleSize val="0"/>
        </c:dLbls>
        <c:marker val="1"/>
        <c:smooth val="0"/>
        <c:axId val="496905568"/>
        <c:axId val="496911056"/>
      </c:lineChart>
      <c:dateAx>
        <c:axId val="49690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11056"/>
        <c:crosses val="autoZero"/>
        <c:auto val="1"/>
        <c:lblOffset val="100"/>
        <c:baseTimeUnit val="days"/>
      </c:dateAx>
      <c:valAx>
        <c:axId val="49691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05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6911448"/>
        <c:axId val="496905960"/>
      </c:lineChart>
      <c:dateAx>
        <c:axId val="496911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05960"/>
        <c:crosses val="autoZero"/>
        <c:auto val="1"/>
        <c:lblOffset val="100"/>
        <c:baseTimeUnit val="days"/>
      </c:dateAx>
      <c:valAx>
        <c:axId val="4969059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11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6911840"/>
        <c:axId val="496913016"/>
      </c:lineChart>
      <c:dateAx>
        <c:axId val="496911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13016"/>
        <c:crosses val="autoZero"/>
        <c:auto val="1"/>
        <c:lblOffset val="100"/>
        <c:baseTimeUnit val="days"/>
      </c:dateAx>
      <c:valAx>
        <c:axId val="4969130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11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6915368"/>
        <c:axId val="496914584"/>
      </c:lineChart>
      <c:dateAx>
        <c:axId val="49691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14584"/>
        <c:crosses val="autoZero"/>
        <c:auto val="1"/>
        <c:lblOffset val="100"/>
        <c:baseTimeUnit val="days"/>
      </c:dateAx>
      <c:valAx>
        <c:axId val="49691458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1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6912232"/>
        <c:axId val="496913408"/>
      </c:lineChart>
      <c:dateAx>
        <c:axId val="49691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13408"/>
        <c:crosses val="autoZero"/>
        <c:auto val="1"/>
        <c:lblOffset val="100"/>
        <c:baseTimeUnit val="days"/>
      </c:dateAx>
      <c:valAx>
        <c:axId val="49691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1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8010816"/>
        <c:axId val="518020616"/>
      </c:lineChart>
      <c:catAx>
        <c:axId val="5180108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020616"/>
        <c:crosses val="autoZero"/>
        <c:auto val="1"/>
        <c:lblAlgn val="ctr"/>
        <c:lblOffset val="100"/>
        <c:noMultiLvlLbl val="0"/>
      </c:catAx>
      <c:valAx>
        <c:axId val="5180206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010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8008856"/>
        <c:axId val="518013952"/>
      </c:lineChart>
      <c:dateAx>
        <c:axId val="5180088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13952"/>
        <c:crosses val="autoZero"/>
        <c:auto val="1"/>
        <c:lblOffset val="100"/>
        <c:baseTimeUnit val="days"/>
      </c:dateAx>
      <c:valAx>
        <c:axId val="5180139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08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1195</v>
      </c>
      <c r="F2" s="2">
        <v>80.44</v>
      </c>
      <c r="G2" s="78">
        <v>60.401600000000037</v>
      </c>
      <c r="H2">
        <v>100</v>
      </c>
      <c r="I2" s="2">
        <v>8044</v>
      </c>
      <c r="J2" s="2">
        <v>6040.1600000000035</v>
      </c>
      <c r="K2" s="2">
        <v>2003.8399999999965</v>
      </c>
      <c r="L2" s="660">
        <v>0.33175280125029716</v>
      </c>
      <c r="M2" s="2">
        <v>2003.8399999999965</v>
      </c>
      <c r="N2">
        <v>100</v>
      </c>
      <c r="O2" s="30" t="s">
        <v>1391</v>
      </c>
      <c r="P2" s="660">
        <v>1.8896071606166086E-2</v>
      </c>
      <c r="Q2" s="876">
        <v>-2.3099999999999999E-2</v>
      </c>
      <c r="R2" s="2">
        <v>12.394453004622495</v>
      </c>
      <c r="S2" s="780">
        <v>43359</v>
      </c>
      <c r="V2" s="2"/>
      <c r="W2" s="660"/>
      <c r="X2" s="787"/>
      <c r="Y2" s="2"/>
      <c r="Z2" s="760"/>
    </row>
    <row r="3" spans="1:33" ht="21.95" customHeight="1" x14ac:dyDescent="0.25">
      <c r="A3" s="50"/>
      <c r="B3" s="50"/>
      <c r="C3" s="51"/>
      <c r="D3" s="708"/>
      <c r="E3" s="22" t="s">
        <v>1389</v>
      </c>
      <c r="F3" s="2">
        <v>262.64010000000002</v>
      </c>
      <c r="G3" s="78">
        <v>252</v>
      </c>
      <c r="H3">
        <v>20</v>
      </c>
      <c r="I3" s="2">
        <v>5252.8020000000006</v>
      </c>
      <c r="J3" s="2">
        <v>5040</v>
      </c>
      <c r="K3" s="2">
        <v>212.80200000000059</v>
      </c>
      <c r="L3" s="660">
        <v>4.222261904761912E-2</v>
      </c>
      <c r="M3" s="2">
        <v>212.80200000000059</v>
      </c>
      <c r="N3">
        <v>20</v>
      </c>
      <c r="O3" s="30" t="s">
        <v>1391</v>
      </c>
      <c r="P3" s="660"/>
      <c r="Q3" s="876">
        <v>-2.53E-2</v>
      </c>
      <c r="R3" s="2"/>
      <c r="W3" s="760"/>
      <c r="X3" s="788"/>
      <c r="Y3" s="788"/>
      <c r="Z3" s="660"/>
      <c r="AB3"/>
      <c r="AC3"/>
      <c r="AD3"/>
      <c r="AE3"/>
      <c r="AF3"/>
      <c r="AG3"/>
    </row>
    <row r="4" spans="1:33" ht="21.95" customHeight="1" x14ac:dyDescent="0.25">
      <c r="A4" s="51"/>
      <c r="B4" s="51"/>
      <c r="C4" s="51"/>
      <c r="D4" s="708"/>
      <c r="E4" s="22" t="s">
        <v>893</v>
      </c>
      <c r="F4" s="2">
        <v>136.29</v>
      </c>
      <c r="G4" s="78">
        <v>44.475000000000442</v>
      </c>
      <c r="H4">
        <v>30</v>
      </c>
      <c r="I4" s="2">
        <v>4088.7</v>
      </c>
      <c r="J4" s="2">
        <v>1334.2500000000132</v>
      </c>
      <c r="K4" s="2">
        <v>2754.4499999999853</v>
      </c>
      <c r="L4" s="660">
        <v>2.0644182124788899</v>
      </c>
      <c r="M4" s="2">
        <v>2754.4499999999853</v>
      </c>
      <c r="N4">
        <v>30</v>
      </c>
      <c r="O4" s="30" t="s">
        <v>1390</v>
      </c>
      <c r="P4" s="660">
        <v>3.8153936459021207E-3</v>
      </c>
      <c r="Q4" s="876">
        <v>-3.8699999999999998E-2</v>
      </c>
      <c r="R4" s="2">
        <v>15.810904872389791</v>
      </c>
      <c r="S4" s="780">
        <v>43324</v>
      </c>
      <c r="U4" s="788"/>
      <c r="V4" s="788"/>
      <c r="W4" s="760"/>
      <c r="X4" s="788"/>
      <c r="Y4" s="788"/>
      <c r="Z4" s="760"/>
    </row>
    <row r="5" spans="1:33" ht="21.95" customHeight="1" x14ac:dyDescent="0.25">
      <c r="A5" s="50"/>
      <c r="B5" s="50"/>
      <c r="C5" s="51"/>
      <c r="D5" s="708"/>
      <c r="E5" s="22" t="s">
        <v>269</v>
      </c>
      <c r="F5" s="2">
        <v>52.79</v>
      </c>
      <c r="G5" s="78">
        <v>49.599299999999999</v>
      </c>
      <c r="H5">
        <v>200</v>
      </c>
      <c r="I5" s="2">
        <v>10558</v>
      </c>
      <c r="J5" s="2">
        <v>9919.86</v>
      </c>
      <c r="K5" s="2">
        <v>638.13999999999942</v>
      </c>
      <c r="L5" s="660">
        <v>6.4329536908787011E-2</v>
      </c>
      <c r="M5" s="2">
        <v>835.34999999999491</v>
      </c>
      <c r="N5">
        <v>200</v>
      </c>
      <c r="O5" s="30" t="s">
        <v>1392</v>
      </c>
      <c r="P5" s="660">
        <v>3.7885963250615648E-2</v>
      </c>
      <c r="Q5" s="876">
        <v>-2.4299999999999999E-2</v>
      </c>
      <c r="R5" s="2">
        <v>7.7861356932153392</v>
      </c>
      <c r="S5" s="780">
        <v>43324</v>
      </c>
      <c r="V5" s="48"/>
      <c r="W5" s="760"/>
      <c r="X5" s="788"/>
      <c r="Y5" s="788"/>
      <c r="AA5" s="760"/>
    </row>
    <row r="6" spans="1:33" ht="21.95" customHeight="1" x14ac:dyDescent="0.25">
      <c r="A6" s="50"/>
      <c r="B6" s="50"/>
      <c r="C6" s="51"/>
      <c r="D6" s="708"/>
      <c r="E6" s="22" t="s">
        <v>1385</v>
      </c>
      <c r="F6" s="2">
        <v>48.71</v>
      </c>
      <c r="G6" s="78">
        <v>57.13</v>
      </c>
      <c r="H6">
        <v>66</v>
      </c>
      <c r="I6" s="2">
        <v>3214.86</v>
      </c>
      <c r="J6" s="2">
        <v>3770.5800000000004</v>
      </c>
      <c r="K6" s="2">
        <v>-555.72000000000025</v>
      </c>
      <c r="L6" s="660">
        <v>-0.14738316121127257</v>
      </c>
      <c r="M6" s="2">
        <v>-555.72000000000025</v>
      </c>
      <c r="N6">
        <v>66</v>
      </c>
      <c r="O6" s="30" t="s">
        <v>1391</v>
      </c>
      <c r="P6" s="660"/>
      <c r="Q6" s="876">
        <v>-0.04</v>
      </c>
      <c r="R6" s="2"/>
      <c r="T6" s="48"/>
      <c r="U6"/>
      <c r="V6" s="760"/>
      <c r="W6" s="760"/>
      <c r="X6" s="788"/>
      <c r="Y6" s="788"/>
    </row>
    <row r="7" spans="1:33" ht="21.95" customHeight="1" x14ac:dyDescent="0.25">
      <c r="A7" s="50"/>
      <c r="B7" s="50"/>
      <c r="C7" s="51"/>
      <c r="D7" s="708"/>
      <c r="E7" s="22" t="s">
        <v>1273</v>
      </c>
      <c r="F7" s="2">
        <v>30.94</v>
      </c>
      <c r="G7" s="78">
        <v>39.0379</v>
      </c>
      <c r="H7">
        <v>200</v>
      </c>
      <c r="I7" s="2">
        <v>6188</v>
      </c>
      <c r="J7" s="2">
        <v>7807.58</v>
      </c>
      <c r="K7" s="2">
        <v>-1619.58</v>
      </c>
      <c r="L7" s="660">
        <v>-0.20743687544668127</v>
      </c>
      <c r="M7" s="2">
        <v>-1619.58</v>
      </c>
      <c r="N7">
        <v>200</v>
      </c>
      <c r="O7" s="30" t="s">
        <v>1391</v>
      </c>
      <c r="P7" s="660">
        <v>0</v>
      </c>
      <c r="Q7" s="876">
        <v>-3.9399999999999998E-2</v>
      </c>
      <c r="R7" s="2"/>
      <c r="S7" s="780">
        <v>43436</v>
      </c>
      <c r="W7" s="760"/>
      <c r="X7" s="788"/>
      <c r="Y7" s="788"/>
      <c r="Z7" s="788"/>
    </row>
    <row r="8" spans="1:33" ht="21.95" customHeight="1" x14ac:dyDescent="0.25">
      <c r="A8" s="51"/>
      <c r="B8" s="51"/>
      <c r="C8" s="51"/>
      <c r="D8" s="708"/>
      <c r="E8" s="22" t="s">
        <v>1114</v>
      </c>
      <c r="F8" s="2">
        <v>48.09</v>
      </c>
      <c r="G8" s="78">
        <v>46.496133333333333</v>
      </c>
      <c r="H8">
        <v>300</v>
      </c>
      <c r="I8" s="2">
        <v>14427.000000000002</v>
      </c>
      <c r="J8" s="2">
        <v>13948.84</v>
      </c>
      <c r="K8" s="2">
        <v>478.16000000000167</v>
      </c>
      <c r="L8" s="660">
        <v>3.427955299508785E-2</v>
      </c>
      <c r="M8" s="2">
        <v>478.16000000000167</v>
      </c>
      <c r="N8">
        <v>200</v>
      </c>
      <c r="O8" s="30"/>
      <c r="P8" s="660">
        <v>2.7032647119983363E-2</v>
      </c>
      <c r="Q8" s="876">
        <v>-3.32E-2</v>
      </c>
      <c r="R8" s="2"/>
      <c r="S8" s="780">
        <v>43421</v>
      </c>
      <c r="T8" s="48"/>
      <c r="W8" s="760"/>
      <c r="X8" s="788"/>
      <c r="Y8" s="788"/>
      <c r="Z8" s="788"/>
    </row>
    <row r="9" spans="1:33" ht="21.95" customHeight="1" x14ac:dyDescent="0.25">
      <c r="A9" s="50"/>
      <c r="B9" s="50"/>
      <c r="C9" s="51"/>
      <c r="E9" s="22" t="s">
        <v>916</v>
      </c>
      <c r="F9" s="2">
        <v>31.45</v>
      </c>
      <c r="G9" s="78">
        <v>50.613442857142864</v>
      </c>
      <c r="H9">
        <v>700</v>
      </c>
      <c r="I9" s="2">
        <v>22015</v>
      </c>
      <c r="J9" s="2">
        <v>35429.410000000003</v>
      </c>
      <c r="K9" s="2">
        <v>-13414.410000000003</v>
      </c>
      <c r="L9" s="660">
        <v>-0.37862357854674983</v>
      </c>
      <c r="M9" s="2">
        <v>-13414.410000000003</v>
      </c>
      <c r="N9">
        <v>700</v>
      </c>
      <c r="O9" s="30" t="s">
        <v>1383</v>
      </c>
      <c r="P9" s="660">
        <v>7.9491255961844198E-2</v>
      </c>
      <c r="Q9" s="876">
        <v>-2.0799999999999999E-2</v>
      </c>
      <c r="R9" s="2">
        <v>11.192170818505337</v>
      </c>
      <c r="S9" s="780">
        <v>43471</v>
      </c>
      <c r="V9" s="48"/>
      <c r="W9" s="760"/>
      <c r="X9" s="788"/>
      <c r="Y9" s="788"/>
      <c r="Z9" s="788"/>
      <c r="AA9" s="2"/>
    </row>
    <row r="10" spans="1:33" ht="21.95" customHeight="1" x14ac:dyDescent="0.25">
      <c r="A10" s="50"/>
      <c r="B10" s="51"/>
      <c r="C10" s="51"/>
      <c r="E10" s="22" t="s">
        <v>14</v>
      </c>
      <c r="F10" s="2">
        <v>52.81</v>
      </c>
      <c r="G10" s="78">
        <v>47.135299999999987</v>
      </c>
      <c r="H10">
        <v>200</v>
      </c>
      <c r="I10" s="2">
        <v>10562</v>
      </c>
      <c r="J10" s="2">
        <v>9427.0599999999977</v>
      </c>
      <c r="K10" s="2">
        <v>1134.9400000000023</v>
      </c>
      <c r="L10" s="660">
        <v>0.12039172340050912</v>
      </c>
      <c r="M10" s="2">
        <v>1134.9400000000023</v>
      </c>
      <c r="N10">
        <v>200</v>
      </c>
      <c r="O10" s="30"/>
      <c r="P10" s="660">
        <v>5.3020261314145042E-2</v>
      </c>
      <c r="Q10" s="876">
        <v>-1.29E-2</v>
      </c>
      <c r="R10" s="2">
        <v>13.252195734002509</v>
      </c>
      <c r="S10" s="780">
        <v>43426</v>
      </c>
      <c r="V10" s="48"/>
      <c r="W10" s="760"/>
      <c r="X10" s="788"/>
      <c r="Y10" s="788"/>
      <c r="Z10" s="760"/>
    </row>
    <row r="11" spans="1:33" ht="21.95" customHeight="1" x14ac:dyDescent="0.25">
      <c r="A11" s="50"/>
      <c r="B11" s="50"/>
      <c r="C11" s="51"/>
      <c r="D11" s="708"/>
      <c r="E11" s="22" t="s">
        <v>221</v>
      </c>
      <c r="F11" s="2">
        <v>21.62</v>
      </c>
      <c r="G11" s="78">
        <v>16.767911111111108</v>
      </c>
      <c r="H11">
        <v>900</v>
      </c>
      <c r="I11" s="2">
        <v>19458</v>
      </c>
      <c r="J11" s="2">
        <v>15091.119999999997</v>
      </c>
      <c r="K11" s="2">
        <v>4366.8800000000047</v>
      </c>
      <c r="L11" s="660">
        <v>0.28936752209246264</v>
      </c>
      <c r="M11" s="2">
        <v>5819.1400000000031</v>
      </c>
      <c r="N11">
        <v>400</v>
      </c>
      <c r="O11" s="30" t="s">
        <v>1394</v>
      </c>
      <c r="P11" s="660">
        <v>4.6253469010175763E-3</v>
      </c>
      <c r="Q11" s="876">
        <v>-4.1399999999999999E-2</v>
      </c>
      <c r="R11" s="2">
        <v>11.378947368421054</v>
      </c>
      <c r="S11" s="780">
        <v>43421</v>
      </c>
      <c r="T11" s="48"/>
      <c r="V11" s="2"/>
      <c r="W11" s="660"/>
      <c r="X11" s="787"/>
      <c r="Y11" s="2"/>
      <c r="Z11" s="760"/>
      <c r="AB11"/>
      <c r="AC11"/>
      <c r="AD11"/>
      <c r="AE11"/>
      <c r="AF11"/>
      <c r="AG11"/>
    </row>
    <row r="12" spans="1:33" ht="21.95" customHeight="1" x14ac:dyDescent="0.25">
      <c r="A12" s="50"/>
      <c r="B12" s="51"/>
      <c r="C12" s="51"/>
      <c r="D12" s="708"/>
      <c r="E12" s="22" t="s">
        <v>50</v>
      </c>
      <c r="F12" s="2">
        <v>14.56</v>
      </c>
      <c r="G12" s="78">
        <v>8.829634374999987</v>
      </c>
      <c r="H12">
        <v>3200</v>
      </c>
      <c r="I12" s="2">
        <v>46592</v>
      </c>
      <c r="J12" s="2">
        <v>28254.829999999958</v>
      </c>
      <c r="K12" s="2">
        <v>18337.170000000042</v>
      </c>
      <c r="L12" s="660">
        <v>0.64899240236094391</v>
      </c>
      <c r="M12" s="2">
        <v>32952.741000001668</v>
      </c>
      <c r="N12">
        <v>1500</v>
      </c>
      <c r="O12" s="30" t="s">
        <v>1393</v>
      </c>
      <c r="P12" s="660">
        <v>1.3736263736263736E-2</v>
      </c>
      <c r="Q12" s="876">
        <v>-1.5100000000000001E-2</v>
      </c>
      <c r="R12" s="2">
        <v>23.111111111111111</v>
      </c>
      <c r="S12" s="780">
        <v>43471</v>
      </c>
      <c r="U12" s="788"/>
      <c r="V12" s="48"/>
      <c r="W12" s="760"/>
      <c r="X12" s="788"/>
      <c r="Y12" s="788"/>
      <c r="Z12" s="760"/>
    </row>
    <row r="13" spans="1:33" ht="21.95" customHeight="1" x14ac:dyDescent="0.25">
      <c r="A13" s="50"/>
      <c r="B13" s="50"/>
      <c r="C13" s="51"/>
      <c r="D13" s="708"/>
      <c r="E13" s="22" t="s">
        <v>173</v>
      </c>
      <c r="F13" s="2">
        <v>15.15</v>
      </c>
      <c r="G13" s="78">
        <v>25.635080000000006</v>
      </c>
      <c r="H13">
        <v>500</v>
      </c>
      <c r="I13" s="2">
        <v>7575</v>
      </c>
      <c r="J13" s="2">
        <v>12817.540000000003</v>
      </c>
      <c r="K13" s="2">
        <v>-5242.5400000000081</v>
      </c>
      <c r="L13" s="660">
        <v>-0.40901296192561143</v>
      </c>
      <c r="M13" s="2">
        <v>-5167.5200000000077</v>
      </c>
      <c r="N13">
        <v>500</v>
      </c>
      <c r="O13" s="30" t="s">
        <v>1395</v>
      </c>
      <c r="P13" s="660">
        <v>6.0726072607260727E-2</v>
      </c>
      <c r="Q13" s="876">
        <v>-7.7999999999999996E-3</v>
      </c>
      <c r="R13" s="2">
        <v>9.7741935483870961</v>
      </c>
      <c r="S13" s="780">
        <v>43417</v>
      </c>
      <c r="T13" s="48"/>
      <c r="U13" s="48"/>
      <c r="W13" s="760"/>
      <c r="X13" s="788"/>
      <c r="Y13" s="788"/>
      <c r="Z13" s="2"/>
    </row>
    <row r="14" spans="1:33" ht="21.95" customHeight="1" x14ac:dyDescent="0.25">
      <c r="A14" s="50"/>
      <c r="B14" s="50"/>
      <c r="C14" s="51"/>
      <c r="D14" s="708"/>
      <c r="E14" s="22" t="s">
        <v>799</v>
      </c>
      <c r="F14" s="2">
        <v>21.85</v>
      </c>
      <c r="G14" s="78">
        <v>29.152966666666639</v>
      </c>
      <c r="H14">
        <v>300</v>
      </c>
      <c r="I14" s="2">
        <v>6555</v>
      </c>
      <c r="J14" s="2">
        <v>8745.8899999999921</v>
      </c>
      <c r="K14" s="2">
        <v>-2190.8899999999921</v>
      </c>
      <c r="L14" s="660">
        <v>-0.25050509439290836</v>
      </c>
      <c r="M14" s="2">
        <v>-2190.8899999999921</v>
      </c>
      <c r="N14">
        <v>300</v>
      </c>
      <c r="O14" s="30" t="s">
        <v>1375</v>
      </c>
      <c r="P14" s="660">
        <v>4.7597254004576657E-2</v>
      </c>
      <c r="Q14" s="876">
        <v>-3.4599999999999999E-2</v>
      </c>
      <c r="R14" s="2">
        <v>12.852941176470589</v>
      </c>
      <c r="S14" s="780">
        <v>43324</v>
      </c>
      <c r="W14" s="760"/>
      <c r="X14" s="788"/>
      <c r="Y14" s="788"/>
    </row>
    <row r="15" spans="1:33" ht="21.95" customHeight="1" x14ac:dyDescent="0.25">
      <c r="A15" s="50"/>
      <c r="B15" s="50"/>
      <c r="C15" s="51"/>
      <c r="D15" s="708"/>
      <c r="E15" s="22" t="s">
        <v>321</v>
      </c>
      <c r="F15" s="2">
        <v>11.04</v>
      </c>
      <c r="G15" s="78">
        <v>13.768583333333336</v>
      </c>
      <c r="H15">
        <v>1800</v>
      </c>
      <c r="I15" s="2">
        <v>19872</v>
      </c>
      <c r="J15" s="2">
        <v>24783.450000000004</v>
      </c>
      <c r="K15" s="2">
        <v>-4911.4500000000044</v>
      </c>
      <c r="L15" s="660">
        <v>-0.19817458828371373</v>
      </c>
      <c r="M15" s="2">
        <v>-4626.4799999999996</v>
      </c>
      <c r="N15">
        <v>800</v>
      </c>
      <c r="O15" s="30" t="s">
        <v>1391</v>
      </c>
      <c r="P15" s="660">
        <v>0</v>
      </c>
      <c r="Q15" s="876">
        <v>-0.14829999999999999</v>
      </c>
      <c r="R15" s="2">
        <v>4.5061224489795908</v>
      </c>
      <c r="S15" s="780">
        <v>43345</v>
      </c>
      <c r="T15" s="48"/>
      <c r="V15" s="48"/>
      <c r="W15" s="760"/>
      <c r="X15" s="788"/>
      <c r="Y15" s="788"/>
    </row>
    <row r="16" spans="1:33" ht="21.95" customHeight="1" x14ac:dyDescent="0.25">
      <c r="A16" s="50"/>
      <c r="B16" s="51"/>
      <c r="C16" s="51"/>
      <c r="E16" s="22" t="s">
        <v>1397</v>
      </c>
      <c r="F16" s="2">
        <v>27.82</v>
      </c>
      <c r="G16" s="78">
        <v>29.07</v>
      </c>
      <c r="H16">
        <v>200</v>
      </c>
      <c r="I16" s="2">
        <v>5564</v>
      </c>
      <c r="J16" s="2">
        <v>5814</v>
      </c>
      <c r="K16" s="2">
        <v>-250</v>
      </c>
      <c r="L16" s="660">
        <v>-4.2999656002751976E-2</v>
      </c>
      <c r="M16" s="2">
        <v>-250</v>
      </c>
      <c r="N16" s="29">
        <v>43633</v>
      </c>
      <c r="O16" s="30"/>
      <c r="P16" s="660">
        <v>3.1631919482386771E-2</v>
      </c>
      <c r="Q16" s="876">
        <v>1.2699999999999999E-2</v>
      </c>
      <c r="R16" s="2">
        <v>6.3227272727272723</v>
      </c>
      <c r="T16" s="48"/>
      <c r="V16" s="48"/>
      <c r="W16" s="760"/>
      <c r="X16" s="788"/>
      <c r="Y16" s="788"/>
      <c r="Z16" s="660"/>
      <c r="AA16" s="2"/>
    </row>
    <row r="17" spans="1:33" ht="21.95" customHeight="1" x14ac:dyDescent="0.25">
      <c r="A17" s="50"/>
      <c r="B17" s="50"/>
      <c r="C17" s="51"/>
      <c r="D17" s="708"/>
      <c r="E17" s="22" t="s">
        <v>172</v>
      </c>
      <c r="F17" s="2">
        <v>45.56</v>
      </c>
      <c r="G17" s="78">
        <v>44.832000000000022</v>
      </c>
      <c r="H17">
        <v>160</v>
      </c>
      <c r="I17" s="2">
        <v>7289.6</v>
      </c>
      <c r="J17" s="2">
        <v>7173.1200000000035</v>
      </c>
      <c r="K17" s="2">
        <v>116.47999999999774</v>
      </c>
      <c r="L17" s="660">
        <v>1.6238401142040951E-2</v>
      </c>
      <c r="M17" s="2">
        <v>1721.0599999999995</v>
      </c>
      <c r="N17">
        <v>160</v>
      </c>
      <c r="O17" s="30"/>
      <c r="P17" s="660">
        <v>3.7752414398595259E-2</v>
      </c>
      <c r="Q17" s="876">
        <v>-1.7399999999999999E-2</v>
      </c>
      <c r="R17" s="2">
        <v>10.079646017699117</v>
      </c>
      <c r="T17" s="48"/>
      <c r="V17" s="48"/>
      <c r="W17" s="2"/>
      <c r="X17" s="787"/>
      <c r="Y17" s="787"/>
      <c r="Z17" s="760"/>
    </row>
    <row r="18" spans="1:33" ht="21.95" customHeight="1" x14ac:dyDescent="0.25">
      <c r="A18" s="50"/>
      <c r="B18" s="50"/>
      <c r="C18" s="51"/>
      <c r="D18" s="708"/>
      <c r="E18" s="22" t="s">
        <v>1236</v>
      </c>
      <c r="F18" s="2">
        <v>34.68</v>
      </c>
      <c r="G18" s="78">
        <v>43.996400000000015</v>
      </c>
      <c r="H18">
        <v>400</v>
      </c>
      <c r="I18" s="2">
        <v>13872</v>
      </c>
      <c r="J18" s="2">
        <v>17598.560000000005</v>
      </c>
      <c r="K18" s="2">
        <v>-3726.5600000000049</v>
      </c>
      <c r="L18" s="660">
        <v>-0.21175368893818614</v>
      </c>
      <c r="M18" s="2">
        <v>-3726.5600000000049</v>
      </c>
      <c r="N18">
        <v>300</v>
      </c>
      <c r="O18" s="30" t="s">
        <v>1382</v>
      </c>
      <c r="P18" s="660">
        <v>5.2479815455594006E-2</v>
      </c>
      <c r="Q18" s="876">
        <v>-2.98E-2</v>
      </c>
      <c r="R18" s="2">
        <v>7.5391304347826091</v>
      </c>
      <c r="S18" s="780">
        <v>43423</v>
      </c>
      <c r="W18" s="760"/>
      <c r="X18" s="788"/>
      <c r="Y18" s="788"/>
    </row>
    <row r="19" spans="1:33" ht="21.95" customHeight="1" x14ac:dyDescent="0.25">
      <c r="A19" s="50"/>
      <c r="B19" s="50"/>
      <c r="C19" s="51"/>
      <c r="D19" s="708"/>
      <c r="E19" s="22" t="s">
        <v>62</v>
      </c>
      <c r="F19" s="2">
        <v>229.28</v>
      </c>
      <c r="G19" s="78">
        <v>229.28</v>
      </c>
      <c r="H19">
        <v>0</v>
      </c>
      <c r="I19" s="2">
        <v>0</v>
      </c>
      <c r="J19" s="2">
        <v>0</v>
      </c>
      <c r="K19" s="2">
        <v>0</v>
      </c>
      <c r="L19" s="660">
        <v>0</v>
      </c>
      <c r="M19" s="2">
        <v>1659.3600000000079</v>
      </c>
      <c r="N19">
        <v>0</v>
      </c>
      <c r="O19" s="30"/>
      <c r="P19" s="660">
        <v>0</v>
      </c>
      <c r="R19" s="2"/>
      <c r="V19" s="788"/>
      <c r="W19" s="760"/>
      <c r="X19" s="788"/>
      <c r="Y19" s="788"/>
      <c r="Z19" s="760"/>
    </row>
    <row r="20" spans="1:33" ht="21.95" customHeight="1" x14ac:dyDescent="0.25">
      <c r="A20" s="50"/>
      <c r="B20" s="51"/>
      <c r="C20" s="51"/>
      <c r="E20" s="22" t="s">
        <v>200</v>
      </c>
      <c r="F20" s="2">
        <v>19.64</v>
      </c>
      <c r="G20" s="78">
        <v>19.64</v>
      </c>
      <c r="H20">
        <v>0</v>
      </c>
      <c r="I20" s="2">
        <v>0</v>
      </c>
      <c r="J20" s="2">
        <v>0</v>
      </c>
      <c r="K20" s="2">
        <v>0</v>
      </c>
      <c r="L20" s="660">
        <v>0</v>
      </c>
      <c r="M20" s="2">
        <v>555.54</v>
      </c>
      <c r="N20">
        <v>0</v>
      </c>
      <c r="O20" s="30"/>
      <c r="P20" s="660">
        <v>0</v>
      </c>
      <c r="Q20" s="876">
        <v>4.7999999999999996E-3</v>
      </c>
      <c r="R20" s="2"/>
      <c r="U20" s="48"/>
      <c r="V20" s="788"/>
      <c r="W20" s="760"/>
      <c r="X20" s="788"/>
      <c r="Y20" s="788"/>
      <c r="Z20" s="760"/>
    </row>
    <row r="21" spans="1:33" ht="21.95" customHeight="1" x14ac:dyDescent="0.25">
      <c r="A21" s="50"/>
      <c r="B21" s="50"/>
      <c r="C21" s="50"/>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T21" s="48"/>
      <c r="W21" s="760"/>
      <c r="X21" s="788"/>
      <c r="Y21" s="788"/>
      <c r="Z21" s="760"/>
      <c r="AA21" s="760"/>
      <c r="AB21"/>
      <c r="AC21"/>
      <c r="AD21"/>
      <c r="AE21"/>
      <c r="AF21"/>
      <c r="AG21"/>
    </row>
    <row r="22" spans="1:33" ht="21.95" customHeight="1" x14ac:dyDescent="0.25">
      <c r="A22" s="50"/>
      <c r="B22" s="50"/>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T22" s="48"/>
      <c r="V22" s="788"/>
      <c r="W22" s="760"/>
      <c r="X22" s="788"/>
      <c r="Y22" s="788"/>
      <c r="Z22" s="760"/>
    </row>
    <row r="23" spans="1:33" ht="21.95" customHeight="1" x14ac:dyDescent="0.25">
      <c r="A23" s="50"/>
      <c r="B23" s="50"/>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T23" s="48"/>
      <c r="W23" s="760"/>
      <c r="X23" s="788"/>
      <c r="Y23" s="788"/>
    </row>
    <row r="24" spans="1:33" ht="21.95" customHeight="1" x14ac:dyDescent="0.25">
      <c r="A24" s="50"/>
      <c r="B24" s="50"/>
      <c r="C24" s="51"/>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V24" s="48"/>
      <c r="W24" s="760"/>
      <c r="X24" s="788"/>
      <c r="Y24" s="788"/>
      <c r="Z24" s="788"/>
      <c r="AA24" s="2"/>
      <c r="AC24"/>
      <c r="AD24"/>
      <c r="AE24" s="2"/>
      <c r="AF24"/>
      <c r="AG24"/>
    </row>
    <row r="25" spans="1:33" ht="21.95" customHeight="1" x14ac:dyDescent="0.25">
      <c r="A25" s="50"/>
      <c r="B25" s="50"/>
      <c r="C25" s="51"/>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W25" s="760"/>
      <c r="X25" s="788"/>
      <c r="Y25" s="788"/>
    </row>
    <row r="26" spans="1:33" ht="21.95" customHeight="1" x14ac:dyDescent="0.25">
      <c r="A26" s="50"/>
      <c r="B26" s="50"/>
      <c r="C26" s="51"/>
      <c r="D26" s="708"/>
      <c r="E26" s="22" t="s">
        <v>23</v>
      </c>
      <c r="F26" s="2">
        <v>37.9</v>
      </c>
      <c r="G26" s="78">
        <v>37.9</v>
      </c>
      <c r="H26">
        <v>0</v>
      </c>
      <c r="I26" s="2">
        <v>0</v>
      </c>
      <c r="J26" s="2">
        <v>0</v>
      </c>
      <c r="K26" s="2">
        <v>0</v>
      </c>
      <c r="L26" s="660">
        <v>0</v>
      </c>
      <c r="M26" s="2">
        <v>171.89999999999964</v>
      </c>
      <c r="N26">
        <v>0</v>
      </c>
      <c r="O26" s="30"/>
      <c r="P26" s="660">
        <v>0</v>
      </c>
      <c r="Q26" s="876">
        <v>1.14E-2</v>
      </c>
      <c r="R26" s="2"/>
      <c r="W26" s="760"/>
      <c r="X26" s="788"/>
      <c r="Y26" s="788"/>
      <c r="Z26" s="660"/>
    </row>
    <row r="27" spans="1:33" ht="21.95" customHeight="1" x14ac:dyDescent="0.25">
      <c r="A27" s="50"/>
      <c r="B27" s="50"/>
      <c r="C27" s="50"/>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T27" s="48"/>
      <c r="V27" s="788"/>
      <c r="W27" s="760"/>
      <c r="X27" s="788"/>
      <c r="Y27" s="788"/>
    </row>
    <row r="28" spans="1:33" ht="21.95" customHeight="1" x14ac:dyDescent="0.25">
      <c r="A28" s="50"/>
      <c r="B28" s="50"/>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W28" s="760"/>
      <c r="X28" s="788"/>
      <c r="Y28" s="788"/>
      <c r="Z28" s="788"/>
    </row>
    <row r="29" spans="1:33" ht="21.95" customHeight="1" x14ac:dyDescent="0.25">
      <c r="A29" s="50"/>
      <c r="B29" s="50"/>
      <c r="C29" s="51"/>
      <c r="E29" s="22" t="s">
        <v>36</v>
      </c>
      <c r="F29" s="2">
        <v>52.24</v>
      </c>
      <c r="G29" s="78">
        <v>52.24</v>
      </c>
      <c r="H29">
        <v>0</v>
      </c>
      <c r="I29" s="2">
        <v>0</v>
      </c>
      <c r="J29" s="2">
        <v>0</v>
      </c>
      <c r="K29" s="2">
        <v>0</v>
      </c>
      <c r="L29" s="660">
        <v>0</v>
      </c>
      <c r="M29" s="2">
        <v>117.73999999999978</v>
      </c>
      <c r="N29">
        <v>0</v>
      </c>
      <c r="O29" s="30"/>
      <c r="P29" s="660">
        <v>0</v>
      </c>
      <c r="Q29" s="876">
        <v>-6.7999999999999996E-3</v>
      </c>
      <c r="R29" s="2"/>
      <c r="W29" s="760"/>
      <c r="X29" s="788"/>
      <c r="Y29" s="788"/>
      <c r="Z29" s="760"/>
    </row>
    <row r="30" spans="1:33" ht="21.95" customHeight="1" x14ac:dyDescent="0.25">
      <c r="A30" s="50"/>
      <c r="B30" s="51"/>
      <c r="C30" s="51"/>
      <c r="E30" s="22" t="s">
        <v>1347</v>
      </c>
      <c r="F30" s="2">
        <v>56.71</v>
      </c>
      <c r="G30" s="78">
        <v>56.71</v>
      </c>
      <c r="H30">
        <v>0</v>
      </c>
      <c r="I30" s="2">
        <v>0</v>
      </c>
      <c r="J30" s="2">
        <v>0</v>
      </c>
      <c r="K30" s="2">
        <v>0</v>
      </c>
      <c r="L30" s="660">
        <v>0</v>
      </c>
      <c r="M30" s="2">
        <v>264.92000000000007</v>
      </c>
      <c r="N30">
        <v>0</v>
      </c>
      <c r="O30" s="30"/>
      <c r="P30" s="660">
        <v>3.4200000000000001E-2</v>
      </c>
      <c r="Q30" s="876">
        <v>0</v>
      </c>
      <c r="R30" s="2"/>
      <c r="V30" s="48"/>
      <c r="W30" s="760"/>
      <c r="X30" s="788"/>
      <c r="Y30" s="788"/>
      <c r="Z30" s="788"/>
    </row>
    <row r="31" spans="1:33" ht="21.95" customHeight="1" x14ac:dyDescent="0.25">
      <c r="A31" s="50"/>
      <c r="B31" s="51"/>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48"/>
      <c r="W31" s="760"/>
      <c r="X31" s="788"/>
      <c r="Y31" s="788"/>
      <c r="Z31" s="760"/>
    </row>
    <row r="32" spans="1:33" ht="21.95" customHeight="1" x14ac:dyDescent="0.25">
      <c r="A32" s="50"/>
      <c r="B32" s="50"/>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T32" s="48"/>
      <c r="W32" s="760"/>
      <c r="X32" s="788"/>
      <c r="Y32" s="788"/>
    </row>
    <row r="33" spans="1:33" ht="21.95" customHeight="1" x14ac:dyDescent="0.25">
      <c r="A33" s="60"/>
      <c r="B33" s="61"/>
      <c r="C33" s="60"/>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U33"/>
      <c r="V33" s="788"/>
      <c r="W33" s="760"/>
      <c r="X33" s="788"/>
      <c r="Y33" s="788"/>
      <c r="Z33" s="760"/>
      <c r="AA33" s="760"/>
    </row>
    <row r="34" spans="1:33" ht="21.95" customHeight="1" x14ac:dyDescent="0.25">
      <c r="A34" s="51"/>
      <c r="B34" s="51"/>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V34" s="48"/>
      <c r="W34" s="760"/>
      <c r="X34" s="788"/>
      <c r="Y34" s="788"/>
      <c r="Z34" s="760"/>
      <c r="AB34"/>
      <c r="AC34"/>
      <c r="AD34"/>
      <c r="AE34"/>
      <c r="AF34"/>
      <c r="AG34"/>
    </row>
    <row r="35" spans="1:33" ht="21.95" customHeight="1" x14ac:dyDescent="0.25">
      <c r="A35" s="51"/>
      <c r="B35" s="51"/>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W35" s="760"/>
      <c r="X35" s="788"/>
      <c r="Y35" s="788"/>
    </row>
    <row r="36" spans="1:33" ht="21.95" customHeight="1" x14ac:dyDescent="0.25">
      <c r="A36" s="50"/>
      <c r="B36" s="50"/>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U36" s="788"/>
      <c r="V36" s="2"/>
      <c r="W36" s="660"/>
      <c r="X36" s="787"/>
      <c r="Y36" s="788"/>
      <c r="Z36" s="760"/>
      <c r="AB36"/>
      <c r="AC36"/>
      <c r="AD36"/>
      <c r="AE36"/>
      <c r="AF36"/>
      <c r="AG36"/>
    </row>
    <row r="37" spans="1:33" ht="21.95" customHeight="1" x14ac:dyDescent="0.25">
      <c r="A37" s="50"/>
      <c r="B37" s="51"/>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T37" s="48"/>
      <c r="V37" s="788"/>
      <c r="W37" s="760"/>
      <c r="X37" s="788"/>
      <c r="Y37" s="788"/>
      <c r="Z37" s="788"/>
      <c r="AA37" s="2"/>
    </row>
    <row r="38" spans="1:33" ht="21.95" customHeight="1" x14ac:dyDescent="0.25">
      <c r="A38" s="51"/>
      <c r="B38" s="51"/>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W38" s="760"/>
      <c r="X38" s="788"/>
      <c r="Y38" s="788"/>
      <c r="Z38" s="660"/>
    </row>
    <row r="39" spans="1:33" ht="21.95" customHeight="1" x14ac:dyDescent="0.25">
      <c r="A39" s="51"/>
      <c r="B39" s="51"/>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T39" s="48"/>
      <c r="W39" s="760"/>
      <c r="X39" s="788"/>
      <c r="Y39" s="788"/>
      <c r="AA39" s="760"/>
    </row>
    <row r="40" spans="1:33" ht="21.95" customHeight="1" x14ac:dyDescent="0.25">
      <c r="A40" s="50"/>
      <c r="B40" s="51"/>
      <c r="C40" s="51"/>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W40" s="760"/>
      <c r="X40" s="788"/>
      <c r="Y40" s="788"/>
      <c r="Z40" s="760"/>
      <c r="AA40" s="2"/>
    </row>
    <row r="41" spans="1:33" ht="21.95" customHeight="1" x14ac:dyDescent="0.25">
      <c r="A41" s="51"/>
      <c r="B41" s="50"/>
      <c r="C41" s="51"/>
      <c r="D41" s="708"/>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T41" s="48"/>
      <c r="W41" s="760"/>
      <c r="X41" s="788"/>
      <c r="Y41" s="788"/>
      <c r="Z41" s="760"/>
    </row>
    <row r="42" spans="1:33" ht="21.95" customHeight="1" x14ac:dyDescent="0.25">
      <c r="A42" s="50"/>
      <c r="B42" s="50"/>
      <c r="C42" s="51"/>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W42" s="760"/>
      <c r="X42" s="788"/>
      <c r="Y42" s="788"/>
      <c r="Z42" s="788"/>
    </row>
    <row r="43" spans="1:33" ht="21.95" customHeight="1" x14ac:dyDescent="0.25">
      <c r="A43" s="152"/>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W43" s="760"/>
      <c r="X43" s="788"/>
      <c r="Y43" s="788"/>
      <c r="AA43" s="2"/>
      <c r="AC43"/>
      <c r="AD43"/>
      <c r="AE43"/>
      <c r="AF43"/>
      <c r="AG43"/>
    </row>
    <row r="44" spans="1:33" ht="21.95" customHeight="1" x14ac:dyDescent="0.25">
      <c r="A44" s="50"/>
      <c r="B44" s="51"/>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W44" s="760"/>
      <c r="X44" s="788"/>
      <c r="Y44" s="788"/>
      <c r="Z44"/>
    </row>
    <row r="45" spans="1:33" ht="21.95" customHeight="1" x14ac:dyDescent="0.25">
      <c r="A45" s="50"/>
      <c r="B45" s="51"/>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W45" s="760"/>
      <c r="X45" s="788"/>
      <c r="Y45" s="788"/>
    </row>
    <row r="46" spans="1:33" ht="21.95" customHeight="1" x14ac:dyDescent="0.25">
      <c r="A46" s="50"/>
      <c r="B46" s="50"/>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T46" s="48"/>
      <c r="V46" s="48"/>
      <c r="W46" s="760"/>
      <c r="X46" s="788"/>
      <c r="Y46" s="788"/>
      <c r="Z46" s="760"/>
      <c r="AA46" s="760"/>
      <c r="AB46"/>
      <c r="AC46"/>
      <c r="AD46"/>
      <c r="AE46"/>
      <c r="AF46"/>
      <c r="AG46"/>
    </row>
    <row r="47" spans="1:33" ht="21.95" customHeight="1" x14ac:dyDescent="0.25">
      <c r="A47" s="50"/>
      <c r="B47" s="50"/>
      <c r="C47" s="50"/>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W47" s="760"/>
      <c r="X47" s="788"/>
      <c r="Y47" s="788"/>
    </row>
    <row r="48" spans="1:33" ht="21.95" customHeight="1" x14ac:dyDescent="0.25">
      <c r="A48" s="50"/>
      <c r="B48" s="50"/>
      <c r="C48" s="51"/>
      <c r="D48" s="708"/>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T48" s="48"/>
      <c r="U48" s="788"/>
      <c r="V48" s="788"/>
      <c r="W48" s="760"/>
      <c r="X48" s="788"/>
      <c r="Y48" s="788"/>
      <c r="Z48" s="760"/>
    </row>
    <row r="49" spans="1:33" ht="21.95" customHeight="1" x14ac:dyDescent="0.25">
      <c r="A49" s="50"/>
      <c r="B49" s="50"/>
      <c r="C49" s="51"/>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T49" s="48"/>
      <c r="V49" s="48"/>
      <c r="W49" s="760"/>
      <c r="X49" s="788"/>
      <c r="Y49" s="788"/>
      <c r="AA49" s="2"/>
    </row>
    <row r="50" spans="1:33" ht="21.95" customHeight="1" x14ac:dyDescent="0.25">
      <c r="A50" s="50"/>
      <c r="B50" s="51"/>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T50" s="48"/>
      <c r="V50" s="760"/>
      <c r="W50" s="760"/>
      <c r="X50" s="788"/>
      <c r="Y50" s="788"/>
    </row>
    <row r="51" spans="1:33" ht="21.95" customHeight="1" x14ac:dyDescent="0.25">
      <c r="A51" s="50"/>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V51" s="760"/>
      <c r="W51" s="760"/>
      <c r="X51" s="788"/>
      <c r="Y51" s="788"/>
      <c r="AB51"/>
      <c r="AC51"/>
      <c r="AD51"/>
      <c r="AE51"/>
      <c r="AF51"/>
      <c r="AG51"/>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T52" s="48"/>
      <c r="W52" s="760"/>
      <c r="X52" s="788"/>
      <c r="Y52" s="788"/>
    </row>
    <row r="53" spans="1:33" ht="21.95" customHeight="1" x14ac:dyDescent="0.25">
      <c r="A53" s="50"/>
      <c r="B53" s="51"/>
      <c r="C53" s="51"/>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W53" s="760"/>
      <c r="X53" s="788"/>
      <c r="Y53" s="788"/>
      <c r="Z53" s="760"/>
    </row>
    <row r="54" spans="1:33" ht="21.95" customHeight="1" x14ac:dyDescent="0.25">
      <c r="A54" s="51"/>
      <c r="B54" s="51"/>
      <c r="C54" s="51"/>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T54" s="48"/>
      <c r="U54" s="48"/>
      <c r="W54" s="760"/>
      <c r="X54" s="788"/>
      <c r="Y54" s="788"/>
      <c r="Z54" s="760"/>
      <c r="AA54" s="760"/>
      <c r="AB54"/>
      <c r="AC54"/>
      <c r="AD54"/>
      <c r="AE54"/>
      <c r="AF54"/>
      <c r="AG54"/>
    </row>
    <row r="55" spans="1:33" ht="21.95" customHeight="1" x14ac:dyDescent="0.25">
      <c r="A55" s="50"/>
      <c r="B55" s="50"/>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T55" s="48"/>
      <c r="W55" s="760"/>
      <c r="X55" s="788"/>
      <c r="Y55" s="788"/>
      <c r="Z55" s="760"/>
    </row>
    <row r="56" spans="1:33" ht="21.95" customHeight="1" x14ac:dyDescent="0.25">
      <c r="A56" s="50"/>
      <c r="B56" s="50"/>
      <c r="C56" s="51"/>
      <c r="D56" s="708"/>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T56" s="48"/>
      <c r="W56" s="48"/>
      <c r="X56" s="788"/>
      <c r="Y56" s="788"/>
      <c r="Z56" s="760"/>
    </row>
    <row r="57" spans="1:33" ht="21.95" customHeight="1" x14ac:dyDescent="0.25">
      <c r="A57" s="50"/>
      <c r="B57" s="50"/>
      <c r="C57" s="51"/>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T57" s="48"/>
      <c r="V57" s="788"/>
      <c r="W57" s="760"/>
      <c r="X57" s="788"/>
      <c r="Y57" s="788"/>
      <c r="Z57" s="760"/>
    </row>
    <row r="58" spans="1:33" ht="21.95" customHeight="1" x14ac:dyDescent="0.25">
      <c r="A58" s="50"/>
      <c r="B58" s="51"/>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W58" s="760"/>
      <c r="X58" s="788"/>
      <c r="Y58" s="788"/>
      <c r="Z58" s="660"/>
    </row>
    <row r="59" spans="1:33" ht="21.95" customHeight="1" x14ac:dyDescent="0.25">
      <c r="A59" s="50"/>
      <c r="B59" s="51"/>
      <c r="C59" s="51"/>
      <c r="D59" s="708"/>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T59" s="48"/>
      <c r="W59" s="760"/>
      <c r="X59" s="788"/>
      <c r="Y59" s="788"/>
      <c r="Z59" s="760"/>
    </row>
    <row r="60" spans="1:33" ht="21.95" customHeight="1" x14ac:dyDescent="0.25">
      <c r="A60" s="50"/>
      <c r="B60" s="51"/>
      <c r="C60" s="51"/>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T60" s="48"/>
      <c r="U60" s="788"/>
      <c r="V60" s="2"/>
      <c r="W60" s="660"/>
      <c r="X60" s="787"/>
      <c r="Y60" s="2"/>
      <c r="Z60" s="760"/>
    </row>
    <row r="61" spans="1:33" ht="21.95" customHeight="1" x14ac:dyDescent="0.25">
      <c r="A61" s="51"/>
      <c r="B61" s="51"/>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7">
        <v>2.1000000000000001E-2</v>
      </c>
      <c r="R61" s="2">
        <v>21.044210526315787</v>
      </c>
      <c r="W61" s="760"/>
      <c r="X61" s="788"/>
      <c r="Y61" s="788"/>
      <c r="Z61" s="760"/>
      <c r="AA61" s="760"/>
    </row>
    <row r="62" spans="1:33" ht="21.95" customHeight="1" x14ac:dyDescent="0.25">
      <c r="A62" s="50"/>
      <c r="B62" s="50"/>
      <c r="C62" s="50"/>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V62"/>
      <c r="W62" s="760"/>
      <c r="X62" s="788"/>
      <c r="Y62" s="788"/>
    </row>
    <row r="63" spans="1:33" ht="21.95" customHeight="1" x14ac:dyDescent="0.25">
      <c r="A63" s="152"/>
      <c r="B63" s="50"/>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V63" s="48"/>
      <c r="W63" s="760"/>
      <c r="X63" s="788"/>
      <c r="Y63" s="788"/>
      <c r="Z63" s="760"/>
    </row>
    <row r="64" spans="1:33" ht="21.95" customHeight="1" x14ac:dyDescent="0.25">
      <c r="A64" s="51"/>
      <c r="B64" s="51"/>
      <c r="C64" s="51"/>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T64" s="48"/>
      <c r="W64" s="760"/>
      <c r="X64" s="788"/>
      <c r="Y64" s="788"/>
      <c r="Z64" s="760"/>
      <c r="AA64" s="2"/>
    </row>
    <row r="65" spans="1:33" ht="21.95" customHeight="1" x14ac:dyDescent="0.25">
      <c r="A65" s="50"/>
      <c r="B65" s="50"/>
      <c r="C65" s="51"/>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V65" s="788"/>
      <c r="W65" s="760"/>
      <c r="X65" s="788"/>
      <c r="Y65" s="788"/>
      <c r="Z65" s="760"/>
      <c r="AA65" s="660"/>
    </row>
    <row r="66" spans="1:33" ht="21.95" customHeight="1" x14ac:dyDescent="0.25">
      <c r="A66" s="51"/>
      <c r="B66" s="152"/>
      <c r="C66" s="272"/>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T66" s="48"/>
      <c r="W66" s="760"/>
      <c r="X66" s="788"/>
      <c r="Y66" s="788"/>
      <c r="AB66"/>
      <c r="AC66"/>
      <c r="AD66"/>
      <c r="AE66" s="2"/>
      <c r="AF66"/>
      <c r="AG66"/>
    </row>
    <row r="67" spans="1:33" ht="21.95" customHeight="1" x14ac:dyDescent="0.25">
      <c r="A67" s="50"/>
      <c r="B67" s="50"/>
      <c r="C67" s="51"/>
      <c r="E67" s="22" t="s">
        <v>17</v>
      </c>
      <c r="F67" s="2">
        <v>0</v>
      </c>
      <c r="G67" s="78">
        <v>0</v>
      </c>
      <c r="H67">
        <v>0</v>
      </c>
      <c r="I67" s="2">
        <v>0</v>
      </c>
      <c r="J67" s="2">
        <v>0</v>
      </c>
      <c r="K67" s="2">
        <v>-20818.210000000079</v>
      </c>
      <c r="L67" s="660"/>
      <c r="M67" s="2">
        <v>-20818.210000000079</v>
      </c>
      <c r="N67">
        <v>0</v>
      </c>
      <c r="O67" s="30"/>
      <c r="P67" s="660">
        <v>0</v>
      </c>
      <c r="Q67" s="876">
        <v>0</v>
      </c>
      <c r="R67" s="2"/>
      <c r="W67" s="760"/>
      <c r="X67" s="788"/>
      <c r="Y67" s="788"/>
      <c r="Z67" s="760"/>
    </row>
    <row r="68" spans="1:33" ht="21.95" customHeight="1" x14ac:dyDescent="0.25">
      <c r="A68" s="50"/>
      <c r="B68" s="50"/>
      <c r="C68" s="51"/>
      <c r="D68" s="708"/>
      <c r="E68" s="22" t="s">
        <v>300</v>
      </c>
      <c r="F68" s="2">
        <v>173.12</v>
      </c>
      <c r="G68" s="78">
        <v>173.12</v>
      </c>
      <c r="H68">
        <v>0</v>
      </c>
      <c r="I68" s="2">
        <v>0</v>
      </c>
      <c r="J68" s="2">
        <v>0</v>
      </c>
      <c r="K68" s="2">
        <v>0</v>
      </c>
      <c r="L68" s="660">
        <v>0</v>
      </c>
      <c r="M68" s="2">
        <v>720.56000000000131</v>
      </c>
      <c r="N68">
        <v>0</v>
      </c>
      <c r="O68" s="30"/>
      <c r="P68" s="660">
        <v>0</v>
      </c>
      <c r="Q68" s="876">
        <v>1.83E-2</v>
      </c>
      <c r="R68" s="2"/>
      <c r="T68" s="48"/>
      <c r="U68" s="48"/>
      <c r="W68" s="760"/>
      <c r="X68" s="788"/>
      <c r="Y68" s="788"/>
      <c r="Z68" s="760"/>
    </row>
    <row r="69" spans="1:33" ht="21.95" customHeight="1" x14ac:dyDescent="0.25">
      <c r="A69" s="50"/>
      <c r="B69" s="50"/>
      <c r="C69" s="51"/>
      <c r="D69" s="708"/>
      <c r="E69" s="22" t="s">
        <v>668</v>
      </c>
      <c r="F69" s="2">
        <v>53.04</v>
      </c>
      <c r="G69" s="78">
        <v>53.04</v>
      </c>
      <c r="H69">
        <v>0</v>
      </c>
      <c r="I69" s="2">
        <v>0</v>
      </c>
      <c r="J69" s="2">
        <v>0</v>
      </c>
      <c r="K69" s="2">
        <v>0</v>
      </c>
      <c r="L69" s="660">
        <v>0</v>
      </c>
      <c r="M69" s="2">
        <v>329.55999999999949</v>
      </c>
      <c r="N69">
        <v>0</v>
      </c>
      <c r="O69" s="30"/>
      <c r="P69" s="660">
        <v>1.78E-2</v>
      </c>
      <c r="Q69" s="876">
        <v>2.1499999999999998E-2</v>
      </c>
      <c r="R69" s="2"/>
      <c r="W69" s="760"/>
      <c r="X69" s="788"/>
      <c r="Y69" s="788"/>
      <c r="Z69" s="788"/>
    </row>
    <row r="70" spans="1:33" ht="21.95" customHeight="1" x14ac:dyDescent="0.25">
      <c r="A70" s="50"/>
      <c r="B70" s="50"/>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U70" s="788"/>
      <c r="W70" s="760"/>
      <c r="X70" s="788"/>
      <c r="Y70" s="788"/>
      <c r="Z70" s="760"/>
    </row>
    <row r="71" spans="1:33" ht="21.95" customHeight="1" x14ac:dyDescent="0.25">
      <c r="A71" s="50"/>
      <c r="B71" s="50"/>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T71" s="48"/>
      <c r="U71" s="787"/>
      <c r="V71" s="2"/>
      <c r="W71" s="660"/>
      <c r="X71" s="787"/>
      <c r="Y71" s="2"/>
    </row>
    <row r="72" spans="1:33" ht="21.95" customHeight="1" x14ac:dyDescent="0.25">
      <c r="A72" s="50"/>
      <c r="B72" s="50"/>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V72" s="48"/>
      <c r="W72" s="760"/>
      <c r="X72" s="788"/>
      <c r="Y72" s="788"/>
      <c r="Z72" s="760"/>
    </row>
    <row r="73" spans="1:33" ht="21.95" customHeight="1" x14ac:dyDescent="0.25">
      <c r="A73" s="50"/>
      <c r="B73" s="51"/>
      <c r="C73" s="51"/>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W73" s="760"/>
      <c r="X73" s="788"/>
      <c r="Y73" s="788"/>
      <c r="Z73" s="788"/>
      <c r="AA73" s="2"/>
      <c r="AB73"/>
      <c r="AC73"/>
      <c r="AD73"/>
      <c r="AE73"/>
      <c r="AF73"/>
      <c r="AG73"/>
    </row>
    <row r="74" spans="1:33" ht="21.95" customHeight="1" x14ac:dyDescent="0.25">
      <c r="A74" s="50"/>
      <c r="B74" s="50"/>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V74" s="787"/>
      <c r="W74" s="760"/>
      <c r="X74" s="788"/>
      <c r="Y74" s="788"/>
      <c r="Z74" s="760"/>
      <c r="AA74" s="2"/>
    </row>
    <row r="75" spans="1:33" ht="21.95" customHeight="1" x14ac:dyDescent="0.25">
      <c r="A75" s="50"/>
      <c r="B75" s="50"/>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V75" s="48"/>
      <c r="W75" s="760"/>
      <c r="X75" s="788"/>
      <c r="Y75" s="788"/>
      <c r="AB75"/>
      <c r="AC75"/>
      <c r="AD75"/>
      <c r="AE75"/>
      <c r="AF75"/>
      <c r="AG75"/>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W76" s="760"/>
      <c r="X76" s="788"/>
      <c r="Y76" s="788"/>
      <c r="Z76" s="760"/>
    </row>
    <row r="77" spans="1:33" ht="21.95" customHeight="1" x14ac:dyDescent="0.25">
      <c r="A77" s="51"/>
      <c r="B77" s="51"/>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T77" s="48"/>
      <c r="V77" s="788"/>
      <c r="W77" s="788"/>
      <c r="X77" s="760"/>
      <c r="Y77" s="788"/>
      <c r="AA77" s="2"/>
    </row>
    <row r="78" spans="1:33" ht="21.95" customHeight="1" x14ac:dyDescent="0.25">
      <c r="A78" s="50"/>
      <c r="B78" s="51"/>
      <c r="C78" s="51"/>
      <c r="D78" s="708"/>
      <c r="E78" s="22" t="s">
        <v>192</v>
      </c>
      <c r="F78" s="2">
        <v>84.57</v>
      </c>
      <c r="G78" s="78">
        <v>84.57</v>
      </c>
      <c r="H78">
        <v>0</v>
      </c>
      <c r="I78" s="2">
        <v>0</v>
      </c>
      <c r="J78" s="2">
        <v>0</v>
      </c>
      <c r="K78" s="2">
        <v>0</v>
      </c>
      <c r="L78" s="660">
        <v>0</v>
      </c>
      <c r="M78" s="2">
        <v>785.90999999999985</v>
      </c>
      <c r="N78">
        <v>0</v>
      </c>
      <c r="O78" s="30"/>
      <c r="P78" s="660">
        <v>1.29E-2</v>
      </c>
      <c r="Q78" s="876">
        <v>1.12E-2</v>
      </c>
      <c r="R78" s="2"/>
      <c r="U78" s="48"/>
      <c r="V78" s="788"/>
      <c r="W78" s="760"/>
      <c r="X78" s="788"/>
      <c r="Y78" s="788"/>
      <c r="Z78" s="760"/>
    </row>
    <row r="79" spans="1:33" ht="21.95" customHeight="1" x14ac:dyDescent="0.25">
      <c r="A79" s="50"/>
      <c r="B79" s="50"/>
      <c r="C79" s="51"/>
      <c r="D79" s="708"/>
      <c r="E79" s="22" t="s">
        <v>219</v>
      </c>
      <c r="F79" s="2">
        <v>54.01</v>
      </c>
      <c r="G79" s="78">
        <v>54.01</v>
      </c>
      <c r="H79">
        <v>0</v>
      </c>
      <c r="I79" s="2">
        <v>0</v>
      </c>
      <c r="J79" s="2">
        <v>0</v>
      </c>
      <c r="K79" s="2">
        <v>0</v>
      </c>
      <c r="L79" s="660">
        <v>0</v>
      </c>
      <c r="M79" s="2">
        <v>257.64999999999964</v>
      </c>
      <c r="N79">
        <v>0</v>
      </c>
      <c r="O79" s="30"/>
      <c r="P79" s="660">
        <v>0</v>
      </c>
      <c r="Q79" s="876">
        <v>4.4999999999999997E-3</v>
      </c>
      <c r="R79" s="2"/>
      <c r="V79" s="48"/>
      <c r="W79" s="760"/>
      <c r="X79" s="788"/>
      <c r="Y79" s="788"/>
      <c r="Z79" s="760"/>
      <c r="AA79" s="660"/>
    </row>
    <row r="80" spans="1:33" ht="21.95" customHeight="1" x14ac:dyDescent="0.25">
      <c r="A80" s="50"/>
      <c r="B80" s="50"/>
      <c r="C80" s="51"/>
      <c r="D80" s="708"/>
      <c r="E80" s="22" t="s">
        <v>798</v>
      </c>
      <c r="F80" s="2">
        <v>715.91</v>
      </c>
      <c r="G80" s="78">
        <v>715.91</v>
      </c>
      <c r="H80">
        <v>0</v>
      </c>
      <c r="I80" s="2">
        <v>0</v>
      </c>
      <c r="J80" s="2">
        <v>0</v>
      </c>
      <c r="K80" s="2">
        <v>0</v>
      </c>
      <c r="L80" s="660">
        <v>0</v>
      </c>
      <c r="M80" s="2">
        <v>1264.8599999999997</v>
      </c>
      <c r="N80">
        <v>0</v>
      </c>
      <c r="O80" s="30"/>
      <c r="P80" s="660">
        <v>0</v>
      </c>
      <c r="Q80" s="876">
        <v>1.7899999999999999E-2</v>
      </c>
      <c r="R80" s="2"/>
      <c r="V80" s="48"/>
      <c r="W80" s="760"/>
      <c r="X80" s="788"/>
      <c r="Y80" s="788"/>
      <c r="Z80" s="2"/>
      <c r="AB80"/>
      <c r="AC80"/>
      <c r="AD80"/>
      <c r="AE80"/>
      <c r="AF80"/>
      <c r="AG80"/>
    </row>
    <row r="81" spans="1:33" ht="21.95" customHeight="1" x14ac:dyDescent="0.25">
      <c r="A81" s="50"/>
      <c r="B81" s="50"/>
      <c r="C81" s="51"/>
      <c r="D81" s="708"/>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T81" s="48"/>
      <c r="U81" s="788"/>
      <c r="V81" s="788"/>
      <c r="W81" s="760"/>
      <c r="X81" s="788"/>
      <c r="Y81" s="788"/>
      <c r="Z81" s="760"/>
      <c r="AA81" s="760"/>
    </row>
    <row r="82" spans="1:33" ht="21.95" customHeight="1" x14ac:dyDescent="0.25">
      <c r="A82" s="50"/>
      <c r="B82" s="51"/>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T82" s="48"/>
      <c r="W82" s="760"/>
      <c r="X82" s="788"/>
      <c r="Y82" s="788"/>
      <c r="Z82" s="760"/>
      <c r="AA82" s="760"/>
    </row>
    <row r="83" spans="1:33" ht="21.95" customHeight="1" x14ac:dyDescent="0.25">
      <c r="A83" s="50"/>
      <c r="B83" s="50"/>
      <c r="C83" s="51"/>
      <c r="D83" s="708"/>
      <c r="E83" s="22" t="s">
        <v>34</v>
      </c>
      <c r="F83" s="2">
        <v>36.06</v>
      </c>
      <c r="G83" s="78">
        <v>36.06</v>
      </c>
      <c r="H83">
        <v>0</v>
      </c>
      <c r="I83" s="2">
        <v>0</v>
      </c>
      <c r="J83" s="2">
        <v>0</v>
      </c>
      <c r="K83" s="2">
        <v>0</v>
      </c>
      <c r="L83" s="660">
        <v>0</v>
      </c>
      <c r="M83" s="2">
        <v>21137.586999999941</v>
      </c>
      <c r="N83">
        <v>0</v>
      </c>
      <c r="O83" s="30"/>
      <c r="P83" s="660">
        <v>0</v>
      </c>
      <c r="Q83" s="876">
        <v>5.1000000000000004E-3</v>
      </c>
      <c r="R83" s="2"/>
      <c r="T83" s="48"/>
      <c r="V83" s="2"/>
      <c r="W83" s="660"/>
      <c r="X83" s="787"/>
      <c r="Y83" s="2"/>
      <c r="Z83" s="660"/>
    </row>
    <row r="84" spans="1:33" ht="21.95" customHeight="1" x14ac:dyDescent="0.25">
      <c r="A84" s="50"/>
      <c r="B84" s="51"/>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W84" s="760"/>
      <c r="X84" s="788"/>
      <c r="Y84" s="788"/>
      <c r="Z84" s="788"/>
    </row>
    <row r="85" spans="1:33" ht="21.95" customHeight="1" x14ac:dyDescent="0.25">
      <c r="A85" s="50"/>
      <c r="B85" s="50"/>
      <c r="C85" s="51"/>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T85" s="281"/>
      <c r="W85" s="760"/>
      <c r="X85" s="788"/>
      <c r="Y85" s="788"/>
      <c r="Z85" s="788"/>
    </row>
    <row r="86" spans="1:33" ht="21.95" customHeight="1" x14ac:dyDescent="0.25">
      <c r="A86" s="51"/>
      <c r="B86" s="152"/>
      <c r="C86" s="272"/>
      <c r="D86" s="708"/>
      <c r="E86" s="22" t="s">
        <v>22</v>
      </c>
      <c r="F86" s="2">
        <v>65.69</v>
      </c>
      <c r="G86" s="78">
        <v>65.69</v>
      </c>
      <c r="H86">
        <v>0</v>
      </c>
      <c r="I86" s="2">
        <v>0</v>
      </c>
      <c r="J86" s="2">
        <v>0</v>
      </c>
      <c r="K86" s="2">
        <v>0</v>
      </c>
      <c r="L86" s="660">
        <v>0</v>
      </c>
      <c r="M86" s="2">
        <v>3178.8000000000466</v>
      </c>
      <c r="N86">
        <v>0</v>
      </c>
      <c r="O86" s="30"/>
      <c r="P86" s="660">
        <v>2.07E-2</v>
      </c>
      <c r="Q86" s="876">
        <v>3.0000000000000001E-3</v>
      </c>
      <c r="R86" s="2"/>
      <c r="W86" s="760"/>
      <c r="X86" s="788"/>
      <c r="Y86" s="788"/>
      <c r="Z86" s="760"/>
      <c r="AB86"/>
      <c r="AC86"/>
      <c r="AD86"/>
      <c r="AE86"/>
      <c r="AF86"/>
      <c r="AG86"/>
    </row>
    <row r="87" spans="1:33" ht="21.95" customHeight="1" x14ac:dyDescent="0.25">
      <c r="A87" s="50"/>
      <c r="B87" s="50"/>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W87" s="760"/>
      <c r="X87" s="788"/>
      <c r="Y87" s="788"/>
      <c r="Z87" s="760"/>
      <c r="AA87" s="660"/>
    </row>
    <row r="88" spans="1:33" ht="21.95" customHeight="1" x14ac:dyDescent="0.25">
      <c r="A88" s="50"/>
      <c r="B88" s="50"/>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T88" s="48"/>
      <c r="U88" s="788"/>
      <c r="V88" s="760"/>
      <c r="W88" s="760"/>
      <c r="X88" s="788"/>
      <c r="Y88" s="788"/>
      <c r="Z88" s="760"/>
      <c r="AA88" s="760"/>
    </row>
    <row r="89" spans="1:33" ht="21.95" customHeight="1" x14ac:dyDescent="0.25">
      <c r="A89" s="50"/>
      <c r="B89" s="51"/>
      <c r="C89" s="51"/>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T89" s="48"/>
      <c r="V89"/>
      <c r="W89" s="760"/>
      <c r="X89" s="788"/>
      <c r="Y89" s="788"/>
      <c r="Z89" s="788"/>
    </row>
    <row r="90" spans="1:33" ht="21.95" customHeight="1" x14ac:dyDescent="0.25">
      <c r="A90" s="50"/>
      <c r="B90" s="50"/>
      <c r="C90" s="51"/>
      <c r="E90" s="22" t="s">
        <v>169</v>
      </c>
      <c r="F90" s="2">
        <v>70.41</v>
      </c>
      <c r="G90" s="78">
        <v>70.41</v>
      </c>
      <c r="H90">
        <v>0</v>
      </c>
      <c r="I90" s="2">
        <v>0</v>
      </c>
      <c r="J90" s="2">
        <v>0</v>
      </c>
      <c r="K90" s="2">
        <v>0</v>
      </c>
      <c r="L90" s="660">
        <v>0</v>
      </c>
      <c r="M90" s="2">
        <v>1368.9000000000015</v>
      </c>
      <c r="N90">
        <v>0</v>
      </c>
      <c r="O90" s="30"/>
      <c r="P90" s="660">
        <v>1.14E-2</v>
      </c>
      <c r="Q90" s="876">
        <v>-3.0000000000000001E-3</v>
      </c>
      <c r="R90" s="2"/>
      <c r="T90" s="48"/>
      <c r="W90" s="760"/>
      <c r="X90" s="788"/>
      <c r="Y90" s="788"/>
      <c r="Z90" s="760"/>
      <c r="AA90" s="760"/>
    </row>
    <row r="91" spans="1:33" ht="21.95" customHeight="1" x14ac:dyDescent="0.25">
      <c r="A91" s="50"/>
      <c r="B91" s="50"/>
      <c r="C91" s="51"/>
      <c r="E91" s="22" t="s">
        <v>8</v>
      </c>
      <c r="F91" s="2">
        <v>93.88</v>
      </c>
      <c r="G91" s="78">
        <v>93.88</v>
      </c>
      <c r="H91">
        <v>0</v>
      </c>
      <c r="I91" s="2">
        <v>0</v>
      </c>
      <c r="J91" s="2">
        <v>0</v>
      </c>
      <c r="K91" s="2">
        <v>0</v>
      </c>
      <c r="L91" s="660">
        <v>0</v>
      </c>
      <c r="M91" s="2">
        <v>121.94999999999982</v>
      </c>
      <c r="N91">
        <v>0</v>
      </c>
      <c r="O91" s="30"/>
      <c r="P91" s="660">
        <v>1.67E-2</v>
      </c>
      <c r="Q91" s="876">
        <v>7.1999999999999998E-3</v>
      </c>
      <c r="R91" s="2"/>
      <c r="V91" s="48"/>
      <c r="W91" s="760"/>
      <c r="X91" s="788"/>
      <c r="Y91" s="788"/>
      <c r="Z91" s="788"/>
      <c r="AA91" s="2"/>
    </row>
    <row r="92" spans="1:33" ht="21.95" customHeight="1" x14ac:dyDescent="0.25">
      <c r="A92" s="50"/>
      <c r="B92" s="50"/>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T92" s="48"/>
      <c r="W92" s="760"/>
      <c r="X92" s="788"/>
      <c r="Y92" s="788"/>
    </row>
    <row r="93" spans="1:33" ht="21.95" customHeight="1" x14ac:dyDescent="0.25">
      <c r="A93" s="50"/>
      <c r="B93" s="50"/>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W93" s="760"/>
      <c r="X93" s="788"/>
      <c r="Y93" s="788"/>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W94" s="760"/>
      <c r="X94" s="788"/>
      <c r="Y94" s="788"/>
      <c r="AA94" s="2"/>
    </row>
    <row r="95" spans="1:33" ht="21.95" customHeight="1" x14ac:dyDescent="0.25">
      <c r="A95" s="50"/>
      <c r="B95" s="50"/>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T95" s="48"/>
      <c r="W95" s="760"/>
      <c r="X95" s="788"/>
      <c r="Y95" s="788"/>
      <c r="Z95" s="760"/>
      <c r="AA95" s="760"/>
    </row>
    <row r="96" spans="1:33" ht="21.95" customHeight="1" x14ac:dyDescent="0.25">
      <c r="A96" s="50"/>
      <c r="B96" s="51"/>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W96" s="760"/>
      <c r="X96" s="788"/>
      <c r="Y96" s="788"/>
      <c r="Z96" s="788"/>
      <c r="AA96" s="660"/>
    </row>
    <row r="97" spans="1:33" ht="21.95" customHeight="1" x14ac:dyDescent="0.25">
      <c r="A97" s="50"/>
      <c r="B97" s="50"/>
      <c r="C97" s="51"/>
      <c r="D97" s="708"/>
      <c r="E97" s="22" t="s">
        <v>47</v>
      </c>
      <c r="F97" s="2">
        <v>203.52</v>
      </c>
      <c r="G97" s="78">
        <v>203.52</v>
      </c>
      <c r="H97">
        <v>0</v>
      </c>
      <c r="I97" s="2">
        <v>0</v>
      </c>
      <c r="J97" s="2">
        <v>0</v>
      </c>
      <c r="K97" s="2">
        <v>0</v>
      </c>
      <c r="L97" s="660">
        <v>0</v>
      </c>
      <c r="M97" s="2">
        <v>-168.6200000000008</v>
      </c>
      <c r="N97">
        <v>0</v>
      </c>
      <c r="O97" s="30"/>
      <c r="P97" s="660">
        <v>0</v>
      </c>
      <c r="Q97" s="876">
        <v>1.04E-2</v>
      </c>
      <c r="R97" s="2"/>
      <c r="T97" s="48"/>
      <c r="V97" s="788"/>
      <c r="W97" s="2"/>
      <c r="X97" s="787"/>
      <c r="Y97" s="787"/>
      <c r="Z97" s="788"/>
    </row>
    <row r="98" spans="1:33"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W98" s="760"/>
      <c r="X98" s="788"/>
      <c r="Y98" s="788"/>
      <c r="Z98" s="760"/>
    </row>
    <row r="99" spans="1:33" ht="21.95" customHeight="1" x14ac:dyDescent="0.25">
      <c r="A99" s="50"/>
      <c r="B99" s="50"/>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T99" s="48"/>
      <c r="W99" s="760"/>
      <c r="X99" s="788"/>
      <c r="Y99" s="788"/>
      <c r="Z99" s="788"/>
      <c r="AB99"/>
      <c r="AC99"/>
      <c r="AD99"/>
      <c r="AE99"/>
      <c r="AF99"/>
      <c r="AG99"/>
    </row>
    <row r="100" spans="1:33" ht="21.95" customHeight="1" x14ac:dyDescent="0.25">
      <c r="A100" s="50"/>
      <c r="B100" s="51"/>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T100" s="48"/>
      <c r="V100" s="760"/>
      <c r="W100" s="760"/>
      <c r="X100" s="788"/>
      <c r="Y100" s="788"/>
      <c r="Z100" s="760"/>
      <c r="AA100" s="2"/>
    </row>
    <row r="101" spans="1:33" ht="21.95" customHeight="1" x14ac:dyDescent="0.25">
      <c r="A101" s="51"/>
      <c r="B101" s="50"/>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W101" s="760"/>
      <c r="X101" s="788"/>
      <c r="Y101" s="788"/>
      <c r="Z101" s="788"/>
      <c r="AA101" s="660"/>
    </row>
    <row r="102" spans="1:33"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33"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33"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33"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33"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33"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33"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33"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33"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33"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8">
    <sortCondition ref="E1"/>
  </sortState>
  <dataConsolidate/>
  <conditionalFormatting sqref="O112:O1048576 O1">
    <cfRule type="expression" dxfId="4165"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64" priority="793">
      <formula>$H2=0</formula>
    </cfRule>
  </conditionalFormatting>
  <conditionalFormatting sqref="K112:K200">
    <cfRule type="expression" dxfId="4163" priority="794">
      <formula>$J112=0</formula>
    </cfRule>
  </conditionalFormatting>
  <conditionalFormatting sqref="K112:K458">
    <cfRule type="expression" dxfId="4162" priority="835">
      <formula>$J112&lt;0</formula>
    </cfRule>
  </conditionalFormatting>
  <conditionalFormatting sqref="E59">
    <cfRule type="expression" dxfId="4161" priority="764">
      <formula>$H59=0</formula>
    </cfRule>
  </conditionalFormatting>
  <conditionalFormatting sqref="E5">
    <cfRule type="expression" dxfId="4160" priority="742">
      <formula>$H5=0</formula>
    </cfRule>
  </conditionalFormatting>
  <conditionalFormatting sqref="E60">
    <cfRule type="expression" dxfId="4159" priority="720">
      <formula>$H60=0</formula>
    </cfRule>
  </conditionalFormatting>
  <conditionalFormatting sqref="E62">
    <cfRule type="expression" dxfId="4158" priority="709">
      <formula>$H62=0</formula>
    </cfRule>
  </conditionalFormatting>
  <conditionalFormatting sqref="E61">
    <cfRule type="expression" dxfId="4157" priority="698">
      <formula>$H61=0</formula>
    </cfRule>
  </conditionalFormatting>
  <conditionalFormatting sqref="E8">
    <cfRule type="expression" dxfId="4156" priority="683">
      <formula>$H8=0</formula>
    </cfRule>
  </conditionalFormatting>
  <conditionalFormatting sqref="E63">
    <cfRule type="expression" dxfId="4155" priority="673">
      <formula>$H63=0</formula>
    </cfRule>
  </conditionalFormatting>
  <conditionalFormatting sqref="E20">
    <cfRule type="expression" dxfId="4154" priority="663">
      <formula>$H20=0</formula>
    </cfRule>
  </conditionalFormatting>
  <conditionalFormatting sqref="E64">
    <cfRule type="expression" dxfId="4153" priority="654">
      <formula>$H64=0</formula>
    </cfRule>
  </conditionalFormatting>
  <conditionalFormatting sqref="E65">
    <cfRule type="expression" dxfId="4152" priority="647">
      <formula>$H65=0</formula>
    </cfRule>
  </conditionalFormatting>
  <conditionalFormatting sqref="E11">
    <cfRule type="expression" dxfId="4151" priority="638">
      <formula>$H11=0</formula>
    </cfRule>
  </conditionalFormatting>
  <conditionalFormatting sqref="E9">
    <cfRule type="expression" dxfId="4150" priority="631">
      <formula>$H9=0</formula>
    </cfRule>
  </conditionalFormatting>
  <conditionalFormatting sqref="E66">
    <cfRule type="expression" dxfId="4149" priority="622">
      <formula>$H66=0</formula>
    </cfRule>
  </conditionalFormatting>
  <conditionalFormatting sqref="E10">
    <cfRule type="expression" dxfId="4148" priority="613">
      <formula>$H10=0</formula>
    </cfRule>
  </conditionalFormatting>
  <conditionalFormatting sqref="E26:E28 E30 E45:E49 E36:E43">
    <cfRule type="expression" dxfId="4147" priority="609">
      <formula>$H26=0</formula>
    </cfRule>
  </conditionalFormatting>
  <conditionalFormatting sqref="E29">
    <cfRule type="expression" dxfId="4146" priority="608">
      <formula>$H29=0</formula>
    </cfRule>
  </conditionalFormatting>
  <conditionalFormatting sqref="E31">
    <cfRule type="expression" dxfId="4145" priority="607">
      <formula>$H31=0</formula>
    </cfRule>
  </conditionalFormatting>
  <conditionalFormatting sqref="E32">
    <cfRule type="expression" dxfId="4144" priority="606">
      <formula>$H32=0</formula>
    </cfRule>
  </conditionalFormatting>
  <conditionalFormatting sqref="E44">
    <cfRule type="expression" dxfId="4143" priority="605">
      <formula>$H44=0</formula>
    </cfRule>
  </conditionalFormatting>
  <conditionalFormatting sqref="E35">
    <cfRule type="expression" dxfId="4142" priority="604">
      <formula>$H35=0</formula>
    </cfRule>
  </conditionalFormatting>
  <conditionalFormatting sqref="E33">
    <cfRule type="expression" dxfId="4141" priority="603">
      <formula>$H33=0</formula>
    </cfRule>
  </conditionalFormatting>
  <conditionalFormatting sqref="E34">
    <cfRule type="expression" dxfId="4140" priority="602">
      <formula>$H34=0</formula>
    </cfRule>
  </conditionalFormatting>
  <conditionalFormatting sqref="E67">
    <cfRule type="expression" dxfId="4139" priority="598">
      <formula>$H67=0</formula>
    </cfRule>
  </conditionalFormatting>
  <conditionalFormatting sqref="E69:E70">
    <cfRule type="expression" dxfId="4138" priority="591">
      <formula>$H69=0</formula>
    </cfRule>
  </conditionalFormatting>
  <conditionalFormatting sqref="E68">
    <cfRule type="expression" dxfId="4137" priority="584">
      <formula>$H68=0</formula>
    </cfRule>
  </conditionalFormatting>
  <conditionalFormatting sqref="E69:E70">
    <cfRule type="expression" dxfId="4136" priority="576">
      <formula>$H69=0</formula>
    </cfRule>
  </conditionalFormatting>
  <conditionalFormatting sqref="E71">
    <cfRule type="expression" dxfId="4135" priority="569">
      <formula>$H71=0</formula>
    </cfRule>
  </conditionalFormatting>
  <conditionalFormatting sqref="E72">
    <cfRule type="expression" dxfId="4134" priority="546">
      <formula>$H72=0</formula>
    </cfRule>
  </conditionalFormatting>
  <conditionalFormatting sqref="E72">
    <cfRule type="expression" dxfId="4133" priority="538">
      <formula>$H72=0</formula>
    </cfRule>
  </conditionalFormatting>
  <conditionalFormatting sqref="E74">
    <cfRule type="expression" dxfId="4132" priority="531">
      <formula>$H74=0</formula>
    </cfRule>
  </conditionalFormatting>
  <conditionalFormatting sqref="E73">
    <cfRule type="expression" dxfId="4131" priority="524">
      <formula>$H73=0</formula>
    </cfRule>
  </conditionalFormatting>
  <conditionalFormatting sqref="E75">
    <cfRule type="expression" dxfId="4130" priority="507">
      <formula>$H75=0</formula>
    </cfRule>
  </conditionalFormatting>
  <conditionalFormatting sqref="E7">
    <cfRule type="expression" dxfId="4129" priority="499">
      <formula>$H7=0</formula>
    </cfRule>
  </conditionalFormatting>
  <conditionalFormatting sqref="E76">
    <cfRule type="expression" dxfId="4128" priority="483">
      <formula>$H76=0</formula>
    </cfRule>
  </conditionalFormatting>
  <conditionalFormatting sqref="E77">
    <cfRule type="expression" dxfId="4127" priority="470">
      <formula>$H77=0</formula>
    </cfRule>
  </conditionalFormatting>
  <conditionalFormatting sqref="E78">
    <cfRule type="expression" dxfId="4126" priority="456">
      <formula>$H78=0</formula>
    </cfRule>
  </conditionalFormatting>
  <conditionalFormatting sqref="E79">
    <cfRule type="expression" dxfId="4125" priority="444">
      <formula>$H79=0</formula>
    </cfRule>
  </conditionalFormatting>
  <conditionalFormatting sqref="E80">
    <cfRule type="expression" dxfId="4124" priority="434">
      <formula>$H80=0</formula>
    </cfRule>
  </conditionalFormatting>
  <conditionalFormatting sqref="E81">
    <cfRule type="expression" dxfId="4123" priority="424">
      <formula>$H81=0</formula>
    </cfRule>
  </conditionalFormatting>
  <conditionalFormatting sqref="E82">
    <cfRule type="expression" dxfId="4122" priority="414">
      <formula>$H82=0</formula>
    </cfRule>
  </conditionalFormatting>
  <conditionalFormatting sqref="E83">
    <cfRule type="expression" dxfId="4121" priority="404">
      <formula>$H83=0</formula>
    </cfRule>
  </conditionalFormatting>
  <conditionalFormatting sqref="E84">
    <cfRule type="expression" dxfId="4120" priority="394">
      <formula>$H84=0</formula>
    </cfRule>
  </conditionalFormatting>
  <conditionalFormatting sqref="E85">
    <cfRule type="expression" dxfId="4119" priority="383">
      <formula>$H85=0</formula>
    </cfRule>
  </conditionalFormatting>
  <conditionalFormatting sqref="R112:R1048576">
    <cfRule type="expression" dxfId="4118"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17"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16" priority="348">
      <formula>K3&gt;0</formula>
    </cfRule>
    <cfRule type="expression" dxfId="4115" priority="349">
      <formula>K3&lt;0</formula>
    </cfRule>
  </conditionalFormatting>
  <conditionalFormatting sqref="K2 K4 K6 K8 K10 K12 K14 K16 K18 K20 K22 K24 K26 K28 K30">
    <cfRule type="expression" dxfId="4114" priority="346">
      <formula>K2&gt;0</formula>
    </cfRule>
    <cfRule type="expression" dxfId="4113" priority="347">
      <formula>K2&lt;0</formula>
    </cfRule>
  </conditionalFormatting>
  <conditionalFormatting sqref="K23 K25 K27 K29">
    <cfRule type="expression" dxfId="4112" priority="344">
      <formula>K23&gt;0</formula>
    </cfRule>
    <cfRule type="expression" dxfId="4111" priority="345">
      <formula>K23&lt;0</formula>
    </cfRule>
  </conditionalFormatting>
  <conditionalFormatting sqref="K31 K33 K40 K35 K42 K37:K38">
    <cfRule type="expression" dxfId="4110" priority="342">
      <formula>K31&gt;0</formula>
    </cfRule>
    <cfRule type="expression" dxfId="4109" priority="343">
      <formula>K31&lt;0</formula>
    </cfRule>
  </conditionalFormatting>
  <conditionalFormatting sqref="K32 K39 K34 K41 K36 K43">
    <cfRule type="expression" dxfId="4108" priority="340">
      <formula>K32&gt;0</formula>
    </cfRule>
    <cfRule type="expression" dxfId="4107" priority="341">
      <formula>K32&lt;0</formula>
    </cfRule>
  </conditionalFormatting>
  <conditionalFormatting sqref="K45 K47 K49 K51 K53">
    <cfRule type="expression" dxfId="4106" priority="338">
      <formula>K45&gt;0</formula>
    </cfRule>
    <cfRule type="expression" dxfId="4105" priority="339">
      <formula>K45&lt;0</formula>
    </cfRule>
  </conditionalFormatting>
  <conditionalFormatting sqref="K46 K48 K50 K52">
    <cfRule type="expression" dxfId="4104" priority="336">
      <formula>K46&gt;0</formula>
    </cfRule>
    <cfRule type="expression" dxfId="4103" priority="337">
      <formula>K46&lt;0</formula>
    </cfRule>
  </conditionalFormatting>
  <conditionalFormatting sqref="K54 K56 K58 K60">
    <cfRule type="expression" dxfId="4102" priority="334">
      <formula>K54&gt;0</formula>
    </cfRule>
    <cfRule type="expression" dxfId="4101" priority="335">
      <formula>K54&lt;0</formula>
    </cfRule>
  </conditionalFormatting>
  <conditionalFormatting sqref="K55 K57 K59">
    <cfRule type="expression" dxfId="4100" priority="332">
      <formula>K55&gt;0</formula>
    </cfRule>
    <cfRule type="expression" dxfId="4099" priority="333">
      <formula>K55&lt;0</formula>
    </cfRule>
  </conditionalFormatting>
  <conditionalFormatting sqref="K68 K70 K72 K74">
    <cfRule type="expression" dxfId="4098" priority="330">
      <formula>K68&gt;0</formula>
    </cfRule>
    <cfRule type="expression" dxfId="4097" priority="331">
      <formula>K68&lt;0</formula>
    </cfRule>
  </conditionalFormatting>
  <conditionalFormatting sqref="K69 K71 K73">
    <cfRule type="expression" dxfId="4096" priority="328">
      <formula>K69&gt;0</formula>
    </cfRule>
    <cfRule type="expression" dxfId="4095" priority="329">
      <formula>K69&lt;0</formula>
    </cfRule>
  </conditionalFormatting>
  <conditionalFormatting sqref="K75 K77 K79 K81 K83">
    <cfRule type="expression" dxfId="4094" priority="326">
      <formula>K75&gt;0</formula>
    </cfRule>
    <cfRule type="expression" dxfId="4093" priority="327">
      <formula>K75&lt;0</formula>
    </cfRule>
  </conditionalFormatting>
  <conditionalFormatting sqref="K76 K78 K80 K82">
    <cfRule type="expression" dxfId="4092" priority="324">
      <formula>K76&gt;0</formula>
    </cfRule>
    <cfRule type="expression" dxfId="4091" priority="325">
      <formula>K76&lt;0</formula>
    </cfRule>
  </conditionalFormatting>
  <conditionalFormatting sqref="K82 K84 K88">
    <cfRule type="expression" dxfId="4090" priority="322">
      <formula>K82&gt;0</formula>
    </cfRule>
    <cfRule type="expression" dxfId="4089" priority="323">
      <formula>K82&lt;0</formula>
    </cfRule>
  </conditionalFormatting>
  <conditionalFormatting sqref="K83 K85">
    <cfRule type="expression" dxfId="4088" priority="320">
      <formula>K83&gt;0</formula>
    </cfRule>
    <cfRule type="expression" dxfId="4087" priority="321">
      <formula>K83&lt;0</formula>
    </cfRule>
  </conditionalFormatting>
  <conditionalFormatting sqref="M112:M200">
    <cfRule type="expression" dxfId="4086" priority="318">
      <formula>$J112=0</formula>
    </cfRule>
  </conditionalFormatting>
  <conditionalFormatting sqref="M112:M458">
    <cfRule type="expression" dxfId="4085" priority="319">
      <formula>$J112&lt;0</formula>
    </cfRule>
  </conditionalFormatting>
  <conditionalFormatting sqref="M3 M5 M7 M9 M11 M13 M15 M17 M19 M21">
    <cfRule type="expression" dxfId="4084" priority="316">
      <formula>M3&gt;0</formula>
    </cfRule>
    <cfRule type="expression" dxfId="4083" priority="317">
      <formula>M3&lt;0</formula>
    </cfRule>
  </conditionalFormatting>
  <conditionalFormatting sqref="M2 M4 M6 M8 M10 M12 M14 M16 M18 M20 M22 M24 M26 M28 M30">
    <cfRule type="expression" dxfId="4082" priority="314">
      <formula>M2&gt;0</formula>
    </cfRule>
    <cfRule type="expression" dxfId="4081" priority="315">
      <formula>M2&lt;0</formula>
    </cfRule>
  </conditionalFormatting>
  <conditionalFormatting sqref="M23 M25 M27 M29">
    <cfRule type="expression" dxfId="4080" priority="312">
      <formula>M23&gt;0</formula>
    </cfRule>
    <cfRule type="expression" dxfId="4079" priority="313">
      <formula>M23&lt;0</formula>
    </cfRule>
  </conditionalFormatting>
  <conditionalFormatting sqref="M31 M33 M40 M35 M42 M37:M38">
    <cfRule type="expression" dxfId="4078" priority="310">
      <formula>M31&gt;0</formula>
    </cfRule>
    <cfRule type="expression" dxfId="4077" priority="311">
      <formula>M31&lt;0</formula>
    </cfRule>
  </conditionalFormatting>
  <conditionalFormatting sqref="M32 M39 M34 M41 M36 M43">
    <cfRule type="expression" dxfId="4076" priority="308">
      <formula>M32&gt;0</formula>
    </cfRule>
    <cfRule type="expression" dxfId="4075" priority="309">
      <formula>M32&lt;0</formula>
    </cfRule>
  </conditionalFormatting>
  <conditionalFormatting sqref="M45 M47 M49 M51 M53">
    <cfRule type="expression" dxfId="4074" priority="306">
      <formula>M45&gt;0</formula>
    </cfRule>
    <cfRule type="expression" dxfId="4073" priority="307">
      <formula>M45&lt;0</formula>
    </cfRule>
  </conditionalFormatting>
  <conditionalFormatting sqref="M46 M48 M50 M52">
    <cfRule type="expression" dxfId="4072" priority="304">
      <formula>M46&gt;0</formula>
    </cfRule>
    <cfRule type="expression" dxfId="4071" priority="305">
      <formula>M46&lt;0</formula>
    </cfRule>
  </conditionalFormatting>
  <conditionalFormatting sqref="M54 M56 M58 M60">
    <cfRule type="expression" dxfId="4070" priority="302">
      <formula>M54&gt;0</formula>
    </cfRule>
    <cfRule type="expression" dxfId="4069" priority="303">
      <formula>M54&lt;0</formula>
    </cfRule>
  </conditionalFormatting>
  <conditionalFormatting sqref="M55 M57 M59 M61">
    <cfRule type="expression" dxfId="4068" priority="300">
      <formula>M55&gt;0</formula>
    </cfRule>
    <cfRule type="expression" dxfId="4067" priority="301">
      <formula>M55&lt;0</formula>
    </cfRule>
  </conditionalFormatting>
  <conditionalFormatting sqref="M68 M70 M72 M74">
    <cfRule type="expression" dxfId="4066" priority="298">
      <formula>M68&gt;0</formula>
    </cfRule>
    <cfRule type="expression" dxfId="4065" priority="299">
      <formula>M68&lt;0</formula>
    </cfRule>
  </conditionalFormatting>
  <conditionalFormatting sqref="M67 M69 M71 M73">
    <cfRule type="expression" dxfId="4064" priority="296">
      <formula>M67&gt;0</formula>
    </cfRule>
    <cfRule type="expression" dxfId="4063" priority="297">
      <formula>M67&lt;0</formula>
    </cfRule>
  </conditionalFormatting>
  <conditionalFormatting sqref="M75 M77 M79 M81 M83">
    <cfRule type="expression" dxfId="4062" priority="294">
      <formula>M75&gt;0</formula>
    </cfRule>
    <cfRule type="expression" dxfId="4061" priority="295">
      <formula>M75&lt;0</formula>
    </cfRule>
  </conditionalFormatting>
  <conditionalFormatting sqref="M76 M78 M80 M82">
    <cfRule type="expression" dxfId="4060" priority="292">
      <formula>M76&gt;0</formula>
    </cfRule>
    <cfRule type="expression" dxfId="4059" priority="293">
      <formula>M76&lt;0</formula>
    </cfRule>
  </conditionalFormatting>
  <conditionalFormatting sqref="M82 M84 M88">
    <cfRule type="expression" dxfId="4058" priority="290">
      <formula>M82&gt;0</formula>
    </cfRule>
    <cfRule type="expression" dxfId="4057" priority="291">
      <formula>M82&lt;0</formula>
    </cfRule>
  </conditionalFormatting>
  <conditionalFormatting sqref="M83 M85">
    <cfRule type="expression" dxfId="4056" priority="288">
      <formula>M83&gt;0</formula>
    </cfRule>
    <cfRule type="expression" dxfId="4055" priority="289">
      <formula>M83&lt;0</formula>
    </cfRule>
  </conditionalFormatting>
  <conditionalFormatting sqref="L112:L200">
    <cfRule type="expression" dxfId="4054" priority="286">
      <formula>$J112=0</formula>
    </cfRule>
  </conditionalFormatting>
  <conditionalFormatting sqref="L112:L458">
    <cfRule type="expression" dxfId="4053" priority="287">
      <formula>$J112&lt;0</formula>
    </cfRule>
  </conditionalFormatting>
  <conditionalFormatting sqref="L3 L5 L7 L9 L11 L13 L15 L17 L19 L21">
    <cfRule type="expression" dxfId="4052" priority="284">
      <formula>L3&gt;0</formula>
    </cfRule>
    <cfRule type="expression" dxfId="4051" priority="285">
      <formula>L3&lt;0</formula>
    </cfRule>
  </conditionalFormatting>
  <conditionalFormatting sqref="L2 L4 L6 L8 L10 L12 L14 L16 L18 L20 L22 L24 L26 L28 L30">
    <cfRule type="expression" dxfId="4050" priority="282">
      <formula>L2&gt;0</formula>
    </cfRule>
    <cfRule type="expression" dxfId="4049" priority="283">
      <formula>L2&lt;0</formula>
    </cfRule>
  </conditionalFormatting>
  <conditionalFormatting sqref="L23 L25 L27 L29">
    <cfRule type="expression" dxfId="4048" priority="280">
      <formula>L23&gt;0</formula>
    </cfRule>
    <cfRule type="expression" dxfId="4047" priority="281">
      <formula>L23&lt;0</formula>
    </cfRule>
  </conditionalFormatting>
  <conditionalFormatting sqref="L31 L33 L40 L35 L42 L37:L38">
    <cfRule type="expression" dxfId="4046" priority="278">
      <formula>L31&gt;0</formula>
    </cfRule>
    <cfRule type="expression" dxfId="4045" priority="279">
      <formula>L31&lt;0</formula>
    </cfRule>
  </conditionalFormatting>
  <conditionalFormatting sqref="L32 L39 L34 L41 L36 L43">
    <cfRule type="expression" dxfId="4044" priority="276">
      <formula>L32&gt;0</formula>
    </cfRule>
    <cfRule type="expression" dxfId="4043" priority="277">
      <formula>L32&lt;0</formula>
    </cfRule>
  </conditionalFormatting>
  <conditionalFormatting sqref="L45 L47 L49 L51 L53">
    <cfRule type="expression" dxfId="4042" priority="274">
      <formula>L45&gt;0</formula>
    </cfRule>
    <cfRule type="expression" dxfId="4041" priority="275">
      <formula>L45&lt;0</formula>
    </cfRule>
  </conditionalFormatting>
  <conditionalFormatting sqref="L46 L48 L50 L52">
    <cfRule type="expression" dxfId="4040" priority="272">
      <formula>L46&gt;0</formula>
    </cfRule>
    <cfRule type="expression" dxfId="4039" priority="273">
      <formula>L46&lt;0</formula>
    </cfRule>
  </conditionalFormatting>
  <conditionalFormatting sqref="L54 L56 L58 L60 L62">
    <cfRule type="expression" dxfId="4038" priority="270">
      <formula>L54&gt;0</formula>
    </cfRule>
    <cfRule type="expression" dxfId="4037" priority="271">
      <formula>L54&lt;0</formula>
    </cfRule>
  </conditionalFormatting>
  <conditionalFormatting sqref="L55 L57 L59 L61">
    <cfRule type="expression" dxfId="4036" priority="268">
      <formula>L55&gt;0</formula>
    </cfRule>
    <cfRule type="expression" dxfId="4035" priority="269">
      <formula>L55&lt;0</formula>
    </cfRule>
  </conditionalFormatting>
  <conditionalFormatting sqref="L66 L68 L70 L72 L74">
    <cfRule type="expression" dxfId="4034" priority="266">
      <formula>L66&gt;0</formula>
    </cfRule>
    <cfRule type="expression" dxfId="4033" priority="267">
      <formula>L66&lt;0</formula>
    </cfRule>
  </conditionalFormatting>
  <conditionalFormatting sqref="L58:L79">
    <cfRule type="expression" dxfId="4032" priority="264">
      <formula>L58&gt;0</formula>
    </cfRule>
    <cfRule type="expression" dxfId="4031" priority="265">
      <formula>L58&lt;0</formula>
    </cfRule>
  </conditionalFormatting>
  <conditionalFormatting sqref="L75 L77 L79 L81 L83">
    <cfRule type="expression" dxfId="4030" priority="262">
      <formula>L75&gt;0</formula>
    </cfRule>
    <cfRule type="expression" dxfId="4029" priority="263">
      <formula>L75&lt;0</formula>
    </cfRule>
  </conditionalFormatting>
  <conditionalFormatting sqref="L76 L78 L80 L82">
    <cfRule type="expression" dxfId="4028" priority="260">
      <formula>L76&gt;0</formula>
    </cfRule>
    <cfRule type="expression" dxfId="4027" priority="261">
      <formula>L76&lt;0</formula>
    </cfRule>
  </conditionalFormatting>
  <conditionalFormatting sqref="L82 L84 L88">
    <cfRule type="expression" dxfId="4026" priority="258">
      <formula>L82&gt;0</formula>
    </cfRule>
    <cfRule type="expression" dxfId="4025" priority="259">
      <formula>L82&lt;0</formula>
    </cfRule>
  </conditionalFormatting>
  <conditionalFormatting sqref="L83 L85">
    <cfRule type="expression" dxfId="4024" priority="256">
      <formula>L83&gt;0</formula>
    </cfRule>
    <cfRule type="expression" dxfId="4023"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22" priority="253">
      <formula>M44&gt;0</formula>
    </cfRule>
    <cfRule type="expression" dxfId="4021" priority="254">
      <formula>M44&lt;0</formula>
    </cfRule>
  </conditionalFormatting>
  <conditionalFormatting sqref="M62:M66">
    <cfRule type="expression" dxfId="4020" priority="251">
      <formula>M62&gt;0</formula>
    </cfRule>
    <cfRule type="expression" dxfId="4019" priority="252">
      <formula>M62&lt;0</formula>
    </cfRule>
  </conditionalFormatting>
  <conditionalFormatting sqref="E86">
    <cfRule type="expression" dxfId="4018" priority="250">
      <formula>$H86=0</formula>
    </cfRule>
  </conditionalFormatting>
  <conditionalFormatting sqref="K86">
    <cfRule type="expression" dxfId="4017" priority="248">
      <formula>K86&gt;0</formula>
    </cfRule>
    <cfRule type="expression" dxfId="4016" priority="249">
      <formula>K86&lt;0</formula>
    </cfRule>
  </conditionalFormatting>
  <conditionalFormatting sqref="M86">
    <cfRule type="expression" dxfId="4015" priority="246">
      <formula>M86&gt;0</formula>
    </cfRule>
    <cfRule type="expression" dxfId="4014" priority="247">
      <formula>M86&lt;0</formula>
    </cfRule>
  </conditionalFormatting>
  <conditionalFormatting sqref="L86">
    <cfRule type="expression" dxfId="4013" priority="244">
      <formula>L86&gt;0</formula>
    </cfRule>
    <cfRule type="expression" dxfId="4012"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11" priority="238">
      <formula>K61&gt;0</formula>
    </cfRule>
    <cfRule type="expression" dxfId="4010" priority="239">
      <formula>K61&lt;0</formula>
    </cfRule>
  </conditionalFormatting>
  <conditionalFormatting sqref="K44">
    <cfRule type="expression" dxfId="4009" priority="236">
      <formula>K44&gt;0</formula>
    </cfRule>
    <cfRule type="expression" dxfId="4008" priority="237">
      <formula>K44&lt;0</formula>
    </cfRule>
  </conditionalFormatting>
  <conditionalFormatting sqref="E87">
    <cfRule type="expression" dxfId="4007" priority="235">
      <formula>$H87=0</formula>
    </cfRule>
  </conditionalFormatting>
  <conditionalFormatting sqref="K87">
    <cfRule type="expression" dxfId="4006" priority="233">
      <formula>K87&gt;0</formula>
    </cfRule>
    <cfRule type="expression" dxfId="4005" priority="234">
      <formula>K87&lt;0</formula>
    </cfRule>
  </conditionalFormatting>
  <conditionalFormatting sqref="M87">
    <cfRule type="expression" dxfId="4004" priority="231">
      <formula>M87&gt;0</formula>
    </cfRule>
    <cfRule type="expression" dxfId="4003" priority="232">
      <formula>M87&lt;0</formula>
    </cfRule>
  </conditionalFormatting>
  <conditionalFormatting sqref="L87">
    <cfRule type="expression" dxfId="4002" priority="229">
      <formula>L87&gt;0</formula>
    </cfRule>
    <cfRule type="expression" dxfId="4001" priority="230">
      <formula>L87&lt;0</formula>
    </cfRule>
  </conditionalFormatting>
  <conditionalFormatting sqref="E88">
    <cfRule type="expression" dxfId="4000"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99" priority="216">
      <formula>$H89=0</formula>
    </cfRule>
  </conditionalFormatting>
  <conditionalFormatting sqref="E90">
    <cfRule type="expression" dxfId="3998" priority="215">
      <formula>$H90=0</formula>
    </cfRule>
  </conditionalFormatting>
  <conditionalFormatting sqref="E91">
    <cfRule type="expression" dxfId="3997" priority="214">
      <formula>$H91=0</formula>
    </cfRule>
  </conditionalFormatting>
  <conditionalFormatting sqref="K89">
    <cfRule type="expression" dxfId="3996" priority="212">
      <formula>K89&gt;0</formula>
    </cfRule>
    <cfRule type="expression" dxfId="3995" priority="213">
      <formula>K89&lt;0</formula>
    </cfRule>
  </conditionalFormatting>
  <conditionalFormatting sqref="K90">
    <cfRule type="expression" dxfId="3994" priority="210">
      <formula>K90&gt;0</formula>
    </cfRule>
    <cfRule type="expression" dxfId="3993" priority="211">
      <formula>K90&lt;0</formula>
    </cfRule>
  </conditionalFormatting>
  <conditionalFormatting sqref="K89 K91">
    <cfRule type="expression" dxfId="3992" priority="208">
      <formula>K89&gt;0</formula>
    </cfRule>
    <cfRule type="expression" dxfId="3991" priority="209">
      <formula>K89&lt;0</formula>
    </cfRule>
  </conditionalFormatting>
  <conditionalFormatting sqref="M89">
    <cfRule type="expression" dxfId="3990" priority="206">
      <formula>M89&gt;0</formula>
    </cfRule>
    <cfRule type="expression" dxfId="3989" priority="207">
      <formula>M89&lt;0</formula>
    </cfRule>
  </conditionalFormatting>
  <conditionalFormatting sqref="M90">
    <cfRule type="expression" dxfId="3988" priority="204">
      <formula>M90&gt;0</formula>
    </cfRule>
    <cfRule type="expression" dxfId="3987" priority="205">
      <formula>M90&lt;0</formula>
    </cfRule>
  </conditionalFormatting>
  <conditionalFormatting sqref="M89 M91">
    <cfRule type="expression" dxfId="3986" priority="202">
      <formula>M89&gt;0</formula>
    </cfRule>
    <cfRule type="expression" dxfId="3985" priority="203">
      <formula>M89&lt;0</formula>
    </cfRule>
  </conditionalFormatting>
  <conditionalFormatting sqref="L89">
    <cfRule type="expression" dxfId="3984" priority="200">
      <formula>L89&gt;0</formula>
    </cfRule>
    <cfRule type="expression" dxfId="3983" priority="201">
      <formula>L89&lt;0</formula>
    </cfRule>
  </conditionalFormatting>
  <conditionalFormatting sqref="L90">
    <cfRule type="expression" dxfId="3982" priority="198">
      <formula>L90&gt;0</formula>
    </cfRule>
    <cfRule type="expression" dxfId="3981" priority="199">
      <formula>L90&lt;0</formula>
    </cfRule>
  </conditionalFormatting>
  <conditionalFormatting sqref="L89 L91">
    <cfRule type="expression" dxfId="3980" priority="196">
      <formula>L89&gt;0</formula>
    </cfRule>
    <cfRule type="expression" dxfId="3979"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78" priority="194">
      <formula>$H92=0</formula>
    </cfRule>
  </conditionalFormatting>
  <conditionalFormatting sqref="K92">
    <cfRule type="expression" dxfId="3977" priority="192">
      <formula>K92&gt;0</formula>
    </cfRule>
    <cfRule type="expression" dxfId="3976" priority="193">
      <formula>K92&lt;0</formula>
    </cfRule>
  </conditionalFormatting>
  <conditionalFormatting sqref="M92">
    <cfRule type="expression" dxfId="3975" priority="190">
      <formula>M92&gt;0</formula>
    </cfRule>
    <cfRule type="expression" dxfId="3974" priority="191">
      <formula>M92&lt;0</formula>
    </cfRule>
  </conditionalFormatting>
  <conditionalFormatting sqref="L92">
    <cfRule type="expression" dxfId="3973" priority="188">
      <formula>L92&gt;0</formula>
    </cfRule>
    <cfRule type="expression" dxfId="3972"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71" priority="185">
      <formula>$H93=0</formula>
    </cfRule>
  </conditionalFormatting>
  <conditionalFormatting sqref="K93">
    <cfRule type="expression" dxfId="3970" priority="183">
      <formula>K93&gt;0</formula>
    </cfRule>
    <cfRule type="expression" dxfId="3969" priority="184">
      <formula>K93&lt;0</formula>
    </cfRule>
  </conditionalFormatting>
  <conditionalFormatting sqref="M93">
    <cfRule type="expression" dxfId="3968" priority="181">
      <formula>M93&gt;0</formula>
    </cfRule>
    <cfRule type="expression" dxfId="3967" priority="182">
      <formula>M93&lt;0</formula>
    </cfRule>
  </conditionalFormatting>
  <conditionalFormatting sqref="L93">
    <cfRule type="expression" dxfId="3966" priority="179">
      <formula>L93&gt;0</formula>
    </cfRule>
    <cfRule type="expression" dxfId="3965"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64" priority="175">
      <formula>$H92=0</formula>
    </cfRule>
  </conditionalFormatting>
  <conditionalFormatting sqref="E93">
    <cfRule type="expression" dxfId="3963" priority="174">
      <formula>$H93=0</formula>
    </cfRule>
  </conditionalFormatting>
  <conditionalFormatting sqref="E94">
    <cfRule type="expression" dxfId="3962" priority="173">
      <formula>$H94=0</formula>
    </cfRule>
  </conditionalFormatting>
  <conditionalFormatting sqref="K92">
    <cfRule type="expression" dxfId="3961" priority="171">
      <formula>K92&gt;0</formula>
    </cfRule>
    <cfRule type="expression" dxfId="3960" priority="172">
      <formula>K92&lt;0</formula>
    </cfRule>
  </conditionalFormatting>
  <conditionalFormatting sqref="K93">
    <cfRule type="expression" dxfId="3959" priority="169">
      <formula>K93&gt;0</formula>
    </cfRule>
    <cfRule type="expression" dxfId="3958" priority="170">
      <formula>K93&lt;0</formula>
    </cfRule>
  </conditionalFormatting>
  <conditionalFormatting sqref="K92 K94">
    <cfRule type="expression" dxfId="3957" priority="167">
      <formula>K92&gt;0</formula>
    </cfRule>
    <cfRule type="expression" dxfId="3956" priority="168">
      <formula>K92&lt;0</formula>
    </cfRule>
  </conditionalFormatting>
  <conditionalFormatting sqref="M92">
    <cfRule type="expression" dxfId="3955" priority="165">
      <formula>M92&gt;0</formula>
    </cfRule>
    <cfRule type="expression" dxfId="3954" priority="166">
      <formula>M92&lt;0</formula>
    </cfRule>
  </conditionalFormatting>
  <conditionalFormatting sqref="M93">
    <cfRule type="expression" dxfId="3953" priority="163">
      <formula>M93&gt;0</formula>
    </cfRule>
    <cfRule type="expression" dxfId="3952" priority="164">
      <formula>M93&lt;0</formula>
    </cfRule>
  </conditionalFormatting>
  <conditionalFormatting sqref="M92 M94">
    <cfRule type="expression" dxfId="3951" priority="161">
      <formula>M92&gt;0</formula>
    </cfRule>
    <cfRule type="expression" dxfId="3950" priority="162">
      <formula>M92&lt;0</formula>
    </cfRule>
  </conditionalFormatting>
  <conditionalFormatting sqref="L92">
    <cfRule type="expression" dxfId="3949" priority="159">
      <formula>L92&gt;0</formula>
    </cfRule>
    <cfRule type="expression" dxfId="3948" priority="160">
      <formula>L92&lt;0</formula>
    </cfRule>
  </conditionalFormatting>
  <conditionalFormatting sqref="L93">
    <cfRule type="expression" dxfId="3947" priority="157">
      <formula>L93&gt;0</formula>
    </cfRule>
    <cfRule type="expression" dxfId="3946" priority="158">
      <formula>L93&lt;0</formula>
    </cfRule>
  </conditionalFormatting>
  <conditionalFormatting sqref="L92 L94">
    <cfRule type="expression" dxfId="3945" priority="155">
      <formula>L92&gt;0</formula>
    </cfRule>
    <cfRule type="expression" dxfId="3944"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43" priority="153">
      <formula>$H95=0</formula>
    </cfRule>
  </conditionalFormatting>
  <conditionalFormatting sqref="K95">
    <cfRule type="expression" dxfId="3942" priority="151">
      <formula>K95&gt;0</formula>
    </cfRule>
    <cfRule type="expression" dxfId="3941" priority="152">
      <formula>K95&lt;0</formula>
    </cfRule>
  </conditionalFormatting>
  <conditionalFormatting sqref="M95">
    <cfRule type="expression" dxfId="3940" priority="149">
      <formula>M95&gt;0</formula>
    </cfRule>
    <cfRule type="expression" dxfId="3939" priority="150">
      <formula>M95&lt;0</formula>
    </cfRule>
  </conditionalFormatting>
  <conditionalFormatting sqref="L95">
    <cfRule type="expression" dxfId="3938" priority="147">
      <formula>L95&gt;0</formula>
    </cfRule>
    <cfRule type="expression" dxfId="3937"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36" priority="144">
      <formula>$H96=0</formula>
    </cfRule>
  </conditionalFormatting>
  <conditionalFormatting sqref="K96">
    <cfRule type="expression" dxfId="3935" priority="142">
      <formula>K96&gt;0</formula>
    </cfRule>
    <cfRule type="expression" dxfId="3934" priority="143">
      <formula>K96&lt;0</formula>
    </cfRule>
  </conditionalFormatting>
  <conditionalFormatting sqref="M96">
    <cfRule type="expression" dxfId="3933" priority="140">
      <formula>M96&gt;0</formula>
    </cfRule>
    <cfRule type="expression" dxfId="3932" priority="141">
      <formula>M96&lt;0</formula>
    </cfRule>
  </conditionalFormatting>
  <conditionalFormatting sqref="L96">
    <cfRule type="expression" dxfId="3931" priority="138">
      <formula>L96&gt;0</formula>
    </cfRule>
    <cfRule type="expression" dxfId="3930"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29" priority="131">
      <formula>$H97=0</formula>
    </cfRule>
  </conditionalFormatting>
  <conditionalFormatting sqref="E98">
    <cfRule type="expression" dxfId="3928"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27" priority="125">
      <formula>M97&gt;0</formula>
    </cfRule>
    <cfRule type="expression" dxfId="3926" priority="126">
      <formula>M97&lt;0</formula>
    </cfRule>
  </conditionalFormatting>
  <conditionalFormatting sqref="M98">
    <cfRule type="expression" dxfId="3925" priority="123">
      <formula>M98&gt;0</formula>
    </cfRule>
    <cfRule type="expression" dxfId="3924"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23" priority="117">
      <formula>$H99=0</formula>
    </cfRule>
  </conditionalFormatting>
  <conditionalFormatting sqref="E100">
    <cfRule type="expression" dxfId="3922"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21" priority="111">
      <formula>M99&gt;0</formula>
    </cfRule>
    <cfRule type="expression" dxfId="3920" priority="112">
      <formula>M99&lt;0</formula>
    </cfRule>
  </conditionalFormatting>
  <conditionalFormatting sqref="M100">
    <cfRule type="expression" dxfId="3919" priority="109">
      <formula>M100&gt;0</formula>
    </cfRule>
    <cfRule type="expression" dxfId="3918"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17" priority="103">
      <formula>$H101=0</formula>
    </cfRule>
  </conditionalFormatting>
  <conditionalFormatting sqref="E102">
    <cfRule type="expression" dxfId="3916"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15" priority="97">
      <formula>M101&gt;0</formula>
    </cfRule>
    <cfRule type="expression" dxfId="3914" priority="98">
      <formula>M101&lt;0</formula>
    </cfRule>
  </conditionalFormatting>
  <conditionalFormatting sqref="M102">
    <cfRule type="expression" dxfId="3913" priority="95">
      <formula>M102&gt;0</formula>
    </cfRule>
    <cfRule type="expression" dxfId="3912"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11"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10" priority="84">
      <formula>M103&gt;0</formula>
    </cfRule>
    <cfRule type="expression" dxfId="3909"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08"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07" priority="71">
      <formula>M104&gt;0</formula>
    </cfRule>
    <cfRule type="expression" dxfId="3906"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05" priority="67">
      <formula>$H105=0</formula>
    </cfRule>
  </conditionalFormatting>
  <conditionalFormatting sqref="E106">
    <cfRule type="expression" dxfId="3904"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903" priority="61">
      <formula>M105&gt;0</formula>
    </cfRule>
    <cfRule type="expression" dxfId="3902" priority="62">
      <formula>M105&lt;0</formula>
    </cfRule>
  </conditionalFormatting>
  <conditionalFormatting sqref="M106">
    <cfRule type="expression" dxfId="3901" priority="59">
      <formula>M106&gt;0</formula>
    </cfRule>
    <cfRule type="expression" dxfId="3900"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99" priority="53">
      <formula>$H107=0</formula>
    </cfRule>
  </conditionalFormatting>
  <conditionalFormatting sqref="E108">
    <cfRule type="expression" dxfId="3898"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97" priority="47">
      <formula>M107&gt;0</formula>
    </cfRule>
    <cfRule type="expression" dxfId="3896" priority="48">
      <formula>M107&lt;0</formula>
    </cfRule>
  </conditionalFormatting>
  <conditionalFormatting sqref="M108">
    <cfRule type="expression" dxfId="3895" priority="45">
      <formula>M108&gt;0</formula>
    </cfRule>
    <cfRule type="expression" dxfId="3894"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93" priority="41">
      <formula>L44&gt;0</formula>
    </cfRule>
    <cfRule type="expression" dxfId="3892" priority="42">
      <formula>L44&lt;0</formula>
    </cfRule>
  </conditionalFormatting>
  <conditionalFormatting sqref="K98">
    <cfRule type="expression" dxfId="3891" priority="39">
      <formula>K98&gt;0</formula>
    </cfRule>
    <cfRule type="expression" dxfId="3890" priority="40">
      <formula>K98&lt;0</formula>
    </cfRule>
  </conditionalFormatting>
  <conditionalFormatting sqref="K100">
    <cfRule type="expression" dxfId="3889" priority="37">
      <formula>K100&gt;0</formula>
    </cfRule>
    <cfRule type="expression" dxfId="3888" priority="38">
      <formula>K100&lt;0</formula>
    </cfRule>
  </conditionalFormatting>
  <conditionalFormatting sqref="K101">
    <cfRule type="expression" dxfId="3887" priority="35">
      <formula>K101&gt;0</formula>
    </cfRule>
    <cfRule type="expression" dxfId="3886"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85"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84" priority="24">
      <formula>M109&gt;0</formula>
    </cfRule>
    <cfRule type="expression" dxfId="3883"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82"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81" priority="13">
      <formula>M110&gt;0</formula>
    </cfRule>
    <cfRule type="expression" dxfId="3880"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79"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78" priority="2">
      <formula>M111&gt;0</formula>
    </cfRule>
    <cfRule type="expression" dxfId="3877"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2"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7" location="DWDP!A1" display="DWDP"/>
    <hyperlink ref="E33" location="GPS!A1" display="GPS"/>
    <hyperlink ref="E34" location="AKAM!A1" display="AKAM"/>
    <hyperlink ref="E35" location="ARNC!A1" display="ARNC"/>
    <hyperlink ref="E8" location="IEMG!A1" display="IEMG"/>
    <hyperlink ref="E5" location="CVS!A1" display="CVS"/>
    <hyperlink ref="E36" location="ADBE!A1" display="ADBE"/>
    <hyperlink ref="E37" location="FDX!A1" display="FDX"/>
    <hyperlink ref="E38" location="PPC!A1" display="PPC"/>
    <hyperlink ref="E39" location="SKX!A1" display="SKX"/>
    <hyperlink ref="E6" location="DOW!A1" display="DOW"/>
    <hyperlink ref="E3"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1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18" location="WRK!A1" display="WRK"/>
    <hyperlink ref="E10"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9" location="KHC!A1" display="KHC"/>
    <hyperlink ref="E75" location="KBWY!A1" display="KBWY"/>
    <hyperlink ref="E4" location="AYI!A1" display="AYI"/>
    <hyperlink ref="E76" location="DIA!A1" display="DIA"/>
    <hyperlink ref="E77" location="ICE!A1" display="ICE"/>
    <hyperlink ref="E78" location="NKE!A1" display="NKE"/>
    <hyperlink ref="E11" location="MOS!A1" display="MOS"/>
    <hyperlink ref="E79" location="VGK!A1" display="VGK"/>
    <hyperlink ref="E80" location="CMG!A1" display="CMG"/>
    <hyperlink ref="E16" location="UVE!A1" display="UVE"/>
    <hyperlink ref="E81" location="HAS!A1" display="HAS"/>
    <hyperlink ref="E82" location="HSIC!A1" display="HSIC"/>
    <hyperlink ref="E14"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7" location="WFC!A1" display="WFC"/>
    <hyperlink ref="E92" location="AA!A1" display="AA"/>
    <hyperlink ref="E93" location="CF!A1" display="CF"/>
    <hyperlink ref="E94" location="TGT!A1" display="TGT"/>
    <hyperlink ref="E13"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5"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3"/>
  <sheetViews>
    <sheetView zoomScaleNormal="100" workbookViewId="0">
      <pane ySplit="1" topLeftCell="A888" activePane="bottomLeft" state="frozen"/>
      <selection pane="bottomLeft" activeCell="V907" sqref="V90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95844.549999999988</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sheetData>
  <conditionalFormatting sqref="L1:L2 L90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3">
    <cfRule type="colorScale" priority="1002">
      <colorScale>
        <cfvo type="min"/>
        <cfvo type="num" val="0"/>
        <cfvo type="max"/>
        <color rgb="FFF8696B"/>
        <color rgb="FFFFEB84"/>
        <color rgb="FF63BE7B"/>
      </colorScale>
    </cfRule>
  </conditionalFormatting>
  <conditionalFormatting sqref="G3:G903">
    <cfRule type="colorScale" priority="1004">
      <colorScale>
        <cfvo type="min"/>
        <cfvo type="num" val="0"/>
        <cfvo type="max"/>
        <color rgb="FFF8696B"/>
        <color rgb="FFFFEB84"/>
        <color rgb="FF63BE7B"/>
      </colorScale>
    </cfRule>
  </conditionalFormatting>
  <conditionalFormatting sqref="L3:L90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C285" sqref="C285"/>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96913.11666666824</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95844.556666668301</v>
      </c>
      <c r="Q269" s="283"/>
      <c r="R269" s="363"/>
      <c r="S269" s="382"/>
      <c r="T269" s="342"/>
    </row>
    <row r="270" spans="1:20" ht="18" customHeight="1" x14ac:dyDescent="0.25">
      <c r="M270" s="25" t="s">
        <v>143</v>
      </c>
      <c r="N270" s="141">
        <f>Balance!AA2</f>
        <v>95844.549999999988</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6.6666683123912662E-3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76" priority="7">
      <formula>#REF!&gt;0</formula>
    </cfRule>
    <cfRule type="expression" dxfId="387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74" priority="58">
      <formula>F19&gt;0</formula>
    </cfRule>
    <cfRule type="expression" dxfId="387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72" priority="47">
      <formula>H25&gt;0</formula>
    </cfRule>
    <cfRule type="expression" dxfId="3871" priority="48">
      <formula>H25&lt;0</formula>
    </cfRule>
  </conditionalFormatting>
  <conditionalFormatting sqref="M39">
    <cfRule type="expression" dxfId="3870" priority="45">
      <formula>M39&gt;0</formula>
    </cfRule>
    <cfRule type="expression" dxfId="3869" priority="46">
      <formula>M39&lt;0</formula>
    </cfRule>
  </conditionalFormatting>
  <conditionalFormatting sqref="F61:F67">
    <cfRule type="expression" dxfId="3868" priority="43">
      <formula>F61&gt;0</formula>
    </cfRule>
    <cfRule type="expression" dxfId="3867" priority="44">
      <formula>F61&lt;0</formula>
    </cfRule>
  </conditionalFormatting>
  <conditionalFormatting sqref="H61:H67">
    <cfRule type="expression" dxfId="3866" priority="41">
      <formula>H61&gt;0</formula>
    </cfRule>
    <cfRule type="expression" dxfId="3865" priority="42">
      <formula>H61&lt;0</formula>
    </cfRule>
  </conditionalFormatting>
  <conditionalFormatting sqref="F21:F24">
    <cfRule type="expression" dxfId="3864" priority="39">
      <formula>F21&gt;0</formula>
    </cfRule>
    <cfRule type="expression" dxfId="3863" priority="40">
      <formula>F21&lt;0</formula>
    </cfRule>
  </conditionalFormatting>
  <conditionalFormatting sqref="H21:H24">
    <cfRule type="expression" dxfId="3862" priority="37">
      <formula>H21&gt;0</formula>
    </cfRule>
    <cfRule type="expression" dxfId="3861" priority="38">
      <formula>H21&lt;0</formula>
    </cfRule>
  </conditionalFormatting>
  <conditionalFormatting sqref="I25:I28">
    <cfRule type="expression" dxfId="3860" priority="31">
      <formula>I25&gt;0</formula>
    </cfRule>
    <cfRule type="expression" dxfId="3859" priority="32">
      <formula>I25&lt;0</formula>
    </cfRule>
  </conditionalFormatting>
  <conditionalFormatting sqref="I21:I24">
    <cfRule type="expression" dxfId="3858" priority="29">
      <formula>I21&gt;0</formula>
    </cfRule>
    <cfRule type="expression" dxfId="3857" priority="30">
      <formula>I21&lt;0</formula>
    </cfRule>
  </conditionalFormatting>
  <conditionalFormatting sqref="H29">
    <cfRule type="expression" dxfId="3856" priority="27">
      <formula>H29&gt;0</formula>
    </cfRule>
    <cfRule type="expression" dxfId="3855" priority="28">
      <formula>H29&lt;0</formula>
    </cfRule>
  </conditionalFormatting>
  <conditionalFormatting sqref="H30">
    <cfRule type="expression" dxfId="3854" priority="25">
      <formula>H30&gt;0</formula>
    </cfRule>
    <cfRule type="expression" dxfId="3853" priority="26">
      <formula>H30&lt;0</formula>
    </cfRule>
  </conditionalFormatting>
  <conditionalFormatting sqref="H31">
    <cfRule type="expression" dxfId="3852" priority="23">
      <formula>H31&gt;0</formula>
    </cfRule>
    <cfRule type="expression" dxfId="3851" priority="24">
      <formula>H31&lt;0</formula>
    </cfRule>
  </conditionalFormatting>
  <conditionalFormatting sqref="Q7">
    <cfRule type="expression" dxfId="3850" priority="21">
      <formula>Q7&gt;0</formula>
    </cfRule>
    <cfRule type="expression" dxfId="3849" priority="22">
      <formula>Q7&lt;0</formula>
    </cfRule>
  </conditionalFormatting>
  <conditionalFormatting sqref="Q8">
    <cfRule type="expression" dxfId="3848" priority="19">
      <formula>Q8&gt;0</formula>
    </cfRule>
    <cfRule type="expression" dxfId="3847" priority="20">
      <formula>Q8&lt;0</formula>
    </cfRule>
  </conditionalFormatting>
  <conditionalFormatting sqref="F73:F82">
    <cfRule type="expression" dxfId="3846" priority="17">
      <formula>F73&gt;0</formula>
    </cfRule>
    <cfRule type="expression" dxfId="3845" priority="18">
      <formula>F73&lt;0</formula>
    </cfRule>
  </conditionalFormatting>
  <conditionalFormatting sqref="H73:H76">
    <cfRule type="expression" dxfId="3844" priority="15">
      <formula>H73&gt;0</formula>
    </cfRule>
    <cfRule type="expression" dxfId="3843" priority="16">
      <formula>H73&lt;0</formula>
    </cfRule>
  </conditionalFormatting>
  <conditionalFormatting sqref="F69:F72">
    <cfRule type="expression" dxfId="3842" priority="13">
      <formula>F69&gt;0</formula>
    </cfRule>
    <cfRule type="expression" dxfId="3841" priority="14">
      <formula>F69&lt;0</formula>
    </cfRule>
  </conditionalFormatting>
  <conditionalFormatting sqref="H69:H72">
    <cfRule type="expression" dxfId="3840" priority="11">
      <formula>H69&gt;0</formula>
    </cfRule>
    <cfRule type="expression" dxfId="3839" priority="12">
      <formula>H69&lt;0</formula>
    </cfRule>
  </conditionalFormatting>
  <conditionalFormatting sqref="I73:I76">
    <cfRule type="expression" dxfId="3838" priority="9">
      <formula>I73&gt;0</formula>
    </cfRule>
    <cfRule type="expression" dxfId="3837" priority="10">
      <formula>I73&lt;0</formula>
    </cfRule>
  </conditionalFormatting>
  <conditionalFormatting sqref="I69:I72">
    <cfRule type="expression" dxfId="3836" priority="7">
      <formula>I69&gt;0</formula>
    </cfRule>
    <cfRule type="expression" dxfId="3835" priority="8">
      <formula>I69&lt;0</formula>
    </cfRule>
  </conditionalFormatting>
  <conditionalFormatting sqref="H77">
    <cfRule type="expression" dxfId="3834" priority="5">
      <formula>H77&gt;0</formula>
    </cfRule>
    <cfRule type="expression" dxfId="3833" priority="6">
      <formula>H77&lt;0</formula>
    </cfRule>
  </conditionalFormatting>
  <conditionalFormatting sqref="H78">
    <cfRule type="expression" dxfId="3832" priority="3">
      <formula>H78&gt;0</formula>
    </cfRule>
    <cfRule type="expression" dxfId="3831" priority="4">
      <formula>H78&lt;0</formula>
    </cfRule>
  </conditionalFormatting>
  <conditionalFormatting sqref="H79">
    <cfRule type="expression" dxfId="3830" priority="1">
      <formula>H79&gt;0</formula>
    </cfRule>
    <cfRule type="expression" dxfId="382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28" priority="29">
      <formula>N19&gt;0</formula>
    </cfRule>
    <cfRule type="expression" dxfId="382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26" priority="23">
      <formula>F22&gt;0</formula>
    </cfRule>
    <cfRule type="expression" dxfId="3825" priority="24">
      <formula>F22&lt;0</formula>
    </cfRule>
  </conditionalFormatting>
  <conditionalFormatting sqref="H22:H31">
    <cfRule type="expression" dxfId="3824" priority="21">
      <formula>H22&gt;0</formula>
    </cfRule>
    <cfRule type="expression" dxfId="3823" priority="22">
      <formula>H22&lt;0</formula>
    </cfRule>
  </conditionalFormatting>
  <conditionalFormatting sqref="I21:J31">
    <cfRule type="expression" dxfId="3822" priority="19">
      <formula>I21&gt;0</formula>
    </cfRule>
    <cfRule type="expression" dxfId="3821" priority="20">
      <formula>I21&lt;0</formula>
    </cfRule>
  </conditionalFormatting>
  <conditionalFormatting sqref="Q8">
    <cfRule type="expression" dxfId="3820" priority="11">
      <formula>Q8&gt;0</formula>
    </cfRule>
    <cfRule type="expression" dxfId="3819" priority="12">
      <formula>Q8&lt;0</formula>
    </cfRule>
  </conditionalFormatting>
  <conditionalFormatting sqref="Q7">
    <cfRule type="expression" dxfId="3818" priority="13">
      <formula>Q7&gt;0</formula>
    </cfRule>
    <cfRule type="expression" dxfId="3817" priority="14">
      <formula>Q7&lt;0</formula>
    </cfRule>
  </conditionalFormatting>
  <conditionalFormatting sqref="F56:F66">
    <cfRule type="expression" dxfId="3816" priority="9">
      <formula>F56&gt;0</formula>
    </cfRule>
    <cfRule type="expression" dxfId="3815" priority="10">
      <formula>F56&lt;0</formula>
    </cfRule>
  </conditionalFormatting>
  <conditionalFormatting sqref="H56:H66">
    <cfRule type="expression" dxfId="3814" priority="7">
      <formula>H56&gt;0</formula>
    </cfRule>
    <cfRule type="expression" dxfId="3813" priority="8">
      <formula>H56&lt;0</formula>
    </cfRule>
  </conditionalFormatting>
  <conditionalFormatting sqref="I56:I66">
    <cfRule type="expression" dxfId="3812" priority="5">
      <formula>I56&gt;0</formula>
    </cfRule>
    <cfRule type="expression" dxfId="3811" priority="6">
      <formula>I56&lt;0</formula>
    </cfRule>
  </conditionalFormatting>
  <conditionalFormatting sqref="F21">
    <cfRule type="expression" dxfId="3810" priority="3">
      <formula>F21&gt;0</formula>
    </cfRule>
    <cfRule type="expression" dxfId="3809" priority="4">
      <formula>F21&lt;0</formula>
    </cfRule>
  </conditionalFormatting>
  <conditionalFormatting sqref="H21">
    <cfRule type="expression" dxfId="3808" priority="1">
      <formula>H21&gt;0</formula>
    </cfRule>
    <cfRule type="expression" dxfId="380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06" priority="64">
      <formula>N23&gt;0</formula>
    </cfRule>
    <cfRule type="expression" dxfId="380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04" priority="58">
      <formula>F79&gt;0</formula>
    </cfRule>
    <cfRule type="expression" dxfId="3803" priority="59">
      <formula>F79&lt;0</formula>
    </cfRule>
  </conditionalFormatting>
  <conditionalFormatting sqref="H79:H97 H101:H118">
    <cfRule type="expression" dxfId="3802" priority="56">
      <formula>H79&gt;0</formula>
    </cfRule>
    <cfRule type="expression" dxfId="3801" priority="57">
      <formula>H79&lt;0</formula>
    </cfRule>
  </conditionalFormatting>
  <conditionalFormatting sqref="I75:I97 I100:I118">
    <cfRule type="expression" dxfId="3800" priority="54">
      <formula>I75&gt;0</formula>
    </cfRule>
    <cfRule type="expression" dxfId="3799" priority="55">
      <formula>I75&lt;0</formula>
    </cfRule>
  </conditionalFormatting>
  <conditionalFormatting sqref="Q7">
    <cfRule type="expression" dxfId="3798" priority="52">
      <formula>Q7&gt;0</formula>
    </cfRule>
    <cfRule type="expression" dxfId="3797" priority="53">
      <formula>Q7&lt;0</formula>
    </cfRule>
  </conditionalFormatting>
  <conditionalFormatting sqref="Q8">
    <cfRule type="expression" dxfId="3796" priority="50">
      <formula>Q8&gt;0</formula>
    </cfRule>
    <cfRule type="expression" dxfId="3795" priority="51">
      <formula>Q8&lt;0</formula>
    </cfRule>
  </conditionalFormatting>
  <conditionalFormatting sqref="F75:F78">
    <cfRule type="expression" dxfId="3794" priority="48">
      <formula>F75&gt;0</formula>
    </cfRule>
    <cfRule type="expression" dxfId="3793" priority="49">
      <formula>F75&lt;0</formula>
    </cfRule>
  </conditionalFormatting>
  <conditionalFormatting sqref="H75:H78">
    <cfRule type="expression" dxfId="3792" priority="46">
      <formula>H75&gt;0</formula>
    </cfRule>
    <cfRule type="expression" dxfId="3791" priority="47">
      <formula>H75&lt;0</formula>
    </cfRule>
  </conditionalFormatting>
  <conditionalFormatting sqref="F100:F114">
    <cfRule type="expression" dxfId="3790" priority="40">
      <formula>F100&gt;0</formula>
    </cfRule>
    <cfRule type="expression" dxfId="3789" priority="41">
      <formula>F100&lt;0</formula>
    </cfRule>
  </conditionalFormatting>
  <conditionalFormatting sqref="H100:H114">
    <cfRule type="expression" dxfId="3788" priority="38">
      <formula>H100&gt;0</formula>
    </cfRule>
    <cfRule type="expression" dxfId="3787" priority="39">
      <formula>H100&lt;0</formula>
    </cfRule>
  </conditionalFormatting>
  <conditionalFormatting sqref="F29:F67">
    <cfRule type="expression" dxfId="3786" priority="36">
      <formula>F29&gt;0</formula>
    </cfRule>
    <cfRule type="expression" dxfId="3785" priority="37">
      <formula>F29&lt;0</formula>
    </cfRule>
  </conditionalFormatting>
  <conditionalFormatting sqref="H29:H63">
    <cfRule type="expression" dxfId="3784" priority="34">
      <formula>H29&gt;0</formula>
    </cfRule>
    <cfRule type="expression" dxfId="3783" priority="35">
      <formula>H29&lt;0</formula>
    </cfRule>
  </conditionalFormatting>
  <conditionalFormatting sqref="J38:J68">
    <cfRule type="expression" dxfId="3782" priority="32">
      <formula>J38&gt;0</formula>
    </cfRule>
    <cfRule type="expression" dxfId="3781" priority="33">
      <formula>J38&lt;0</formula>
    </cfRule>
  </conditionalFormatting>
  <conditionalFormatting sqref="J43">
    <cfRule type="expression" dxfId="3780" priority="30">
      <formula>J43&gt;0</formula>
    </cfRule>
    <cfRule type="expression" dxfId="3779" priority="31">
      <formula>J43&lt;0</formula>
    </cfRule>
  </conditionalFormatting>
  <conditionalFormatting sqref="Q9">
    <cfRule type="expression" dxfId="3778" priority="24">
      <formula>Q9&gt;0</formula>
    </cfRule>
    <cfRule type="expression" dxfId="3777" priority="25">
      <formula>Q9&lt;0</formula>
    </cfRule>
  </conditionalFormatting>
  <conditionalFormatting sqref="R4">
    <cfRule type="expression" dxfId="3776" priority="26">
      <formula>R4&gt;0</formula>
    </cfRule>
    <cfRule type="expression" dxfId="377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74" priority="21">
      <formula>F120&gt;0</formula>
    </cfRule>
    <cfRule type="expression" dxfId="3773" priority="22">
      <formula>F120&lt;0</formula>
    </cfRule>
  </conditionalFormatting>
  <conditionalFormatting sqref="H120:H160">
    <cfRule type="expression" dxfId="3772" priority="19">
      <formula>H120&gt;0</formula>
    </cfRule>
    <cfRule type="expression" dxfId="3771" priority="20">
      <formula>H120&lt;0</formula>
    </cfRule>
  </conditionalFormatting>
  <conditionalFormatting sqref="J129:J160">
    <cfRule type="expression" dxfId="3770" priority="17">
      <formula>J129&gt;0</formula>
    </cfRule>
    <cfRule type="expression" dxfId="3769" priority="18">
      <formula>J129&lt;0</formula>
    </cfRule>
  </conditionalFormatting>
  <conditionalFormatting sqref="J134">
    <cfRule type="expression" dxfId="3768" priority="15">
      <formula>J134&gt;0</formula>
    </cfRule>
    <cfRule type="expression" dxfId="3767" priority="16">
      <formula>J134&lt;0</formula>
    </cfRule>
  </conditionalFormatting>
  <conditionalFormatting sqref="J31:J40">
    <cfRule type="expression" dxfId="3766" priority="13">
      <formula>J31&gt;0</formula>
    </cfRule>
    <cfRule type="expression" dxfId="3765" priority="14">
      <formula>J31&lt;0</formula>
    </cfRule>
  </conditionalFormatting>
  <conditionalFormatting sqref="J36:J37">
    <cfRule type="expression" dxfId="3764" priority="11">
      <formula>J36&gt;0</formula>
    </cfRule>
    <cfRule type="expression" dxfId="3763" priority="12">
      <formula>J36&lt;0</formula>
    </cfRule>
  </conditionalFormatting>
  <conditionalFormatting sqref="Q10">
    <cfRule type="expression" dxfId="3762" priority="9">
      <formula>Q10&gt;0</formula>
    </cfRule>
    <cfRule type="expression" dxfId="3761" priority="10">
      <formula>Q10&lt;0</formula>
    </cfRule>
  </conditionalFormatting>
  <conditionalFormatting sqref="K38:K55 K57:K68">
    <cfRule type="expression" dxfId="3760" priority="7">
      <formula>K38&gt;0</formula>
    </cfRule>
    <cfRule type="expression" dxfId="3759" priority="8">
      <formula>K38&lt;0</formula>
    </cfRule>
  </conditionalFormatting>
  <conditionalFormatting sqref="K43">
    <cfRule type="expression" dxfId="3758" priority="5">
      <formula>K43&gt;0</formula>
    </cfRule>
    <cfRule type="expression" dxfId="3757" priority="6">
      <formula>K43&lt;0</formula>
    </cfRule>
  </conditionalFormatting>
  <conditionalFormatting sqref="K31:K40">
    <cfRule type="expression" dxfId="3756" priority="3">
      <formula>K31&gt;0</formula>
    </cfRule>
    <cfRule type="expression" dxfId="3755" priority="4">
      <formula>K31&lt;0</formula>
    </cfRule>
  </conditionalFormatting>
  <conditionalFormatting sqref="K36:K37">
    <cfRule type="expression" dxfId="3754" priority="1">
      <formula>K36&gt;0</formula>
    </cfRule>
    <cfRule type="expression" dxfId="375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0" si="1">H2*I2-J2</f>
        <v>4544.9399999999996</v>
      </c>
      <c r="L2" s="72">
        <v>43347</v>
      </c>
      <c r="M2" s="43">
        <v>19</v>
      </c>
      <c r="O2" s="11" t="s">
        <v>57</v>
      </c>
      <c r="Q2">
        <f>C18-H18</f>
        <v>100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60.401600000000037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80.44</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8044</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6040.1600000000035</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2003.8399999999965</v>
      </c>
      <c r="R7">
        <v>100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2003.8399999999965</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0.33175280125029721</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M66</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1.8896071606166086E-2</v>
      </c>
      <c r="R11">
        <v>0.38</v>
      </c>
    </row>
    <row r="12" spans="1:21" x14ac:dyDescent="0.25">
      <c r="H12" s="70"/>
      <c r="O12" s="11" t="s">
        <v>82</v>
      </c>
      <c r="Q12" s="1" t="s">
        <v>1391</v>
      </c>
    </row>
    <row r="13" spans="1:21" x14ac:dyDescent="0.25">
      <c r="H13" s="70"/>
      <c r="O13" s="11" t="s">
        <v>947</v>
      </c>
      <c r="Q13" s="2">
        <f>Q4/6.49</f>
        <v>12.394453004622495</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SUM(H2:H10)</f>
        <v>500</v>
      </c>
      <c r="I18" s="18"/>
      <c r="J18" s="18"/>
      <c r="K18" s="18">
        <f>SUM(K2:K10)</f>
        <v>41518.339999999997</v>
      </c>
      <c r="L18" s="14"/>
      <c r="M18" s="18">
        <f>SUM(M2:M10)</f>
        <v>79</v>
      </c>
    </row>
    <row r="19" spans="1:17" ht="15.75" thickBot="1" x14ac:dyDescent="0.3">
      <c r="A19" s="277" t="s">
        <v>191</v>
      </c>
      <c r="B19" s="278"/>
      <c r="C19" s="279">
        <f>SumByColor($A$19,C2:C17)</f>
        <v>500</v>
      </c>
      <c r="D19" s="279"/>
      <c r="E19" s="279"/>
      <c r="F19" s="280">
        <f>SumByColor($A$19,F2:F17)</f>
        <v>40018</v>
      </c>
      <c r="G19" s="279"/>
      <c r="H19" s="279">
        <f>SumByColor($A$19,H2:H17)</f>
        <v>500</v>
      </c>
      <c r="I19" s="279"/>
      <c r="J19" s="279"/>
      <c r="K19" s="280">
        <f>SumByColor($A$19,K2:K17)</f>
        <v>41518</v>
      </c>
      <c r="L19" s="279"/>
      <c r="M19" s="280">
        <f>SumByColor($A$19,M2:M17)</f>
        <v>79</v>
      </c>
    </row>
    <row r="22" spans="1:17" ht="20.25" thickBot="1" x14ac:dyDescent="0.35">
      <c r="O22" s="767" t="s">
        <v>78</v>
      </c>
      <c r="P22" s="767"/>
    </row>
    <row r="23" spans="1:17" ht="15.75" thickTop="1" x14ac:dyDescent="0.25">
      <c r="O23" s="81">
        <v>1.1000000000000001</v>
      </c>
      <c r="P23" s="81">
        <f>O23*$Q$4</f>
        <v>88.484000000000009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87.679600000000008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86.875200000000007</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86.070800000000006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85.266400000000004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84.462000000000003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83.657600000000002</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82.853200000000001</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9" si="8">(E31-D31)/D31</f>
        <v>3.7375213050888645E-2</v>
      </c>
      <c r="I31" s="39"/>
      <c r="J31" s="39"/>
      <c r="K31" s="39"/>
      <c r="L31" s="155"/>
      <c r="O31" s="81">
        <v>1.02</v>
      </c>
      <c r="P31" s="81">
        <f t="shared" si="2"/>
        <v>82.0488</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81.244399999999999</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80.44</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79.635599999999997</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78.831199999999995</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78.026799999999994</v>
      </c>
    </row>
    <row r="37" spans="1:17" x14ac:dyDescent="0.25">
      <c r="A37" s="33">
        <v>0</v>
      </c>
      <c r="B37" s="164">
        <v>43405</v>
      </c>
      <c r="C37" s="10">
        <v>50</v>
      </c>
      <c r="D37" s="39">
        <v>70.023600000000002</v>
      </c>
      <c r="E37" s="39">
        <v>90.92</v>
      </c>
      <c r="F37" s="778">
        <f t="shared" ref="F37:F59" si="9">C37*(E37-D37)</f>
        <v>1044.82</v>
      </c>
      <c r="G37" s="39">
        <f t="shared" ref="G37:G59" si="10">D37*C37</f>
        <v>3501.1800000000003</v>
      </c>
      <c r="H37" s="179">
        <f t="shared" si="8"/>
        <v>0.29841939003421702</v>
      </c>
      <c r="I37" s="39"/>
      <c r="J37" s="39"/>
      <c r="K37" s="39">
        <v>14.01</v>
      </c>
      <c r="L37" s="39"/>
      <c r="O37" s="81">
        <v>0.96</v>
      </c>
      <c r="P37" s="81">
        <f t="shared" si="2"/>
        <v>77.222399999999993</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76.417999999999992</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75.613599999999991</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74.809200000000004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74.004800000000003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73.200400000000002</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72.396000000000001</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52" priority="29">
      <formula>Q7&gt;0</formula>
    </cfRule>
    <cfRule type="expression" dxfId="3751" priority="30">
      <formula>Q7&lt;0</formula>
    </cfRule>
  </conditionalFormatting>
  <conditionalFormatting sqref="Q8">
    <cfRule type="expression" dxfId="3750" priority="27">
      <formula>Q8&gt;0</formula>
    </cfRule>
    <cfRule type="expression" dxfId="3749" priority="28">
      <formula>Q8&lt;0</formula>
    </cfRule>
  </conditionalFormatting>
  <conditionalFormatting sqref="F33:F63">
    <cfRule type="expression" dxfId="3748" priority="25">
      <formula>F33&gt;0</formula>
    </cfRule>
    <cfRule type="expression" dxfId="3747" priority="26">
      <formula>F33&lt;0</formula>
    </cfRule>
  </conditionalFormatting>
  <conditionalFormatting sqref="H33:H63">
    <cfRule type="expression" dxfId="3746" priority="23">
      <formula>H33&gt;0</formula>
    </cfRule>
    <cfRule type="expression" dxfId="3745" priority="24">
      <formula>H33&lt;0</formula>
    </cfRule>
  </conditionalFormatting>
  <conditionalFormatting sqref="Q10">
    <cfRule type="expression" dxfId="3744" priority="21">
      <formula>Q10&gt;0</formula>
    </cfRule>
    <cfRule type="expression" dxfId="3743" priority="22">
      <formula>Q10&lt;0</formula>
    </cfRule>
  </conditionalFormatting>
  <conditionalFormatting sqref="J25:J38">
    <cfRule type="expression" dxfId="3742" priority="19">
      <formula>J25&gt;0</formula>
    </cfRule>
    <cfRule type="expression" dxfId="3741" priority="20">
      <formula>J25&lt;0</formula>
    </cfRule>
  </conditionalFormatting>
  <conditionalFormatting sqref="L25:L38">
    <cfRule type="expression" dxfId="3740" priority="15">
      <formula>L25&gt;0</formula>
    </cfRule>
    <cfRule type="expression" dxfId="3739" priority="16">
      <formula>L25&lt;0</formula>
    </cfRule>
  </conditionalFormatting>
  <conditionalFormatting sqref="F89:F110">
    <cfRule type="expression" dxfId="3738" priority="13">
      <formula>F89&gt;0</formula>
    </cfRule>
    <cfRule type="expression" dxfId="3737" priority="14">
      <formula>F89&lt;0</formula>
    </cfRule>
  </conditionalFormatting>
  <conditionalFormatting sqref="H89:H110">
    <cfRule type="expression" dxfId="3736" priority="11">
      <formula>H89&gt;0</formula>
    </cfRule>
    <cfRule type="expression" dxfId="3735" priority="12">
      <formula>H89&lt;0</formula>
    </cfRule>
  </conditionalFormatting>
  <conditionalFormatting sqref="J89:J102">
    <cfRule type="expression" dxfId="3734" priority="9">
      <formula>J89&gt;0</formula>
    </cfRule>
    <cfRule type="expression" dxfId="3733" priority="10">
      <formula>J89&lt;0</formula>
    </cfRule>
  </conditionalFormatting>
  <conditionalFormatting sqref="K89:K102">
    <cfRule type="expression" dxfId="3732" priority="7">
      <formula>K89&gt;0</formula>
    </cfRule>
    <cfRule type="expression" dxfId="3731" priority="8">
      <formula>K89&lt;0</formula>
    </cfRule>
  </conditionalFormatting>
  <conditionalFormatting sqref="L89:L102">
    <cfRule type="expression" dxfId="3730" priority="5">
      <formula>L89&gt;0</formula>
    </cfRule>
    <cfRule type="expression" dxfId="3729" priority="6">
      <formula>L89&lt;0</formula>
    </cfRule>
  </conditionalFormatting>
  <conditionalFormatting sqref="F25:F32">
    <cfRule type="expression" dxfId="3728" priority="3">
      <formula>F25&gt;0</formula>
    </cfRule>
    <cfRule type="expression" dxfId="3727" priority="4">
      <formula>F25&lt;0</formula>
    </cfRule>
  </conditionalFormatting>
  <conditionalFormatting sqref="H25:H32">
    <cfRule type="expression" dxfId="3726" priority="1">
      <formula>H25&gt;0</formula>
    </cfRule>
    <cfRule type="expression" dxfId="372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24" priority="33">
      <formula>F54&gt;0</formula>
    </cfRule>
    <cfRule type="expression" dxfId="3723" priority="34">
      <formula>F54&lt;0</formula>
    </cfRule>
  </conditionalFormatting>
  <conditionalFormatting sqref="Q7">
    <cfRule type="expression" dxfId="3722" priority="31">
      <formula>Q7&gt;0</formula>
    </cfRule>
    <cfRule type="expression" dxfId="3721" priority="32">
      <formula>Q7&lt;0</formula>
    </cfRule>
  </conditionalFormatting>
  <conditionalFormatting sqref="Q8">
    <cfRule type="expression" dxfId="3720" priority="29">
      <formula>Q8&gt;0</formula>
    </cfRule>
    <cfRule type="expression" dxfId="3719" priority="30">
      <formula>Q8&lt;0</formula>
    </cfRule>
  </conditionalFormatting>
  <conditionalFormatting sqref="F31:F53">
    <cfRule type="expression" dxfId="3718" priority="27">
      <formula>F31&gt;0</formula>
    </cfRule>
    <cfRule type="expression" dxfId="3717" priority="28">
      <formula>F31&lt;0</formula>
    </cfRule>
  </conditionalFormatting>
  <conditionalFormatting sqref="H31:H53">
    <cfRule type="expression" dxfId="3716" priority="25">
      <formula>H31&gt;0</formula>
    </cfRule>
    <cfRule type="expression" dxfId="3715" priority="26">
      <formula>H31&lt;0</formula>
    </cfRule>
  </conditionalFormatting>
  <conditionalFormatting sqref="Q10">
    <cfRule type="expression" dxfId="3714" priority="23">
      <formula>Q10&gt;0</formula>
    </cfRule>
    <cfRule type="expression" dxfId="3713" priority="24">
      <formula>Q10&lt;0</formula>
    </cfRule>
  </conditionalFormatting>
  <conditionalFormatting sqref="J25:J38">
    <cfRule type="expression" dxfId="3712" priority="21">
      <formula>J25&gt;0</formula>
    </cfRule>
    <cfRule type="expression" dxfId="3711" priority="22">
      <formula>J25&lt;0</formula>
    </cfRule>
  </conditionalFormatting>
  <conditionalFormatting sqref="L25:L38">
    <cfRule type="expression" dxfId="3710" priority="17">
      <formula>L25&gt;0</formula>
    </cfRule>
    <cfRule type="expression" dxfId="3709" priority="18">
      <formula>L25&lt;0</formula>
    </cfRule>
  </conditionalFormatting>
  <conditionalFormatting sqref="F89:F110">
    <cfRule type="expression" dxfId="3708" priority="15">
      <formula>F89&gt;0</formula>
    </cfRule>
    <cfRule type="expression" dxfId="3707" priority="16">
      <formula>F89&lt;0</formula>
    </cfRule>
  </conditionalFormatting>
  <conditionalFormatting sqref="H89:H110">
    <cfRule type="expression" dxfId="3706" priority="13">
      <formula>H89&gt;0</formula>
    </cfRule>
    <cfRule type="expression" dxfId="3705" priority="14">
      <formula>H89&lt;0</formula>
    </cfRule>
  </conditionalFormatting>
  <conditionalFormatting sqref="J89:J102">
    <cfRule type="expression" dxfId="3704" priority="11">
      <formula>J89&gt;0</formula>
    </cfRule>
    <cfRule type="expression" dxfId="3703" priority="12">
      <formula>J89&lt;0</formula>
    </cfRule>
  </conditionalFormatting>
  <conditionalFormatting sqref="K89:K102">
    <cfRule type="expression" dxfId="3702" priority="9">
      <formula>K89&gt;0</formula>
    </cfRule>
    <cfRule type="expression" dxfId="3701" priority="10">
      <formula>K89&lt;0</formula>
    </cfRule>
  </conditionalFormatting>
  <conditionalFormatting sqref="L89:L102">
    <cfRule type="expression" dxfId="3700" priority="7">
      <formula>L89&gt;0</formula>
    </cfRule>
    <cfRule type="expression" dxfId="3699" priority="8">
      <formula>L89&lt;0</formula>
    </cfRule>
  </conditionalFormatting>
  <conditionalFormatting sqref="F25:F30">
    <cfRule type="expression" dxfId="3698" priority="5">
      <formula>F25&gt;0</formula>
    </cfRule>
    <cfRule type="expression" dxfId="3697" priority="6">
      <formula>F25&lt;0</formula>
    </cfRule>
  </conditionalFormatting>
  <conditionalFormatting sqref="H25:H30">
    <cfRule type="expression" dxfId="3696" priority="3">
      <formula>H25&gt;0</formula>
    </cfRule>
    <cfRule type="expression" dxfId="3695" priority="4">
      <formula>H25&lt;0</formula>
    </cfRule>
  </conditionalFormatting>
  <conditionalFormatting sqref="J45">
    <cfRule type="expression" dxfId="3694" priority="1">
      <formula>J45&gt;0</formula>
    </cfRule>
    <cfRule type="expression" dxfId="369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92" priority="35">
      <formula>N19&gt;0</formula>
    </cfRule>
    <cfRule type="expression" dxfId="369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90" priority="21">
      <formula>F25&gt;0</formula>
    </cfRule>
    <cfRule type="expression" dxfId="3689" priority="22">
      <formula>F25&lt;0</formula>
    </cfRule>
  </conditionalFormatting>
  <conditionalFormatting sqref="H25:H47">
    <cfRule type="expression" dxfId="3688" priority="19">
      <formula>H25&gt;0</formula>
    </cfRule>
    <cfRule type="expression" dxfId="3687" priority="20">
      <formula>H25&lt;0</formula>
    </cfRule>
  </conditionalFormatting>
  <conditionalFormatting sqref="I25:I27">
    <cfRule type="expression" dxfId="3686" priority="15">
      <formula>I25&gt;0</formula>
    </cfRule>
    <cfRule type="expression" dxfId="3685" priority="16">
      <formula>I25&lt;0</formula>
    </cfRule>
  </conditionalFormatting>
  <conditionalFormatting sqref="Q7">
    <cfRule type="expression" dxfId="3684" priority="5">
      <formula>Q7&gt;0</formula>
    </cfRule>
    <cfRule type="expression" dxfId="3683" priority="6">
      <formula>Q7&lt;0</formula>
    </cfRule>
  </conditionalFormatting>
  <conditionalFormatting sqref="Q8">
    <cfRule type="expression" dxfId="3682" priority="3">
      <formula>Q8&gt;0</formula>
    </cfRule>
    <cfRule type="expression" dxfId="368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80" priority="9">
      <formula>F36&gt;0</formula>
    </cfRule>
    <cfRule type="expression" dxfId="3679" priority="10">
      <formula>F36&lt;0</formula>
    </cfRule>
  </conditionalFormatting>
  <conditionalFormatting sqref="F25:F35">
    <cfRule type="expression" dxfId="3678" priority="7">
      <formula>F25&gt;0</formula>
    </cfRule>
    <cfRule type="expression" dxfId="3677" priority="8">
      <formula>F25&lt;0</formula>
    </cfRule>
  </conditionalFormatting>
  <conditionalFormatting sqref="H25:H35">
    <cfRule type="expression" dxfId="3676" priority="5">
      <formula>H25&gt;0</formula>
    </cfRule>
    <cfRule type="expression" dxfId="3675" priority="6">
      <formula>H25&lt;0</formula>
    </cfRule>
  </conditionalFormatting>
  <conditionalFormatting sqref="Q7">
    <cfRule type="expression" dxfId="3674" priority="3">
      <formula>Q7&gt;0</formula>
    </cfRule>
    <cfRule type="expression" dxfId="3673" priority="4">
      <formula>Q7&lt;0</formula>
    </cfRule>
  </conditionalFormatting>
  <conditionalFormatting sqref="Q8">
    <cfRule type="expression" dxfId="3672" priority="1">
      <formula>Q8&gt;0</formula>
    </cfRule>
    <cfRule type="expression" dxfId="367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70" priority="37">
      <formula>F25&gt;0</formula>
    </cfRule>
    <cfRule type="expression" dxfId="3669" priority="38">
      <formula>F25&lt;0</formula>
    </cfRule>
  </conditionalFormatting>
  <conditionalFormatting sqref="Q7">
    <cfRule type="expression" dxfId="3668" priority="35">
      <formula>Q7&gt;0</formula>
    </cfRule>
    <cfRule type="expression" dxfId="3667" priority="36">
      <formula>Q7&lt;0</formula>
    </cfRule>
  </conditionalFormatting>
  <conditionalFormatting sqref="Q8">
    <cfRule type="expression" dxfId="3666" priority="33">
      <formula>Q8&gt;0</formula>
    </cfRule>
    <cfRule type="expression" dxfId="3665" priority="34">
      <formula>Q8&lt;0</formula>
    </cfRule>
  </conditionalFormatting>
  <conditionalFormatting sqref="F44:F46">
    <cfRule type="expression" dxfId="3664" priority="31">
      <formula>F44&gt;0</formula>
    </cfRule>
    <cfRule type="expression" dxfId="3663" priority="32">
      <formula>F44&lt;0</formula>
    </cfRule>
  </conditionalFormatting>
  <conditionalFormatting sqref="H44:H46">
    <cfRule type="expression" dxfId="3662" priority="29">
      <formula>H44&gt;0</formula>
    </cfRule>
    <cfRule type="expression" dxfId="3661" priority="30">
      <formula>H44&lt;0</formula>
    </cfRule>
  </conditionalFormatting>
  <conditionalFormatting sqref="F89:F110">
    <cfRule type="expression" dxfId="3660" priority="27">
      <formula>F89&gt;0</formula>
    </cfRule>
    <cfRule type="expression" dxfId="3659" priority="28">
      <formula>F89&lt;0</formula>
    </cfRule>
  </conditionalFormatting>
  <conditionalFormatting sqref="H89:H110">
    <cfRule type="expression" dxfId="3658" priority="25">
      <formula>H89&gt;0</formula>
    </cfRule>
    <cfRule type="expression" dxfId="3657" priority="26">
      <formula>H89&lt;0</formula>
    </cfRule>
  </conditionalFormatting>
  <conditionalFormatting sqref="Q10">
    <cfRule type="expression" dxfId="3656" priority="23">
      <formula>Q10&gt;0</formula>
    </cfRule>
    <cfRule type="expression" dxfId="3655" priority="24">
      <formula>Q10&lt;0</formula>
    </cfRule>
  </conditionalFormatting>
  <conditionalFormatting sqref="J25:J38">
    <cfRule type="expression" dxfId="3654" priority="21">
      <formula>J25&gt;0</formula>
    </cfRule>
    <cfRule type="expression" dxfId="3653" priority="22">
      <formula>J25&lt;0</formula>
    </cfRule>
  </conditionalFormatting>
  <conditionalFormatting sqref="K25:K38">
    <cfRule type="expression" dxfId="3652" priority="19">
      <formula>K25&gt;0</formula>
    </cfRule>
    <cfRule type="expression" dxfId="3651" priority="20">
      <formula>K25&lt;0</formula>
    </cfRule>
  </conditionalFormatting>
  <conditionalFormatting sqref="L25:L38">
    <cfRule type="expression" dxfId="3650" priority="17">
      <formula>L25&gt;0</formula>
    </cfRule>
    <cfRule type="expression" dxfId="3649" priority="18">
      <formula>L25&lt;0</formula>
    </cfRule>
  </conditionalFormatting>
  <conditionalFormatting sqref="J40">
    <cfRule type="expression" dxfId="3648" priority="15">
      <formula>J40&gt;0</formula>
    </cfRule>
    <cfRule type="expression" dxfId="3647" priority="16">
      <formula>J40&lt;0</formula>
    </cfRule>
  </conditionalFormatting>
  <conditionalFormatting sqref="L39">
    <cfRule type="expression" dxfId="3646" priority="11">
      <formula>L39&gt;0</formula>
    </cfRule>
    <cfRule type="expression" dxfId="3645" priority="12">
      <formula>L39&lt;0</formula>
    </cfRule>
  </conditionalFormatting>
  <conditionalFormatting sqref="F39">
    <cfRule type="expression" dxfId="3644" priority="9">
      <formula>F39&gt;0</formula>
    </cfRule>
    <cfRule type="expression" dxfId="3643" priority="10">
      <formula>F39&lt;0</formula>
    </cfRule>
  </conditionalFormatting>
  <conditionalFormatting sqref="H39">
    <cfRule type="expression" dxfId="3642" priority="7">
      <formula>H39&gt;0</formula>
    </cfRule>
    <cfRule type="expression" dxfId="3641" priority="8">
      <formula>H39&lt;0</formula>
    </cfRule>
  </conditionalFormatting>
  <conditionalFormatting sqref="J41">
    <cfRule type="expression" dxfId="3640" priority="5">
      <formula>J41&gt;0</formula>
    </cfRule>
    <cfRule type="expression" dxfId="3639" priority="6">
      <formula>J41&lt;0</formula>
    </cfRule>
  </conditionalFormatting>
  <conditionalFormatting sqref="J43">
    <cfRule type="expression" dxfId="3638" priority="3">
      <formula>J43&gt;0</formula>
    </cfRule>
    <cfRule type="expression" dxfId="3637" priority="4">
      <formula>J43&lt;0</formula>
    </cfRule>
  </conditionalFormatting>
  <conditionalFormatting sqref="J44">
    <cfRule type="expression" dxfId="3636" priority="1">
      <formula>J44&gt;0</formula>
    </cfRule>
    <cfRule type="expression" dxfId="363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34" priority="31">
      <formula>F29&gt;0</formula>
    </cfRule>
    <cfRule type="expression" dxfId="3633" priority="32">
      <formula>F29&lt;0</formula>
    </cfRule>
  </conditionalFormatting>
  <conditionalFormatting sqref="F29 F31:F35">
    <cfRule type="expression" dxfId="3632" priority="33">
      <formula>F29&gt;0</formula>
    </cfRule>
    <cfRule type="expression" dxfId="3631" priority="34">
      <formula>F29&lt;0</formula>
    </cfRule>
  </conditionalFormatting>
  <conditionalFormatting sqref="H29 H31:H35">
    <cfRule type="expression" dxfId="3630" priority="29">
      <formula>H29&gt;0</formula>
    </cfRule>
    <cfRule type="expression" dxfId="3629" priority="30">
      <formula>H29&lt;0</formula>
    </cfRule>
  </conditionalFormatting>
  <conditionalFormatting sqref="F21:F28">
    <cfRule type="expression" dxfId="3628" priority="27">
      <formula>F21&gt;0</formula>
    </cfRule>
    <cfRule type="expression" dxfId="3627" priority="28">
      <formula>F21&lt;0</formula>
    </cfRule>
  </conditionalFormatting>
  <conditionalFormatting sqref="H21:H28">
    <cfRule type="expression" dxfId="3626" priority="25">
      <formula>H21&gt;0</formula>
    </cfRule>
    <cfRule type="expression" dxfId="3625" priority="26">
      <formula>H21&lt;0</formula>
    </cfRule>
  </conditionalFormatting>
  <conditionalFormatting sqref="Q8">
    <cfRule type="expression" dxfId="3624" priority="21">
      <formula>Q8&gt;0</formula>
    </cfRule>
    <cfRule type="expression" dxfId="3623" priority="22">
      <formula>Q8&lt;0</formula>
    </cfRule>
  </conditionalFormatting>
  <conditionalFormatting sqref="Q7">
    <cfRule type="expression" dxfId="3622" priority="23">
      <formula>Q7&gt;0</formula>
    </cfRule>
    <cfRule type="expression" dxfId="3621" priority="24">
      <formula>Q7&lt;0</formula>
    </cfRule>
  </conditionalFormatting>
  <conditionalFormatting sqref="F30">
    <cfRule type="expression" dxfId="3620" priority="19">
      <formula>F30&gt;0</formula>
    </cfRule>
    <cfRule type="expression" dxfId="3619" priority="20">
      <formula>F30&lt;0</formula>
    </cfRule>
  </conditionalFormatting>
  <conditionalFormatting sqref="H30">
    <cfRule type="expression" dxfId="3618" priority="17">
      <formula>H30&gt;0</formula>
    </cfRule>
    <cfRule type="expression" dxfId="3617" priority="18">
      <formula>H30&lt;0</formula>
    </cfRule>
  </conditionalFormatting>
  <conditionalFormatting sqref="F68 F70:F74">
    <cfRule type="expression" dxfId="3616" priority="13">
      <formula>F68&gt;0</formula>
    </cfRule>
    <cfRule type="expression" dxfId="3615" priority="14">
      <formula>F68&lt;0</formula>
    </cfRule>
  </conditionalFormatting>
  <conditionalFormatting sqref="F68 F70:F74">
    <cfRule type="expression" dxfId="3614" priority="15">
      <formula>F68&gt;0</formula>
    </cfRule>
    <cfRule type="expression" dxfId="3613" priority="16">
      <formula>F68&lt;0</formula>
    </cfRule>
  </conditionalFormatting>
  <conditionalFormatting sqref="H68 H70:H74">
    <cfRule type="expression" dxfId="3612" priority="11">
      <formula>H68&gt;0</formula>
    </cfRule>
    <cfRule type="expression" dxfId="3611" priority="12">
      <formula>H68&lt;0</formula>
    </cfRule>
  </conditionalFormatting>
  <conditionalFormatting sqref="F60:F67">
    <cfRule type="expression" dxfId="3610" priority="9">
      <formula>F60&gt;0</formula>
    </cfRule>
    <cfRule type="expression" dxfId="3609" priority="10">
      <formula>F60&lt;0</formula>
    </cfRule>
  </conditionalFormatting>
  <conditionalFormatting sqref="H60:H67">
    <cfRule type="expression" dxfId="3608" priority="7">
      <formula>H60&gt;0</formula>
    </cfRule>
    <cfRule type="expression" dxfId="3607" priority="8">
      <formula>H60&lt;0</formula>
    </cfRule>
  </conditionalFormatting>
  <conditionalFormatting sqref="F69">
    <cfRule type="expression" dxfId="3606" priority="5">
      <formula>F69&gt;0</formula>
    </cfRule>
    <cfRule type="expression" dxfId="3605" priority="6">
      <formula>F69&lt;0</formula>
    </cfRule>
  </conditionalFormatting>
  <conditionalFormatting sqref="H69">
    <cfRule type="expression" dxfId="3604" priority="3">
      <formula>H69&gt;0</formula>
    </cfRule>
    <cfRule type="expression" dxfId="3603" priority="4">
      <formula>H69&lt;0</formula>
    </cfRule>
  </conditionalFormatting>
  <conditionalFormatting sqref="Q10">
    <cfRule type="expression" dxfId="3602" priority="1">
      <formula>Q10&gt;0</formula>
    </cfRule>
    <cfRule type="expression" dxfId="360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00" priority="11">
      <formula>F33&gt;0</formula>
    </cfRule>
    <cfRule type="expression" dxfId="3599" priority="12">
      <formula>F33&lt;0</formula>
    </cfRule>
  </conditionalFormatting>
  <conditionalFormatting sqref="Q7">
    <cfRule type="expression" dxfId="3598" priority="9">
      <formula>Q7&gt;0</formula>
    </cfRule>
    <cfRule type="expression" dxfId="3597" priority="10">
      <formula>Q7&lt;0</formula>
    </cfRule>
  </conditionalFormatting>
  <conditionalFormatting sqref="Q8">
    <cfRule type="expression" dxfId="3596" priority="7">
      <formula>Q8&gt;0</formula>
    </cfRule>
    <cfRule type="expression" dxfId="3595" priority="8">
      <formula>Q8&lt;0</formula>
    </cfRule>
  </conditionalFormatting>
  <conditionalFormatting sqref="F25:F32">
    <cfRule type="expression" dxfId="3594" priority="5">
      <formula>F25&gt;0</formula>
    </cfRule>
    <cfRule type="expression" dxfId="3593" priority="6">
      <formula>F25&lt;0</formula>
    </cfRule>
  </conditionalFormatting>
  <conditionalFormatting sqref="H25:H32">
    <cfRule type="expression" dxfId="3592" priority="3">
      <formula>H25&gt;0</formula>
    </cfRule>
    <cfRule type="expression" dxfId="3591" priority="4">
      <formula>H25&lt;0</formula>
    </cfRule>
  </conditionalFormatting>
  <conditionalFormatting sqref="Q10">
    <cfRule type="expression" dxfId="3590" priority="1">
      <formula>Q10&gt;0</formula>
    </cfRule>
    <cfRule type="expression" dxfId="358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88" priority="75">
      <formula>F32&gt;0</formula>
    </cfRule>
    <cfRule type="expression" dxfId="3587" priority="76">
      <formula>F32&lt;0</formula>
    </cfRule>
  </conditionalFormatting>
  <conditionalFormatting sqref="Q7">
    <cfRule type="expression" dxfId="3586" priority="73">
      <formula>Q7&gt;0</formula>
    </cfRule>
    <cfRule type="expression" dxfId="3585" priority="74">
      <formula>Q7&lt;0</formula>
    </cfRule>
  </conditionalFormatting>
  <conditionalFormatting sqref="Q8">
    <cfRule type="expression" dxfId="3584" priority="71">
      <formula>Q8&gt;0</formula>
    </cfRule>
    <cfRule type="expression" dxfId="358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82" priority="63">
      <formula>M58&gt;0</formula>
    </cfRule>
    <cfRule type="expression" dxfId="3581" priority="64">
      <formula>M58&lt;0</formula>
    </cfRule>
  </conditionalFormatting>
  <conditionalFormatting sqref="Q10">
    <cfRule type="expression" dxfId="3580" priority="61">
      <formula>Q10&gt;0</formula>
    </cfRule>
    <cfRule type="expression" dxfId="3579" priority="62">
      <formula>Q10&lt;0</formula>
    </cfRule>
  </conditionalFormatting>
  <conditionalFormatting sqref="F29:F31">
    <cfRule type="expression" dxfId="3578" priority="59">
      <formula>F29&gt;0</formula>
    </cfRule>
    <cfRule type="expression" dxfId="3577" priority="60">
      <formula>F29&lt;0</formula>
    </cfRule>
  </conditionalFormatting>
  <conditionalFormatting sqref="H29:H31">
    <cfRule type="expression" dxfId="3576" priority="57">
      <formula>H29&gt;0</formula>
    </cfRule>
    <cfRule type="expression" dxfId="3575" priority="58">
      <formula>H29&lt;0</formula>
    </cfRule>
  </conditionalFormatting>
  <conditionalFormatting sqref="F83:F94">
    <cfRule type="expression" dxfId="3574" priority="55">
      <formula>F83&gt;0</formula>
    </cfRule>
    <cfRule type="expression" dxfId="3573" priority="56">
      <formula>F83&lt;0</formula>
    </cfRule>
  </conditionalFormatting>
  <conditionalFormatting sqref="H83:H94">
    <cfRule type="expression" dxfId="3572" priority="53">
      <formula>H83&gt;0</formula>
    </cfRule>
    <cfRule type="expression" dxfId="3571" priority="54">
      <formula>H83&lt;0</formula>
    </cfRule>
  </conditionalFormatting>
  <conditionalFormatting sqref="J41">
    <cfRule type="expression" dxfId="3570" priority="51">
      <formula>J41&gt;0</formula>
    </cfRule>
    <cfRule type="expression" dxfId="3569" priority="52">
      <formula>J41&lt;0</formula>
    </cfRule>
  </conditionalFormatting>
  <conditionalFormatting sqref="J39:J47">
    <cfRule type="expression" dxfId="3568" priority="49">
      <formula>J39&gt;0</formula>
    </cfRule>
    <cfRule type="expression" dxfId="3567" priority="50">
      <formula>J39&lt;0</formula>
    </cfRule>
  </conditionalFormatting>
  <conditionalFormatting sqref="F48:F51 H48:H51">
    <cfRule type="expression" dxfId="3566" priority="47">
      <formula>F48&gt;0</formula>
    </cfRule>
    <cfRule type="expression" dxfId="3565" priority="48">
      <formula>F48&lt;0</formula>
    </cfRule>
  </conditionalFormatting>
  <conditionalFormatting sqref="J48:J57">
    <cfRule type="expression" dxfId="3564" priority="45">
      <formula>J48&gt;0</formula>
    </cfRule>
    <cfRule type="expression" dxfId="3563" priority="46">
      <formula>J48&lt;0</formula>
    </cfRule>
  </conditionalFormatting>
  <conditionalFormatting sqref="K45:K52">
    <cfRule type="expression" dxfId="3562" priority="43">
      <formula>K45&gt;0</formula>
    </cfRule>
    <cfRule type="expression" dxfId="3561" priority="44">
      <formula>K45&lt;0</formula>
    </cfRule>
  </conditionalFormatting>
  <conditionalFormatting sqref="K45:K52">
    <cfRule type="expression" dxfId="3560" priority="41">
      <formula>K45&gt;0</formula>
    </cfRule>
    <cfRule type="expression" dxfId="3559" priority="42">
      <formula>K45&lt;0</formula>
    </cfRule>
  </conditionalFormatting>
  <conditionalFormatting sqref="F102:F118 H102:H118 H120:H128 F120:F128">
    <cfRule type="expression" dxfId="3558" priority="37">
      <formula>F102&gt;0</formula>
    </cfRule>
    <cfRule type="expression" dxfId="3557" priority="38">
      <formula>F102&lt;0</formula>
    </cfRule>
  </conditionalFormatting>
  <conditionalFormatting sqref="F96:F101">
    <cfRule type="expression" dxfId="3556" priority="35">
      <formula>F96&gt;0</formula>
    </cfRule>
    <cfRule type="expression" dxfId="3555" priority="36">
      <formula>F96&lt;0</formula>
    </cfRule>
  </conditionalFormatting>
  <conditionalFormatting sqref="H96:H101">
    <cfRule type="expression" dxfId="3554" priority="33">
      <formula>H96&gt;0</formula>
    </cfRule>
    <cfRule type="expression" dxfId="3553" priority="34">
      <formula>H96&lt;0</formula>
    </cfRule>
  </conditionalFormatting>
  <conditionalFormatting sqref="J112">
    <cfRule type="expression" dxfId="3552" priority="31">
      <formula>J112&gt;0</formula>
    </cfRule>
    <cfRule type="expression" dxfId="3551" priority="32">
      <formula>J112&lt;0</formula>
    </cfRule>
  </conditionalFormatting>
  <conditionalFormatting sqref="J110:J118 J120">
    <cfRule type="expression" dxfId="3550" priority="29">
      <formula>J110&gt;0</formula>
    </cfRule>
    <cfRule type="expression" dxfId="3549" priority="30">
      <formula>J110&lt;0</formula>
    </cfRule>
  </conditionalFormatting>
  <conditionalFormatting sqref="F119 H119">
    <cfRule type="expression" dxfId="3548" priority="27">
      <formula>F119&gt;0</formula>
    </cfRule>
    <cfRule type="expression" dxfId="3547" priority="28">
      <formula>F119&lt;0</formula>
    </cfRule>
  </conditionalFormatting>
  <conditionalFormatting sqref="J119">
    <cfRule type="expression" dxfId="3546" priority="25">
      <formula>J119&gt;0</formula>
    </cfRule>
    <cfRule type="expression" dxfId="3545" priority="26">
      <formula>J119&lt;0</formula>
    </cfRule>
  </conditionalFormatting>
  <conditionalFormatting sqref="K112:K123">
    <cfRule type="expression" dxfId="3544" priority="23">
      <formula>K112&gt;0</formula>
    </cfRule>
    <cfRule type="expression" dxfId="3543" priority="24">
      <formula>K112&lt;0</formula>
    </cfRule>
  </conditionalFormatting>
  <conditionalFormatting sqref="K110:K123">
    <cfRule type="expression" dxfId="3542" priority="21">
      <formula>K110&gt;0</formula>
    </cfRule>
    <cfRule type="expression" dxfId="3541" priority="22">
      <formula>K110&lt;0</formula>
    </cfRule>
  </conditionalFormatting>
  <conditionalFormatting sqref="J121">
    <cfRule type="expression" dxfId="3540" priority="19">
      <formula>J121&gt;0</formula>
    </cfRule>
    <cfRule type="expression" dxfId="3539" priority="20">
      <formula>J121&lt;0</formula>
    </cfRule>
  </conditionalFormatting>
  <conditionalFormatting sqref="F25:F28">
    <cfRule type="expression" dxfId="3538" priority="17">
      <formula>F25&gt;0</formula>
    </cfRule>
    <cfRule type="expression" dxfId="3537" priority="18">
      <formula>F25&lt;0</formula>
    </cfRule>
  </conditionalFormatting>
  <conditionalFormatting sqref="H25:H28">
    <cfRule type="expression" dxfId="3536" priority="15">
      <formula>H25&gt;0</formula>
    </cfRule>
    <cfRule type="expression" dxfId="3535" priority="16">
      <formula>H25&lt;0</formula>
    </cfRule>
  </conditionalFormatting>
  <conditionalFormatting sqref="J27:J29">
    <cfRule type="expression" dxfId="3534" priority="13">
      <formula>J27&gt;0</formula>
    </cfRule>
    <cfRule type="expression" dxfId="3533" priority="14">
      <formula>J27&lt;0</formula>
    </cfRule>
  </conditionalFormatting>
  <conditionalFormatting sqref="J30:J31">
    <cfRule type="expression" dxfId="3532" priority="11">
      <formula>J30&gt;0</formula>
    </cfRule>
    <cfRule type="expression" dxfId="3531" priority="12">
      <formula>J30&lt;0</formula>
    </cfRule>
  </conditionalFormatting>
  <conditionalFormatting sqref="J33">
    <cfRule type="expression" dxfId="3530" priority="9">
      <formula>J33&gt;0</formula>
    </cfRule>
    <cfRule type="expression" dxfId="3529" priority="10">
      <formula>J33&lt;0</formula>
    </cfRule>
  </conditionalFormatting>
  <conditionalFormatting sqref="J34">
    <cfRule type="expression" dxfId="3528" priority="7">
      <formula>J34&gt;0</formula>
    </cfRule>
    <cfRule type="expression" dxfId="3527" priority="8">
      <formula>J34&lt;0</formula>
    </cfRule>
  </conditionalFormatting>
  <conditionalFormatting sqref="J35:J43">
    <cfRule type="expression" dxfId="3526" priority="5">
      <formula>J35&gt;0</formula>
    </cfRule>
    <cfRule type="expression" dxfId="352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24" priority="1">
      <formula>Q9&gt;0</formula>
    </cfRule>
    <cfRule type="expression" dxfId="352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22" priority="15">
      <formula>F39&gt;0</formula>
    </cfRule>
    <cfRule type="expression" dxfId="3521" priority="16">
      <formula>F39&lt;0</formula>
    </cfRule>
  </conditionalFormatting>
  <conditionalFormatting sqref="Q7">
    <cfRule type="expression" dxfId="3520" priority="13">
      <formula>Q7&gt;0</formula>
    </cfRule>
    <cfRule type="expression" dxfId="3519" priority="14">
      <formula>Q7&lt;0</formula>
    </cfRule>
  </conditionalFormatting>
  <conditionalFormatting sqref="Q8">
    <cfRule type="expression" dxfId="3518" priority="11">
      <formula>Q8&gt;0</formula>
    </cfRule>
    <cfRule type="expression" dxfId="3517" priority="12">
      <formula>Q8&lt;0</formula>
    </cfRule>
  </conditionalFormatting>
  <conditionalFormatting sqref="F25:F38">
    <cfRule type="expression" dxfId="3516" priority="9">
      <formula>F25&gt;0</formula>
    </cfRule>
    <cfRule type="expression" dxfId="3515" priority="10">
      <formula>F25&lt;0</formula>
    </cfRule>
  </conditionalFormatting>
  <conditionalFormatting sqref="H25:H38">
    <cfRule type="expression" dxfId="3514" priority="7">
      <formula>H25&gt;0</formula>
    </cfRule>
    <cfRule type="expression" dxfId="3513" priority="8">
      <formula>H25&lt;0</formula>
    </cfRule>
  </conditionalFormatting>
  <conditionalFormatting sqref="M55">
    <cfRule type="expression" dxfId="3512" priority="3">
      <formula>M55&gt;0</formula>
    </cfRule>
    <cfRule type="expression" dxfId="3511" priority="4">
      <formula>M55&lt;0</formula>
    </cfRule>
  </conditionalFormatting>
  <conditionalFormatting sqref="Q10">
    <cfRule type="expression" dxfId="3510" priority="1">
      <formula>Q10&gt;0</formula>
    </cfRule>
    <cfRule type="expression" dxfId="350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08" priority="27">
      <formula>F27&gt;0</formula>
    </cfRule>
    <cfRule type="expression" dxfId="3507" priority="28">
      <formula>F27&lt;0</formula>
    </cfRule>
  </conditionalFormatting>
  <conditionalFormatting sqref="Q8">
    <cfRule type="expression" dxfId="3506" priority="15">
      <formula>Q8&gt;0</formula>
    </cfRule>
    <cfRule type="expression" dxfId="3505" priority="16">
      <formula>Q8&lt;0</formula>
    </cfRule>
  </conditionalFormatting>
  <conditionalFormatting sqref="Q7">
    <cfRule type="expression" dxfId="3504" priority="17">
      <formula>Q7&gt;0</formula>
    </cfRule>
    <cfRule type="expression" dxfId="3503" priority="18">
      <formula>Q7&lt;0</formula>
    </cfRule>
  </conditionalFormatting>
  <conditionalFormatting sqref="F37:F38">
    <cfRule type="expression" dxfId="3502" priority="13">
      <formula>F37&gt;0</formula>
    </cfRule>
    <cfRule type="expression" dxfId="3501" priority="14">
      <formula>F37&lt;0</formula>
    </cfRule>
  </conditionalFormatting>
  <conditionalFormatting sqref="H37:H38">
    <cfRule type="expression" dxfId="3500" priority="11">
      <formula>H37&gt;0</formula>
    </cfRule>
    <cfRule type="expression" dxfId="3499" priority="12">
      <formula>H37&lt;0</formula>
    </cfRule>
  </conditionalFormatting>
  <conditionalFormatting sqref="F23:F26 H23:H26">
    <cfRule type="expression" dxfId="3498" priority="9">
      <formula>F23&gt;0</formula>
    </cfRule>
    <cfRule type="expression" dxfId="3497" priority="10">
      <formula>F23&lt;0</formula>
    </cfRule>
  </conditionalFormatting>
  <conditionalFormatting sqref="Q10">
    <cfRule type="expression" dxfId="3496" priority="3">
      <formula>Q10&gt;0</formula>
    </cfRule>
    <cfRule type="expression" dxfId="3495" priority="4">
      <formula>Q10&lt;0</formula>
    </cfRule>
  </conditionalFormatting>
  <conditionalFormatting sqref="F22 H22">
    <cfRule type="expression" dxfId="3494" priority="1">
      <formula>F22&gt;0</formula>
    </cfRule>
    <cfRule type="expression" dxfId="3493" priority="2">
      <formula>F22&lt;0</formula>
    </cfRule>
  </conditionalFormatting>
  <conditionalFormatting sqref="M41">
    <cfRule type="expression" dxfId="3492" priority="5">
      <formula>M41&gt;0</formula>
    </cfRule>
    <cfRule type="expression" dxfId="349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90" priority="29">
      <formula>F25&gt;0</formula>
    </cfRule>
    <cfRule type="expression" dxfId="3489" priority="30">
      <formula>F25&lt;0</formula>
    </cfRule>
  </conditionalFormatting>
  <conditionalFormatting sqref="Q7">
    <cfRule type="expression" dxfId="3488" priority="27">
      <formula>Q7&gt;0</formula>
    </cfRule>
    <cfRule type="expression" dxfId="3487" priority="28">
      <formula>Q7&lt;0</formula>
    </cfRule>
  </conditionalFormatting>
  <conditionalFormatting sqref="Q8">
    <cfRule type="expression" dxfId="3486" priority="25">
      <formula>Q8&gt;0</formula>
    </cfRule>
    <cfRule type="expression" dxfId="3485" priority="26">
      <formula>Q8&lt;0</formula>
    </cfRule>
  </conditionalFormatting>
  <conditionalFormatting sqref="Q10">
    <cfRule type="expression" dxfId="3484" priority="13">
      <formula>Q10&gt;0</formula>
    </cfRule>
    <cfRule type="expression" dxfId="3483" priority="14">
      <formula>Q10&lt;0</formula>
    </cfRule>
  </conditionalFormatting>
  <conditionalFormatting sqref="M46">
    <cfRule type="expression" dxfId="3482" priority="11">
      <formula>M46&gt;0</formula>
    </cfRule>
    <cfRule type="expression" dxfId="3481" priority="12">
      <formula>M46&lt;0</formula>
    </cfRule>
  </conditionalFormatting>
  <conditionalFormatting sqref="F80:F88 H80:H88">
    <cfRule type="expression" dxfId="3480" priority="9">
      <formula>F80&gt;0</formula>
    </cfRule>
    <cfRule type="expression" dxfId="3479" priority="10">
      <formula>F80&lt;0</formula>
    </cfRule>
  </conditionalFormatting>
  <conditionalFormatting sqref="F75:F79">
    <cfRule type="expression" dxfId="3478" priority="7">
      <formula>F75&gt;0</formula>
    </cfRule>
    <cfRule type="expression" dxfId="3477" priority="8">
      <formula>F75&lt;0</formula>
    </cfRule>
  </conditionalFormatting>
  <conditionalFormatting sqref="H75:H79">
    <cfRule type="expression" dxfId="3476" priority="5">
      <formula>H75&gt;0</formula>
    </cfRule>
    <cfRule type="expression" dxfId="3475" priority="6">
      <formula>H75&lt;0</formula>
    </cfRule>
  </conditionalFormatting>
  <conditionalFormatting sqref="F71:F74">
    <cfRule type="expression" dxfId="3474" priority="3">
      <formula>F71&gt;0</formula>
    </cfRule>
    <cfRule type="expression" dxfId="3473" priority="4">
      <formula>F71&lt;0</formula>
    </cfRule>
  </conditionalFormatting>
  <conditionalFormatting sqref="H71:H74">
    <cfRule type="expression" dxfId="3472" priority="1">
      <formula>H71&gt;0</formula>
    </cfRule>
    <cfRule type="expression" dxfId="347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0" priority="35">
      <formula>F47&gt;0</formula>
    </cfRule>
    <cfRule type="expression" dxfId="3469" priority="36">
      <formula>F47&lt;0</formula>
    </cfRule>
  </conditionalFormatting>
  <conditionalFormatting sqref="Q7">
    <cfRule type="expression" dxfId="3468" priority="33">
      <formula>Q7&gt;0</formula>
    </cfRule>
    <cfRule type="expression" dxfId="3467" priority="34">
      <formula>Q7&lt;0</formula>
    </cfRule>
  </conditionalFormatting>
  <conditionalFormatting sqref="Q8">
    <cfRule type="expression" dxfId="3466" priority="31">
      <formula>Q8&gt;0</formula>
    </cfRule>
    <cfRule type="expression" dxfId="3465" priority="32">
      <formula>Q8&lt;0</formula>
    </cfRule>
  </conditionalFormatting>
  <conditionalFormatting sqref="F30:F46">
    <cfRule type="expression" dxfId="3464" priority="29">
      <formula>F30&gt;0</formula>
    </cfRule>
    <cfRule type="expression" dxfId="3463" priority="30">
      <formula>F30&lt;0</formula>
    </cfRule>
  </conditionalFormatting>
  <conditionalFormatting sqref="H30:H46">
    <cfRule type="expression" dxfId="3462" priority="27">
      <formula>H30&gt;0</formula>
    </cfRule>
    <cfRule type="expression" dxfId="3461" priority="28">
      <formula>H30&lt;0</formula>
    </cfRule>
  </conditionalFormatting>
  <conditionalFormatting sqref="Q10">
    <cfRule type="expression" dxfId="3460" priority="25">
      <formula>Q10&gt;0</formula>
    </cfRule>
    <cfRule type="expression" dxfId="3459" priority="26">
      <formula>Q10&lt;0</formula>
    </cfRule>
  </conditionalFormatting>
  <conditionalFormatting sqref="J25:J38">
    <cfRule type="expression" dxfId="3458" priority="23">
      <formula>J25&gt;0</formula>
    </cfRule>
    <cfRule type="expression" dxfId="3457" priority="24">
      <formula>J25&lt;0</formula>
    </cfRule>
  </conditionalFormatting>
  <conditionalFormatting sqref="K25:K38">
    <cfRule type="expression" dxfId="3456" priority="21">
      <formula>K25&gt;0</formula>
    </cfRule>
    <cfRule type="expression" dxfId="3455" priority="22">
      <formula>K25&lt;0</formula>
    </cfRule>
  </conditionalFormatting>
  <conditionalFormatting sqref="L25 L38">
    <cfRule type="expression" dxfId="3454" priority="19">
      <formula>L25&gt;0</formula>
    </cfRule>
    <cfRule type="expression" dxfId="3453" priority="20">
      <formula>L25&lt;0</formula>
    </cfRule>
  </conditionalFormatting>
  <conditionalFormatting sqref="F89:F110">
    <cfRule type="expression" dxfId="3452" priority="17">
      <formula>F89&gt;0</formula>
    </cfRule>
    <cfRule type="expression" dxfId="3451" priority="18">
      <formula>F89&lt;0</formula>
    </cfRule>
  </conditionalFormatting>
  <conditionalFormatting sqref="H89:H110">
    <cfRule type="expression" dxfId="3450" priority="15">
      <formula>H89&gt;0</formula>
    </cfRule>
    <cfRule type="expression" dxfId="3449" priority="16">
      <formula>H89&lt;0</formula>
    </cfRule>
  </conditionalFormatting>
  <conditionalFormatting sqref="J89:J102">
    <cfRule type="expression" dxfId="3448" priority="13">
      <formula>J89&gt;0</formula>
    </cfRule>
    <cfRule type="expression" dxfId="3447" priority="14">
      <formula>J89&lt;0</formula>
    </cfRule>
  </conditionalFormatting>
  <conditionalFormatting sqref="K89:K102">
    <cfRule type="expression" dxfId="3446" priority="11">
      <formula>K89&gt;0</formula>
    </cfRule>
    <cfRule type="expression" dxfId="3445" priority="12">
      <formula>K89&lt;0</formula>
    </cfRule>
  </conditionalFormatting>
  <conditionalFormatting sqref="L89:L102">
    <cfRule type="expression" dxfId="3444" priority="9">
      <formula>L89&gt;0</formula>
    </cfRule>
    <cfRule type="expression" dxfId="3443" priority="10">
      <formula>L89&lt;0</formula>
    </cfRule>
  </conditionalFormatting>
  <conditionalFormatting sqref="F25:F29">
    <cfRule type="expression" dxfId="3442" priority="7">
      <formula>F25&gt;0</formula>
    </cfRule>
    <cfRule type="expression" dxfId="3441" priority="8">
      <formula>F25&lt;0</formula>
    </cfRule>
  </conditionalFormatting>
  <conditionalFormatting sqref="H25:H29">
    <cfRule type="expression" dxfId="3440" priority="5">
      <formula>H25&gt;0</formula>
    </cfRule>
    <cfRule type="expression" dxfId="343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30.94</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6188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-1619.58</v>
      </c>
      <c r="R7">
        <v>200</v>
      </c>
    </row>
    <row r="8" spans="1:21" x14ac:dyDescent="0.25">
      <c r="B8" s="72"/>
      <c r="C8" s="4"/>
      <c r="D8" s="3"/>
      <c r="E8" s="3"/>
      <c r="F8" s="3"/>
      <c r="G8" s="72"/>
      <c r="H8" s="161"/>
      <c r="I8" s="3"/>
      <c r="J8" s="3"/>
      <c r="K8" s="3"/>
      <c r="L8" s="4"/>
      <c r="M8" s="4"/>
      <c r="O8" s="11" t="s">
        <v>179</v>
      </c>
      <c r="P8" s="33"/>
      <c r="Q8" s="2">
        <f>K18+M18-F18+Q2*Q4</f>
        <v>-1619.58</v>
      </c>
      <c r="T8" s="1"/>
      <c r="U8" s="741"/>
    </row>
    <row r="9" spans="1:21" x14ac:dyDescent="0.25">
      <c r="B9" s="72"/>
      <c r="C9" s="4"/>
      <c r="D9" s="3"/>
      <c r="E9" s="3"/>
      <c r="F9" s="3"/>
      <c r="G9" s="4"/>
      <c r="H9" s="161"/>
      <c r="I9" s="3"/>
      <c r="J9" s="3"/>
      <c r="K9" s="3"/>
      <c r="L9" s="4"/>
      <c r="M9" s="4"/>
      <c r="O9" s="11" t="s">
        <v>204</v>
      </c>
      <c r="Q9" s="134">
        <f>IF(Q2=0, 0, Q8/Q6)</f>
        <v>-0.2074368754466813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34.034000000000006</v>
      </c>
    </row>
    <row r="20" spans="1:20" x14ac:dyDescent="0.25">
      <c r="O20" s="81">
        <v>1.0900000000000001</v>
      </c>
      <c r="P20" s="81">
        <f t="shared" ref="P20:P39" si="0">O20*$Q$4</f>
        <v>33.724600000000002</v>
      </c>
    </row>
    <row r="21" spans="1:20" x14ac:dyDescent="0.25">
      <c r="O21" s="81">
        <v>1.08</v>
      </c>
      <c r="P21" s="81">
        <f t="shared" si="0"/>
        <v>33.415200000000006</v>
      </c>
      <c r="T21" s="1"/>
    </row>
    <row r="22" spans="1:20" x14ac:dyDescent="0.25">
      <c r="O22" s="81">
        <v>1.07</v>
      </c>
      <c r="P22" s="81">
        <f t="shared" si="0"/>
        <v>33.105800000000002</v>
      </c>
    </row>
    <row r="23" spans="1:20" x14ac:dyDescent="0.25">
      <c r="O23" s="81">
        <v>1.06</v>
      </c>
      <c r="P23" s="81">
        <f t="shared" si="0"/>
        <v>32.796400000000006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32.487000000000002</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32.177600000000005</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31.868200000000002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31.558800000000002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31.249400000000001</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30.94</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30.630600000000001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30.321200000000001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30.011800000000001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29.702400000000001</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29.393000000000001</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29.083600000000001</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28.774200000000004</v>
      </c>
    </row>
    <row r="37" spans="1:17" x14ac:dyDescent="0.25">
      <c r="B37" s="164"/>
      <c r="C37" s="10"/>
      <c r="D37" s="39"/>
      <c r="E37" s="39"/>
      <c r="F37" s="39"/>
      <c r="G37" s="39"/>
      <c r="H37" s="179"/>
      <c r="I37" s="39"/>
      <c r="J37" s="39"/>
      <c r="K37" s="39"/>
      <c r="L37" s="39"/>
      <c r="O37" s="81">
        <v>0.92</v>
      </c>
      <c r="P37" s="81">
        <f t="shared" si="0"/>
        <v>28.464800000000004</v>
      </c>
    </row>
    <row r="38" spans="1:17" x14ac:dyDescent="0.25">
      <c r="B38" s="164"/>
      <c r="C38" s="10"/>
      <c r="D38" s="39"/>
      <c r="E38" s="39"/>
      <c r="F38" s="39"/>
      <c r="G38" s="39"/>
      <c r="H38" s="179"/>
      <c r="I38" s="39"/>
      <c r="J38" s="39"/>
      <c r="K38" s="39"/>
      <c r="L38" s="39"/>
      <c r="O38" s="81">
        <v>0.91</v>
      </c>
      <c r="P38" s="81">
        <f t="shared" si="0"/>
        <v>28.155400000000004</v>
      </c>
    </row>
    <row r="39" spans="1:17" x14ac:dyDescent="0.25">
      <c r="B39" s="164"/>
      <c r="C39" s="10"/>
      <c r="D39" s="39"/>
      <c r="E39" s="39"/>
      <c r="F39" s="39"/>
      <c r="G39" s="39"/>
      <c r="H39" s="179"/>
      <c r="I39" s="39"/>
      <c r="J39" s="39"/>
      <c r="K39" s="39"/>
      <c r="L39" s="39"/>
      <c r="O39" s="81">
        <v>0.9</v>
      </c>
      <c r="P39" s="81">
        <f t="shared" si="0"/>
        <v>27.846</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38" priority="35">
      <formula>Q7&gt;0</formula>
    </cfRule>
    <cfRule type="expression" dxfId="3437" priority="36">
      <formula>Q7&lt;0</formula>
    </cfRule>
  </conditionalFormatting>
  <conditionalFormatting sqref="Q8">
    <cfRule type="expression" dxfId="3436" priority="33">
      <formula>Q8&gt;0</formula>
    </cfRule>
    <cfRule type="expression" dxfId="3435" priority="34">
      <formula>Q8&lt;0</formula>
    </cfRule>
  </conditionalFormatting>
  <conditionalFormatting sqref="F34:F54 F58:F63">
    <cfRule type="expression" dxfId="3434" priority="31">
      <formula>F34&gt;0</formula>
    </cfRule>
    <cfRule type="expression" dxfId="3433" priority="32">
      <formula>F34&lt;0</formula>
    </cfRule>
  </conditionalFormatting>
  <conditionalFormatting sqref="H34:H54 H58:H63">
    <cfRule type="expression" dxfId="3432" priority="29">
      <formula>H34&gt;0</formula>
    </cfRule>
    <cfRule type="expression" dxfId="3431" priority="30">
      <formula>H34&lt;0</formula>
    </cfRule>
  </conditionalFormatting>
  <conditionalFormatting sqref="Q10">
    <cfRule type="expression" dxfId="3430" priority="27">
      <formula>Q10&gt;0</formula>
    </cfRule>
    <cfRule type="expression" dxfId="3429" priority="28">
      <formula>Q10&lt;0</formula>
    </cfRule>
  </conditionalFormatting>
  <conditionalFormatting sqref="J25:J38">
    <cfRule type="expression" dxfId="3428" priority="25">
      <formula>J25&gt;0</formula>
    </cfRule>
    <cfRule type="expression" dxfId="3427" priority="26">
      <formula>J25&lt;0</formula>
    </cfRule>
  </conditionalFormatting>
  <conditionalFormatting sqref="K25:K35 K37:K38">
    <cfRule type="expression" dxfId="3426" priority="23">
      <formula>K25&gt;0</formula>
    </cfRule>
    <cfRule type="expression" dxfId="3425" priority="24">
      <formula>K25&lt;0</formula>
    </cfRule>
  </conditionalFormatting>
  <conditionalFormatting sqref="F89:F110">
    <cfRule type="expression" dxfId="3424" priority="19">
      <formula>F89&gt;0</formula>
    </cfRule>
    <cfRule type="expression" dxfId="3423" priority="20">
      <formula>F89&lt;0</formula>
    </cfRule>
  </conditionalFormatting>
  <conditionalFormatting sqref="H89:H110">
    <cfRule type="expression" dxfId="3422" priority="17">
      <formula>H89&gt;0</formula>
    </cfRule>
    <cfRule type="expression" dxfId="3421" priority="18">
      <formula>H89&lt;0</formula>
    </cfRule>
  </conditionalFormatting>
  <conditionalFormatting sqref="J89:J102">
    <cfRule type="expression" dxfId="3420" priority="15">
      <formula>J89&gt;0</formula>
    </cfRule>
    <cfRule type="expression" dxfId="3419" priority="16">
      <formula>J89&lt;0</formula>
    </cfRule>
  </conditionalFormatting>
  <conditionalFormatting sqref="K89:K102">
    <cfRule type="expression" dxfId="3418" priority="13">
      <formula>K89&gt;0</formula>
    </cfRule>
    <cfRule type="expression" dxfId="3417" priority="14">
      <formula>K89&lt;0</formula>
    </cfRule>
  </conditionalFormatting>
  <conditionalFormatting sqref="L89:L102">
    <cfRule type="expression" dxfId="3416" priority="11">
      <formula>L89&gt;0</formula>
    </cfRule>
    <cfRule type="expression" dxfId="3415" priority="12">
      <formula>L89&lt;0</formula>
    </cfRule>
  </conditionalFormatting>
  <conditionalFormatting sqref="F25:F33">
    <cfRule type="expression" dxfId="3414" priority="9">
      <formula>F25&gt;0</formula>
    </cfRule>
    <cfRule type="expression" dxfId="3413" priority="10">
      <formula>F25&lt;0</formula>
    </cfRule>
  </conditionalFormatting>
  <conditionalFormatting sqref="H25:H33">
    <cfRule type="expression" dxfId="3412" priority="7">
      <formula>H25&gt;0</formula>
    </cfRule>
    <cfRule type="expression" dxfId="3411" priority="8">
      <formula>H25&lt;0</formula>
    </cfRule>
  </conditionalFormatting>
  <conditionalFormatting sqref="J54">
    <cfRule type="expression" dxfId="3410" priority="5">
      <formula>J54&gt;0</formula>
    </cfRule>
    <cfRule type="expression" dxfId="3409" priority="6">
      <formula>J54&lt;0</formula>
    </cfRule>
  </conditionalFormatting>
  <conditionalFormatting sqref="F55:F57">
    <cfRule type="expression" dxfId="3408" priority="3">
      <formula>F55&gt;0</formula>
    </cfRule>
    <cfRule type="expression" dxfId="3407" priority="4">
      <formula>F55&lt;0</formula>
    </cfRule>
  </conditionalFormatting>
  <conditionalFormatting sqref="H55:H57">
    <cfRule type="expression" dxfId="3406" priority="1">
      <formula>H55&gt;0</formula>
    </cfRule>
    <cfRule type="expression" dxfId="340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4" priority="21">
      <formula>F47&gt;0</formula>
    </cfRule>
    <cfRule type="expression" dxfId="3403" priority="22">
      <formula>F47&lt;0</formula>
    </cfRule>
  </conditionalFormatting>
  <conditionalFormatting sqref="Q7">
    <cfRule type="expression" dxfId="3402" priority="19">
      <formula>Q7&gt;0</formula>
    </cfRule>
    <cfRule type="expression" dxfId="3401" priority="20">
      <formula>Q7&lt;0</formula>
    </cfRule>
  </conditionalFormatting>
  <conditionalFormatting sqref="Q8">
    <cfRule type="expression" dxfId="3400" priority="17">
      <formula>Q8&gt;0</formula>
    </cfRule>
    <cfRule type="expression" dxfId="3399" priority="18">
      <formula>Q8&lt;0</formula>
    </cfRule>
  </conditionalFormatting>
  <conditionalFormatting sqref="F25:F46">
    <cfRule type="expression" dxfId="3398" priority="15">
      <formula>F25&gt;0</formula>
    </cfRule>
    <cfRule type="expression" dxfId="3397" priority="16">
      <formula>F25&lt;0</formula>
    </cfRule>
  </conditionalFormatting>
  <conditionalFormatting sqref="H25:H46">
    <cfRule type="expression" dxfId="3396" priority="13">
      <formula>H25&gt;0</formula>
    </cfRule>
    <cfRule type="expression" dxfId="3395" priority="14">
      <formula>H25&lt;0</formula>
    </cfRule>
  </conditionalFormatting>
  <conditionalFormatting sqref="F89:F110">
    <cfRule type="expression" dxfId="3394" priority="11">
      <formula>F89&gt;0</formula>
    </cfRule>
    <cfRule type="expression" dxfId="3393" priority="12">
      <formula>F89&lt;0</formula>
    </cfRule>
  </conditionalFormatting>
  <conditionalFormatting sqref="H89:H110">
    <cfRule type="expression" dxfId="3392" priority="9">
      <formula>H89&gt;0</formula>
    </cfRule>
    <cfRule type="expression" dxfId="3391" priority="10">
      <formula>H89&lt;0</formula>
    </cfRule>
  </conditionalFormatting>
  <conditionalFormatting sqref="Q10">
    <cfRule type="expression" dxfId="3390" priority="7">
      <formula>Q10&gt;0</formula>
    </cfRule>
    <cfRule type="expression" dxfId="3389" priority="8">
      <formula>Q10&lt;0</formula>
    </cfRule>
  </conditionalFormatting>
  <conditionalFormatting sqref="J25:J38">
    <cfRule type="expression" dxfId="3388" priority="5">
      <formula>J25&gt;0</formula>
    </cfRule>
    <cfRule type="expression" dxfId="3387" priority="6">
      <formula>J25&lt;0</formula>
    </cfRule>
  </conditionalFormatting>
  <conditionalFormatting sqref="K25:K38">
    <cfRule type="expression" dxfId="3386" priority="3">
      <formula>K25&gt;0</formula>
    </cfRule>
    <cfRule type="expression" dxfId="3385" priority="4">
      <formula>K25&lt;0</formula>
    </cfRule>
  </conditionalFormatting>
  <conditionalFormatting sqref="L25:L38">
    <cfRule type="expression" dxfId="3384" priority="1">
      <formula>L25&gt;0</formula>
    </cfRule>
    <cfRule type="expression" dxfId="338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82" priority="23">
      <formula>F34&gt;0</formula>
    </cfRule>
    <cfRule type="expression" dxfId="3381" priority="24">
      <formula>F34&lt;0</formula>
    </cfRule>
  </conditionalFormatting>
  <conditionalFormatting sqref="Q7">
    <cfRule type="expression" dxfId="3380" priority="21">
      <formula>Q7&gt;0</formula>
    </cfRule>
    <cfRule type="expression" dxfId="3379" priority="22">
      <formula>Q7&lt;0</formula>
    </cfRule>
  </conditionalFormatting>
  <conditionalFormatting sqref="Q8">
    <cfRule type="expression" dxfId="3378" priority="19">
      <formula>Q8&gt;0</formula>
    </cfRule>
    <cfRule type="expression" dxfId="3377" priority="20">
      <formula>Q8&lt;0</formula>
    </cfRule>
  </conditionalFormatting>
  <conditionalFormatting sqref="F25:F33">
    <cfRule type="expression" dxfId="3376" priority="17">
      <formula>F25&gt;0</formula>
    </cfRule>
    <cfRule type="expression" dxfId="3375" priority="18">
      <formula>F25&lt;0</formula>
    </cfRule>
  </conditionalFormatting>
  <conditionalFormatting sqref="H25:H33">
    <cfRule type="expression" dxfId="3374" priority="15">
      <formula>H25&gt;0</formula>
    </cfRule>
    <cfRule type="expression" dxfId="3373" priority="16">
      <formula>H25&lt;0</formula>
    </cfRule>
  </conditionalFormatting>
  <conditionalFormatting sqref="M46">
    <cfRule type="expression" dxfId="3372" priority="13">
      <formula>M46&gt;0</formula>
    </cfRule>
    <cfRule type="expression" dxfId="3371" priority="14">
      <formula>M46&lt;0</formula>
    </cfRule>
  </conditionalFormatting>
  <conditionalFormatting sqref="F79:F87 H79:H87">
    <cfRule type="expression" dxfId="3370" priority="11">
      <formula>F79&gt;0</formula>
    </cfRule>
    <cfRule type="expression" dxfId="3369" priority="12">
      <formula>F79&lt;0</formula>
    </cfRule>
  </conditionalFormatting>
  <conditionalFormatting sqref="F70:F78">
    <cfRule type="expression" dxfId="3368" priority="9">
      <formula>F70&gt;0</formula>
    </cfRule>
    <cfRule type="expression" dxfId="3367" priority="10">
      <formula>F70&lt;0</formula>
    </cfRule>
  </conditionalFormatting>
  <conditionalFormatting sqref="H70:H78">
    <cfRule type="expression" dxfId="3366" priority="7">
      <formula>H70&gt;0</formula>
    </cfRule>
    <cfRule type="expression" dxfId="3365" priority="8">
      <formula>H70&lt;0</formula>
    </cfRule>
  </conditionalFormatting>
  <conditionalFormatting sqref="J27:K27 J30:K30 J33:K33 J36:K36 J39:K39 J42:K42">
    <cfRule type="expression" dxfId="3364" priority="5">
      <formula>J27&gt;0</formula>
    </cfRule>
    <cfRule type="expression" dxfId="3363" priority="6">
      <formula>J27&lt;0</formula>
    </cfRule>
  </conditionalFormatting>
  <conditionalFormatting sqref="J28:K29 J31:K32 J34:K35 J37:K38 J40:K41">
    <cfRule type="expression" dxfId="3362" priority="3">
      <formula>J28&gt;0</formula>
    </cfRule>
    <cfRule type="expression" dxfId="3361" priority="4">
      <formula>J28&lt;0</formula>
    </cfRule>
  </conditionalFormatting>
  <conditionalFormatting sqref="L27:L42">
    <cfRule type="expression" dxfId="3360" priority="1">
      <formula>L27&gt;0</formula>
    </cfRule>
    <cfRule type="expression" dxfId="335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58" priority="9">
      <formula>F57&gt;0</formula>
    </cfRule>
    <cfRule type="expression" dxfId="3357" priority="10">
      <formula>F57&lt;0</formula>
    </cfRule>
  </conditionalFormatting>
  <conditionalFormatting sqref="Q7">
    <cfRule type="expression" dxfId="3356" priority="7">
      <formula>Q7&gt;0</formula>
    </cfRule>
    <cfRule type="expression" dxfId="3355" priority="8">
      <formula>Q7&lt;0</formula>
    </cfRule>
  </conditionalFormatting>
  <conditionalFormatting sqref="Q8">
    <cfRule type="expression" dxfId="3354" priority="5">
      <formula>Q8&gt;0</formula>
    </cfRule>
    <cfRule type="expression" dxfId="3353" priority="6">
      <formula>Q8&lt;0</formula>
    </cfRule>
  </conditionalFormatting>
  <conditionalFormatting sqref="F25:F56">
    <cfRule type="expression" dxfId="3352" priority="3">
      <formula>F25&gt;0</formula>
    </cfRule>
    <cfRule type="expression" dxfId="3351" priority="4">
      <formula>F25&lt;0</formula>
    </cfRule>
  </conditionalFormatting>
  <conditionalFormatting sqref="H25:H56">
    <cfRule type="expression" dxfId="3350" priority="1">
      <formula>H25&gt;0</formula>
    </cfRule>
    <cfRule type="expression" dxfId="334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48.09</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14427.000000000002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478.16000000000167</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478.16000000000167</v>
      </c>
    </row>
    <row r="9" spans="1:21" x14ac:dyDescent="0.25">
      <c r="B9" s="72">
        <v>43531</v>
      </c>
      <c r="C9" s="7">
        <v>56</v>
      </c>
      <c r="D9" s="43">
        <v>50.58</v>
      </c>
      <c r="E9" s="43">
        <v>0</v>
      </c>
      <c r="F9" s="43">
        <f t="shared" si="0"/>
        <v>2832.48</v>
      </c>
      <c r="G9" s="4"/>
      <c r="H9" s="161"/>
      <c r="I9" s="3"/>
      <c r="J9" s="3"/>
      <c r="K9" s="3"/>
      <c r="L9" s="4"/>
      <c r="M9" s="4"/>
      <c r="O9" s="11" t="s">
        <v>204</v>
      </c>
      <c r="Q9" s="134">
        <f>IF(Q2=0, 0, Q8/Q6)</f>
        <v>3.4279552995087885E-2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2.7032647119983363E-2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52.899000000000008</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52.41810000000001</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51.937200000000004</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51.456300000000006</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50.975400000000008</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50.494500000000009</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50.013600000000004</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49.532700000000006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49.051800000000007</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48.570900000000002</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48.09</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47.609100000000005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47.1282</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46.647300000000001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46.166400000000003</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45.685499999999998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45.204599999999999</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44.723700000000008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44.242800000000003</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43.761900000000004</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43.281000000000006</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48" priority="33">
      <formula>Q7&gt;0</formula>
    </cfRule>
    <cfRule type="expression" dxfId="3347" priority="34">
      <formula>Q7&lt;0</formula>
    </cfRule>
  </conditionalFormatting>
  <conditionalFormatting sqref="Q8">
    <cfRule type="expression" dxfId="3346" priority="31">
      <formula>Q8&gt;0</formula>
    </cfRule>
    <cfRule type="expression" dxfId="3345" priority="32">
      <formula>Q8&lt;0</formula>
    </cfRule>
  </conditionalFormatting>
  <conditionalFormatting sqref="F30:F64">
    <cfRule type="expression" dxfId="3344" priority="29">
      <formula>F30&gt;0</formula>
    </cfRule>
    <cfRule type="expression" dxfId="3343" priority="30">
      <formula>F30&lt;0</formula>
    </cfRule>
  </conditionalFormatting>
  <conditionalFormatting sqref="H30:H64">
    <cfRule type="expression" dxfId="3342" priority="27">
      <formula>H30&gt;0</formula>
    </cfRule>
    <cfRule type="expression" dxfId="3341" priority="28">
      <formula>H30&lt;0</formula>
    </cfRule>
  </conditionalFormatting>
  <conditionalFormatting sqref="Q10">
    <cfRule type="expression" dxfId="3340" priority="25">
      <formula>Q10&gt;0</formula>
    </cfRule>
    <cfRule type="expression" dxfId="3339" priority="26">
      <formula>Q10&lt;0</formula>
    </cfRule>
  </conditionalFormatting>
  <conditionalFormatting sqref="J27:J35">
    <cfRule type="expression" dxfId="3338" priority="23">
      <formula>J27&gt;0</formula>
    </cfRule>
    <cfRule type="expression" dxfId="3337" priority="24">
      <formula>J27&lt;0</formula>
    </cfRule>
  </conditionalFormatting>
  <conditionalFormatting sqref="K27:K38">
    <cfRule type="expression" dxfId="3336" priority="21">
      <formula>K27&gt;0</formula>
    </cfRule>
    <cfRule type="expression" dxfId="3335" priority="22">
      <formula>K27&lt;0</formula>
    </cfRule>
  </conditionalFormatting>
  <conditionalFormatting sqref="L27:L38">
    <cfRule type="expression" dxfId="3334" priority="19">
      <formula>L27&gt;0</formula>
    </cfRule>
    <cfRule type="expression" dxfId="3333" priority="20">
      <formula>L27&lt;0</formula>
    </cfRule>
  </conditionalFormatting>
  <conditionalFormatting sqref="F89:F110">
    <cfRule type="expression" dxfId="3332" priority="17">
      <formula>F89&gt;0</formula>
    </cfRule>
    <cfRule type="expression" dxfId="3331" priority="18">
      <formula>F89&lt;0</formula>
    </cfRule>
  </conditionalFormatting>
  <conditionalFormatting sqref="H89:H110">
    <cfRule type="expression" dxfId="3330" priority="15">
      <formula>H89&gt;0</formula>
    </cfRule>
    <cfRule type="expression" dxfId="3329" priority="16">
      <formula>H89&lt;0</formula>
    </cfRule>
  </conditionalFormatting>
  <conditionalFormatting sqref="J89:J102">
    <cfRule type="expression" dxfId="3328" priority="13">
      <formula>J89&gt;0</formula>
    </cfRule>
    <cfRule type="expression" dxfId="3327" priority="14">
      <formula>J89&lt;0</formula>
    </cfRule>
  </conditionalFormatting>
  <conditionalFormatting sqref="K89:K102">
    <cfRule type="expression" dxfId="3326" priority="11">
      <formula>K89&gt;0</formula>
    </cfRule>
    <cfRule type="expression" dxfId="3325" priority="12">
      <formula>K89&lt;0</formula>
    </cfRule>
  </conditionalFormatting>
  <conditionalFormatting sqref="L89:L102">
    <cfRule type="expression" dxfId="3324" priority="9">
      <formula>L89&gt;0</formula>
    </cfRule>
    <cfRule type="expression" dxfId="3323" priority="10">
      <formula>L89&lt;0</formula>
    </cfRule>
  </conditionalFormatting>
  <conditionalFormatting sqref="F29">
    <cfRule type="expression" dxfId="3322" priority="7">
      <formula>F29&gt;0</formula>
    </cfRule>
    <cfRule type="expression" dxfId="3321" priority="8">
      <formula>F29&lt;0</formula>
    </cfRule>
  </conditionalFormatting>
  <conditionalFormatting sqref="H29">
    <cfRule type="expression" dxfId="3320" priority="5">
      <formula>H29&gt;0</formula>
    </cfRule>
    <cfRule type="expression" dxfId="3319" priority="6">
      <formula>H29&lt;0</formula>
    </cfRule>
  </conditionalFormatting>
  <conditionalFormatting sqref="F25:F28 H25:H28">
    <cfRule type="expression" dxfId="3318" priority="1">
      <formula>F25&gt;0</formula>
    </cfRule>
    <cfRule type="expression" dxfId="331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52.79</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10558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835.34999999999491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638.13999999999942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6.4329536908786955E-2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3.7885963250615648E-2</v>
      </c>
      <c r="R11">
        <v>0.5</v>
      </c>
    </row>
    <row r="12" spans="1:21" x14ac:dyDescent="0.25">
      <c r="C12" s="4"/>
      <c r="H12" s="70"/>
      <c r="O12" s="11" t="s">
        <v>921</v>
      </c>
      <c r="Q12" s="1" t="s">
        <v>1392</v>
      </c>
      <c r="T12" s="1">
        <v>43516</v>
      </c>
      <c r="U12" t="s">
        <v>1377</v>
      </c>
    </row>
    <row r="13" spans="1:21" ht="15" customHeight="1" x14ac:dyDescent="0.25">
      <c r="H13" s="70"/>
      <c r="O13" s="11" t="s">
        <v>947</v>
      </c>
      <c r="Q13" s="2">
        <f>Q4/(6.78)</f>
        <v>7.7861356932153392</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58.069000000000003</v>
      </c>
      <c r="U21" s="888"/>
    </row>
    <row r="22" spans="1:21" x14ac:dyDescent="0.25">
      <c r="O22" s="81">
        <v>1.0900000000000001</v>
      </c>
      <c r="P22" s="81">
        <f t="shared" ref="P22:P41" si="2">O22*$Q$4</f>
        <v>57.5411</v>
      </c>
      <c r="U22" s="888"/>
    </row>
    <row r="23" spans="1:21" x14ac:dyDescent="0.25">
      <c r="O23" s="81">
        <v>1.08</v>
      </c>
      <c r="P23" s="81">
        <f t="shared" si="2"/>
        <v>57.013200000000005</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56.485300000000002</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55.9574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55.429500000000004</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54.901600000000002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54.373699999999999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53.845799999999997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53.317900000000002</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52.79</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52.262099999999997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51.734200000000001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51.206299999999999</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50.678399999999996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50.150499999999994</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49.622599999999998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49.094700000000003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48.566800000000001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48.038899999999998</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47.511000000000003</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16" priority="43">
      <formula>F57&gt;0</formula>
    </cfRule>
    <cfRule type="expression" dxfId="3315" priority="44">
      <formula>F57&lt;0</formula>
    </cfRule>
  </conditionalFormatting>
  <conditionalFormatting sqref="Q7">
    <cfRule type="expression" dxfId="3314" priority="41">
      <formula>Q7&gt;0</formula>
    </cfRule>
    <cfRule type="expression" dxfId="3313" priority="42">
      <formula>Q7&lt;0</formula>
    </cfRule>
  </conditionalFormatting>
  <conditionalFormatting sqref="Q8">
    <cfRule type="expression" dxfId="3312" priority="39">
      <formula>Q8&gt;0</formula>
    </cfRule>
    <cfRule type="expression" dxfId="3311" priority="40">
      <formula>Q8&lt;0</formula>
    </cfRule>
  </conditionalFormatting>
  <conditionalFormatting sqref="M58">
    <cfRule type="expression" dxfId="3310" priority="33">
      <formula>M58&gt;0</formula>
    </cfRule>
    <cfRule type="expression" dxfId="3309" priority="34">
      <formula>M58&lt;0</formula>
    </cfRule>
  </conditionalFormatting>
  <conditionalFormatting sqref="F84:F115">
    <cfRule type="expression" dxfId="3308" priority="31">
      <formula>F84&gt;0</formula>
    </cfRule>
    <cfRule type="expression" dxfId="3307" priority="32">
      <formula>F84&lt;0</formula>
    </cfRule>
  </conditionalFormatting>
  <conditionalFormatting sqref="H84:H115">
    <cfRule type="expression" dxfId="3306" priority="29">
      <formula>H84&gt;0</formula>
    </cfRule>
    <cfRule type="expression" dxfId="3305" priority="30">
      <formula>H84&lt;0</formula>
    </cfRule>
  </conditionalFormatting>
  <conditionalFormatting sqref="F25:F56 H25:H56">
    <cfRule type="expression" dxfId="3304" priority="27">
      <formula>F25&gt;0</formula>
    </cfRule>
    <cfRule type="expression" dxfId="3303" priority="28">
      <formula>F25&lt;0</formula>
    </cfRule>
  </conditionalFormatting>
  <conditionalFormatting sqref="J28:J30 K25:K30 J31:K38">
    <cfRule type="expression" dxfId="3302" priority="23">
      <formula>J25&gt;0</formula>
    </cfRule>
    <cfRule type="expression" dxfId="3301" priority="24">
      <formula>J25&lt;0</formula>
    </cfRule>
  </conditionalFormatting>
  <conditionalFormatting sqref="K39:K42">
    <cfRule type="expression" dxfId="3300" priority="21">
      <formula>K39&gt;0</formula>
    </cfRule>
    <cfRule type="expression" dxfId="3299" priority="22">
      <formula>K39&lt;0</formula>
    </cfRule>
  </conditionalFormatting>
  <conditionalFormatting sqref="K43">
    <cfRule type="expression" dxfId="3298" priority="19">
      <formula>K43&gt;0</formula>
    </cfRule>
    <cfRule type="expression" dxfId="3297" priority="20">
      <formula>K43&lt;0</formula>
    </cfRule>
  </conditionalFormatting>
  <conditionalFormatting sqref="K44">
    <cfRule type="expression" dxfId="3296" priority="17">
      <formula>K44&gt;0</formula>
    </cfRule>
    <cfRule type="expression" dxfId="3295" priority="18">
      <formula>K44&lt;0</formula>
    </cfRule>
  </conditionalFormatting>
  <conditionalFormatting sqref="K45">
    <cfRule type="expression" dxfId="3294" priority="15">
      <formula>K45&gt;0</formula>
    </cfRule>
    <cfRule type="expression" dxfId="3293" priority="16">
      <formula>K45&lt;0</formula>
    </cfRule>
  </conditionalFormatting>
  <conditionalFormatting sqref="K46:K51">
    <cfRule type="expression" dxfId="3292" priority="3">
      <formula>K46&gt;0</formula>
    </cfRule>
    <cfRule type="expression" dxfId="3291" priority="4">
      <formula>K46&lt;0</formula>
    </cfRule>
  </conditionalFormatting>
  <conditionalFormatting sqref="K52:K53">
    <cfRule type="expression" dxfId="3290" priority="1">
      <formula>K52&gt;0</formula>
    </cfRule>
    <cfRule type="expression" dxfId="328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88" priority="21">
      <formula>F47&gt;0</formula>
    </cfRule>
    <cfRule type="expression" dxfId="3287" priority="22">
      <formula>F47&lt;0</formula>
    </cfRule>
  </conditionalFormatting>
  <conditionalFormatting sqref="Q7">
    <cfRule type="expression" dxfId="3286" priority="19">
      <formula>Q7&gt;0</formula>
    </cfRule>
    <cfRule type="expression" dxfId="3285" priority="20">
      <formula>Q7&lt;0</formula>
    </cfRule>
  </conditionalFormatting>
  <conditionalFormatting sqref="Q8">
    <cfRule type="expression" dxfId="3284" priority="17">
      <formula>Q8&gt;0</formula>
    </cfRule>
    <cfRule type="expression" dxfId="3283" priority="18">
      <formula>Q8&lt;0</formula>
    </cfRule>
  </conditionalFormatting>
  <conditionalFormatting sqref="F25:F46">
    <cfRule type="expression" dxfId="3282" priority="15">
      <formula>F25&gt;0</formula>
    </cfRule>
    <cfRule type="expression" dxfId="3281" priority="16">
      <formula>F25&lt;0</formula>
    </cfRule>
  </conditionalFormatting>
  <conditionalFormatting sqref="H25:H46">
    <cfRule type="expression" dxfId="3280" priority="13">
      <formula>H25&gt;0</formula>
    </cfRule>
    <cfRule type="expression" dxfId="3279" priority="14">
      <formula>H25&lt;0</formula>
    </cfRule>
  </conditionalFormatting>
  <conditionalFormatting sqref="F89:F110">
    <cfRule type="expression" dxfId="3278" priority="11">
      <formula>F89&gt;0</formula>
    </cfRule>
    <cfRule type="expression" dxfId="3277" priority="12">
      <formula>F89&lt;0</formula>
    </cfRule>
  </conditionalFormatting>
  <conditionalFormatting sqref="H89:H110">
    <cfRule type="expression" dxfId="3276" priority="9">
      <formula>H89&gt;0</formula>
    </cfRule>
    <cfRule type="expression" dxfId="3275" priority="10">
      <formula>H89&lt;0</formula>
    </cfRule>
  </conditionalFormatting>
  <conditionalFormatting sqref="Q10">
    <cfRule type="expression" dxfId="3274" priority="7">
      <formula>Q10&gt;0</formula>
    </cfRule>
    <cfRule type="expression" dxfId="3273" priority="8">
      <formula>Q10&lt;0</formula>
    </cfRule>
  </conditionalFormatting>
  <conditionalFormatting sqref="J25:J38">
    <cfRule type="expression" dxfId="3272" priority="5">
      <formula>J25&gt;0</formula>
    </cfRule>
    <cfRule type="expression" dxfId="3271" priority="6">
      <formula>J25&lt;0</formula>
    </cfRule>
  </conditionalFormatting>
  <conditionalFormatting sqref="K25:K38">
    <cfRule type="expression" dxfId="3270" priority="3">
      <formula>K25&gt;0</formula>
    </cfRule>
    <cfRule type="expression" dxfId="3269" priority="4">
      <formula>K25&lt;0</formula>
    </cfRule>
  </conditionalFormatting>
  <conditionalFormatting sqref="L25:L38">
    <cfRule type="expression" dxfId="3268" priority="1">
      <formula>L25&gt;0</formula>
    </cfRule>
    <cfRule type="expression" dxfId="326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6" priority="39">
      <formula>F47&gt;0</formula>
    </cfRule>
    <cfRule type="expression" dxfId="3265" priority="40">
      <formula>F47&lt;0</formula>
    </cfRule>
  </conditionalFormatting>
  <conditionalFormatting sqref="Q7">
    <cfRule type="expression" dxfId="3264" priority="37">
      <formula>Q7&gt;0</formula>
    </cfRule>
    <cfRule type="expression" dxfId="3263" priority="38">
      <formula>Q7&lt;0</formula>
    </cfRule>
  </conditionalFormatting>
  <conditionalFormatting sqref="Q8">
    <cfRule type="expression" dxfId="3262" priority="35">
      <formula>Q8&gt;0</formula>
    </cfRule>
    <cfRule type="expression" dxfId="3261" priority="36">
      <formula>Q8&lt;0</formula>
    </cfRule>
  </conditionalFormatting>
  <conditionalFormatting sqref="F30:F46">
    <cfRule type="expression" dxfId="3260" priority="33">
      <formula>F30&gt;0</formula>
    </cfRule>
    <cfRule type="expression" dxfId="3259" priority="34">
      <formula>F30&lt;0</formula>
    </cfRule>
  </conditionalFormatting>
  <conditionalFormatting sqref="H30:H46">
    <cfRule type="expression" dxfId="3258" priority="31">
      <formula>H30&gt;0</formula>
    </cfRule>
    <cfRule type="expression" dxfId="3257" priority="32">
      <formula>H30&lt;0</formula>
    </cfRule>
  </conditionalFormatting>
  <conditionalFormatting sqref="Q10">
    <cfRule type="expression" dxfId="3256" priority="29">
      <formula>Q10&gt;0</formula>
    </cfRule>
    <cfRule type="expression" dxfId="3255" priority="30">
      <formula>Q10&lt;0</formula>
    </cfRule>
  </conditionalFormatting>
  <conditionalFormatting sqref="J25:J38">
    <cfRule type="expression" dxfId="3254" priority="27">
      <formula>J25&gt;0</formula>
    </cfRule>
    <cfRule type="expression" dxfId="3253" priority="28">
      <formula>J25&lt;0</formula>
    </cfRule>
  </conditionalFormatting>
  <conditionalFormatting sqref="K25:K38">
    <cfRule type="expression" dxfId="3252" priority="25">
      <formula>K25&gt;0</formula>
    </cfRule>
    <cfRule type="expression" dxfId="3251" priority="26">
      <formula>K25&lt;0</formula>
    </cfRule>
  </conditionalFormatting>
  <conditionalFormatting sqref="L25 L38">
    <cfRule type="expression" dxfId="3250" priority="23">
      <formula>L25&gt;0</formula>
    </cfRule>
    <cfRule type="expression" dxfId="3249" priority="24">
      <formula>L25&lt;0</formula>
    </cfRule>
  </conditionalFormatting>
  <conditionalFormatting sqref="F89:F110">
    <cfRule type="expression" dxfId="3248" priority="21">
      <formula>F89&gt;0</formula>
    </cfRule>
    <cfRule type="expression" dxfId="3247" priority="22">
      <formula>F89&lt;0</formula>
    </cfRule>
  </conditionalFormatting>
  <conditionalFormatting sqref="H89:H110">
    <cfRule type="expression" dxfId="3246" priority="19">
      <formula>H89&gt;0</formula>
    </cfRule>
    <cfRule type="expression" dxfId="3245" priority="20">
      <formula>H89&lt;0</formula>
    </cfRule>
  </conditionalFormatting>
  <conditionalFormatting sqref="J89:J102">
    <cfRule type="expression" dxfId="3244" priority="17">
      <formula>J89&gt;0</formula>
    </cfRule>
    <cfRule type="expression" dxfId="3243" priority="18">
      <formula>J89&lt;0</formula>
    </cfRule>
  </conditionalFormatting>
  <conditionalFormatting sqref="K89:K102">
    <cfRule type="expression" dxfId="3242" priority="15">
      <formula>K89&gt;0</formula>
    </cfRule>
    <cfRule type="expression" dxfId="3241" priority="16">
      <formula>K89&lt;0</formula>
    </cfRule>
  </conditionalFormatting>
  <conditionalFormatting sqref="L89:L102">
    <cfRule type="expression" dxfId="3240" priority="13">
      <formula>L89&gt;0</formula>
    </cfRule>
    <cfRule type="expression" dxfId="3239" priority="14">
      <formula>L89&lt;0</formula>
    </cfRule>
  </conditionalFormatting>
  <conditionalFormatting sqref="F25">
    <cfRule type="expression" dxfId="3238" priority="11">
      <formula>F25&gt;0</formula>
    </cfRule>
    <cfRule type="expression" dxfId="3237" priority="12">
      <formula>F25&lt;0</formula>
    </cfRule>
  </conditionalFormatting>
  <conditionalFormatting sqref="H25:H26">
    <cfRule type="expression" dxfId="3236" priority="9">
      <formula>H25&gt;0</formula>
    </cfRule>
    <cfRule type="expression" dxfId="3235" priority="10">
      <formula>H25&lt;0</formula>
    </cfRule>
  </conditionalFormatting>
  <conditionalFormatting sqref="F26">
    <cfRule type="expression" dxfId="3234" priority="7">
      <formula>F26&gt;0</formula>
    </cfRule>
    <cfRule type="expression" dxfId="3233" priority="8">
      <formula>F26&lt;0</formula>
    </cfRule>
  </conditionalFormatting>
  <conditionalFormatting sqref="F27:F29">
    <cfRule type="expression" dxfId="3232" priority="3">
      <formula>F27&gt;0</formula>
    </cfRule>
    <cfRule type="expression" dxfId="3231" priority="4">
      <formula>F27&lt;0</formula>
    </cfRule>
  </conditionalFormatting>
  <conditionalFormatting sqref="H27:H29">
    <cfRule type="expression" dxfId="3230" priority="1">
      <formula>H27&gt;0</formula>
    </cfRule>
    <cfRule type="expression" dxfId="322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8" priority="35">
      <formula>F47&gt;0</formula>
    </cfRule>
    <cfRule type="expression" dxfId="3227" priority="36">
      <formula>F47&lt;0</formula>
    </cfRule>
  </conditionalFormatting>
  <conditionalFormatting sqref="Q7">
    <cfRule type="expression" dxfId="3226" priority="33">
      <formula>Q7&gt;0</formula>
    </cfRule>
    <cfRule type="expression" dxfId="3225" priority="34">
      <formula>Q7&lt;0</formula>
    </cfRule>
  </conditionalFormatting>
  <conditionalFormatting sqref="Q8">
    <cfRule type="expression" dxfId="3224" priority="31">
      <formula>Q8&gt;0</formula>
    </cfRule>
    <cfRule type="expression" dxfId="3223" priority="32">
      <formula>Q8&lt;0</formula>
    </cfRule>
  </conditionalFormatting>
  <conditionalFormatting sqref="F30:F46">
    <cfRule type="expression" dxfId="3222" priority="29">
      <formula>F30&gt;0</formula>
    </cfRule>
    <cfRule type="expression" dxfId="3221" priority="30">
      <formula>F30&lt;0</formula>
    </cfRule>
  </conditionalFormatting>
  <conditionalFormatting sqref="H30:H46">
    <cfRule type="expression" dxfId="3220" priority="27">
      <formula>H30&gt;0</formula>
    </cfRule>
    <cfRule type="expression" dxfId="3219" priority="28">
      <formula>H30&lt;0</formula>
    </cfRule>
  </conditionalFormatting>
  <conditionalFormatting sqref="Q10">
    <cfRule type="expression" dxfId="3218" priority="25">
      <formula>Q10&gt;0</formula>
    </cfRule>
    <cfRule type="expression" dxfId="3217" priority="26">
      <formula>Q10&lt;0</formula>
    </cfRule>
  </conditionalFormatting>
  <conditionalFormatting sqref="J25:J38">
    <cfRule type="expression" dxfId="3216" priority="23">
      <formula>J25&gt;0</formula>
    </cfRule>
    <cfRule type="expression" dxfId="3215" priority="24">
      <formula>J25&lt;0</formula>
    </cfRule>
  </conditionalFormatting>
  <conditionalFormatting sqref="K25:K38">
    <cfRule type="expression" dxfId="3214" priority="21">
      <formula>K25&gt;0</formula>
    </cfRule>
    <cfRule type="expression" dxfId="3213" priority="22">
      <formula>K25&lt;0</formula>
    </cfRule>
  </conditionalFormatting>
  <conditionalFormatting sqref="L25 L38">
    <cfRule type="expression" dxfId="3212" priority="19">
      <formula>L25&gt;0</formula>
    </cfRule>
    <cfRule type="expression" dxfId="3211" priority="20">
      <formula>L25&lt;0</formula>
    </cfRule>
  </conditionalFormatting>
  <conditionalFormatting sqref="F89:F110">
    <cfRule type="expression" dxfId="3210" priority="17">
      <formula>F89&gt;0</formula>
    </cfRule>
    <cfRule type="expression" dxfId="3209" priority="18">
      <formula>F89&lt;0</formula>
    </cfRule>
  </conditionalFormatting>
  <conditionalFormatting sqref="H89:H110">
    <cfRule type="expression" dxfId="3208" priority="15">
      <formula>H89&gt;0</formula>
    </cfRule>
    <cfRule type="expression" dxfId="3207" priority="16">
      <formula>H89&lt;0</formula>
    </cfRule>
  </conditionalFormatting>
  <conditionalFormatting sqref="J89:J102">
    <cfRule type="expression" dxfId="3206" priority="13">
      <formula>J89&gt;0</formula>
    </cfRule>
    <cfRule type="expression" dxfId="3205" priority="14">
      <formula>J89&lt;0</formula>
    </cfRule>
  </conditionalFormatting>
  <conditionalFormatting sqref="K89:K102">
    <cfRule type="expression" dxfId="3204" priority="11">
      <formula>K89&gt;0</formula>
    </cfRule>
    <cfRule type="expression" dxfId="3203" priority="12">
      <formula>K89&lt;0</formula>
    </cfRule>
  </conditionalFormatting>
  <conditionalFormatting sqref="L89:L102">
    <cfRule type="expression" dxfId="3202" priority="9">
      <formula>L89&gt;0</formula>
    </cfRule>
    <cfRule type="expression" dxfId="3201" priority="10">
      <formula>L89&lt;0</formula>
    </cfRule>
  </conditionalFormatting>
  <conditionalFormatting sqref="F29 F25:F26">
    <cfRule type="expression" dxfId="3200" priority="7">
      <formula>F25&gt;0</formula>
    </cfRule>
    <cfRule type="expression" dxfId="3199" priority="8">
      <formula>F25&lt;0</formula>
    </cfRule>
  </conditionalFormatting>
  <conditionalFormatting sqref="H29 H25:H27">
    <cfRule type="expression" dxfId="3198" priority="5">
      <formula>H25&gt;0</formula>
    </cfRule>
    <cfRule type="expression" dxfId="3197" priority="6">
      <formula>H25&lt;0</formula>
    </cfRule>
  </conditionalFormatting>
  <conditionalFormatting sqref="F27:F28">
    <cfRule type="expression" dxfId="3196" priority="3">
      <formula>F27&gt;0</formula>
    </cfRule>
    <cfRule type="expression" dxfId="3195" priority="4">
      <formula>F27&lt;0</formula>
    </cfRule>
  </conditionalFormatting>
  <conditionalFormatting sqref="H28">
    <cfRule type="expression" dxfId="3194" priority="1">
      <formula>H28&gt;0</formula>
    </cfRule>
    <cfRule type="expression" dxfId="319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2" priority="43">
      <formula>F54&gt;0</formula>
    </cfRule>
    <cfRule type="expression" dxfId="3191" priority="44">
      <formula>F54&lt;0</formula>
    </cfRule>
  </conditionalFormatting>
  <conditionalFormatting sqref="Q7">
    <cfRule type="expression" dxfId="3190" priority="41">
      <formula>Q7&gt;0</formula>
    </cfRule>
    <cfRule type="expression" dxfId="3189" priority="42">
      <formula>Q7&lt;0</formula>
    </cfRule>
  </conditionalFormatting>
  <conditionalFormatting sqref="Q8">
    <cfRule type="expression" dxfId="3188" priority="39">
      <formula>Q8&gt;0</formula>
    </cfRule>
    <cfRule type="expression" dxfId="3187" priority="40">
      <formula>Q8&lt;0</formula>
    </cfRule>
  </conditionalFormatting>
  <conditionalFormatting sqref="F33:F36 F38:F53">
    <cfRule type="expression" dxfId="3186" priority="37">
      <formula>F33&gt;0</formula>
    </cfRule>
    <cfRule type="expression" dxfId="3185" priority="38">
      <formula>F33&lt;0</formula>
    </cfRule>
  </conditionalFormatting>
  <conditionalFormatting sqref="H33:H36 H38:H53">
    <cfRule type="expression" dxfId="3184" priority="35">
      <formula>H33&gt;0</formula>
    </cfRule>
    <cfRule type="expression" dxfId="3183" priority="36">
      <formula>H33&lt;0</formula>
    </cfRule>
  </conditionalFormatting>
  <conditionalFormatting sqref="Q10">
    <cfRule type="expression" dxfId="3182" priority="33">
      <formula>Q10&gt;0</formula>
    </cfRule>
    <cfRule type="expression" dxfId="3181" priority="34">
      <formula>Q10&lt;0</formula>
    </cfRule>
  </conditionalFormatting>
  <conditionalFormatting sqref="J25:J37">
    <cfRule type="expression" dxfId="3180" priority="31">
      <formula>J25&gt;0</formula>
    </cfRule>
    <cfRule type="expression" dxfId="3179" priority="32">
      <formula>J25&lt;0</formula>
    </cfRule>
  </conditionalFormatting>
  <conditionalFormatting sqref="K25:K38">
    <cfRule type="expression" dxfId="3178" priority="29">
      <formula>K25&gt;0</formula>
    </cfRule>
    <cfRule type="expression" dxfId="3177" priority="30">
      <formula>K25&lt;0</formula>
    </cfRule>
  </conditionalFormatting>
  <conditionalFormatting sqref="L25">
    <cfRule type="expression" dxfId="3176" priority="27">
      <formula>L25&gt;0</formula>
    </cfRule>
    <cfRule type="expression" dxfId="3175" priority="28">
      <formula>L25&lt;0</formula>
    </cfRule>
  </conditionalFormatting>
  <conditionalFormatting sqref="F89:F110">
    <cfRule type="expression" dxfId="3174" priority="25">
      <formula>F89&gt;0</formula>
    </cfRule>
    <cfRule type="expression" dxfId="3173" priority="26">
      <formula>F89&lt;0</formula>
    </cfRule>
  </conditionalFormatting>
  <conditionalFormatting sqref="H89:H110">
    <cfRule type="expression" dxfId="3172" priority="23">
      <formula>H89&gt;0</formula>
    </cfRule>
    <cfRule type="expression" dxfId="3171" priority="24">
      <formula>H89&lt;0</formula>
    </cfRule>
  </conditionalFormatting>
  <conditionalFormatting sqref="J89:J102">
    <cfRule type="expression" dxfId="3170" priority="21">
      <formula>J89&gt;0</formula>
    </cfRule>
    <cfRule type="expression" dxfId="3169" priority="22">
      <formula>J89&lt;0</formula>
    </cfRule>
  </conditionalFormatting>
  <conditionalFormatting sqref="K89:K102">
    <cfRule type="expression" dxfId="3168" priority="19">
      <formula>K89&gt;0</formula>
    </cfRule>
    <cfRule type="expression" dxfId="3167" priority="20">
      <formula>K89&lt;0</formula>
    </cfRule>
  </conditionalFormatting>
  <conditionalFormatting sqref="L89:L102">
    <cfRule type="expression" dxfId="3166" priority="17">
      <formula>L89&gt;0</formula>
    </cfRule>
    <cfRule type="expression" dxfId="3165" priority="18">
      <formula>L89&lt;0</formula>
    </cfRule>
  </conditionalFormatting>
  <conditionalFormatting sqref="F29:F32">
    <cfRule type="expression" dxfId="3164" priority="15">
      <formula>F29&gt;0</formula>
    </cfRule>
    <cfRule type="expression" dxfId="3163" priority="16">
      <formula>F29&lt;0</formula>
    </cfRule>
  </conditionalFormatting>
  <conditionalFormatting sqref="H29:H32">
    <cfRule type="expression" dxfId="3162" priority="13">
      <formula>H29&gt;0</formula>
    </cfRule>
    <cfRule type="expression" dxfId="3161" priority="14">
      <formula>H29&lt;0</formula>
    </cfRule>
  </conditionalFormatting>
  <conditionalFormatting sqref="F25:F28">
    <cfRule type="expression" dxfId="3160" priority="11">
      <formula>F25&gt;0</formula>
    </cfRule>
    <cfRule type="expression" dxfId="3159" priority="12">
      <formula>F25&lt;0</formula>
    </cfRule>
  </conditionalFormatting>
  <conditionalFormatting sqref="H25:H28">
    <cfRule type="expression" dxfId="3158" priority="9">
      <formula>H25&gt;0</formula>
    </cfRule>
    <cfRule type="expression" dxfId="3157" priority="10">
      <formula>H25&lt;0</formula>
    </cfRule>
  </conditionalFormatting>
  <conditionalFormatting sqref="F37">
    <cfRule type="expression" dxfId="3156" priority="7">
      <formula>F37&gt;0</formula>
    </cfRule>
    <cfRule type="expression" dxfId="3155" priority="8">
      <formula>F37&lt;0</formula>
    </cfRule>
  </conditionalFormatting>
  <conditionalFormatting sqref="H37">
    <cfRule type="expression" dxfId="3154" priority="5">
      <formula>H37&gt;0</formula>
    </cfRule>
    <cfRule type="expression" dxfId="3153" priority="6">
      <formula>H37&lt;0</formula>
    </cfRule>
  </conditionalFormatting>
  <conditionalFormatting sqref="J49">
    <cfRule type="expression" dxfId="3152" priority="3">
      <formula>J49&gt;0</formula>
    </cfRule>
    <cfRule type="expression" dxfId="3151" priority="4">
      <formula>J49&lt;0</formula>
    </cfRule>
  </conditionalFormatting>
  <conditionalFormatting sqref="J38:J48">
    <cfRule type="expression" dxfId="3150" priority="1">
      <formula>J38&gt;0</formula>
    </cfRule>
    <cfRule type="expression" dxfId="314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48.71</v>
      </c>
      <c r="R4" s="425">
        <v>-0.04</v>
      </c>
      <c r="T4" s="1"/>
    </row>
    <row r="5" spans="1:21" x14ac:dyDescent="0.25">
      <c r="B5" s="72"/>
      <c r="C5" s="4"/>
      <c r="D5" s="3"/>
      <c r="E5" s="3"/>
      <c r="F5" s="3"/>
      <c r="G5" s="72"/>
      <c r="H5" s="161"/>
      <c r="I5" s="3"/>
      <c r="J5" s="3"/>
      <c r="K5" s="3"/>
      <c r="L5" s="4"/>
      <c r="M5" s="4"/>
      <c r="O5" s="11" t="s">
        <v>67</v>
      </c>
      <c r="Q5" s="3">
        <f>Q4*Q2</f>
        <v>3214.86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-555.72000000000025</v>
      </c>
      <c r="R7">
        <v>66</v>
      </c>
    </row>
    <row r="8" spans="1:21" x14ac:dyDescent="0.25">
      <c r="B8" s="72"/>
      <c r="C8" s="4"/>
      <c r="D8" s="3"/>
      <c r="E8" s="3"/>
      <c r="F8" s="3"/>
      <c r="G8" s="72"/>
      <c r="H8" s="161"/>
      <c r="I8" s="3"/>
      <c r="J8" s="3"/>
      <c r="K8" s="3"/>
      <c r="L8" s="4"/>
      <c r="M8" s="4"/>
      <c r="O8" s="11" t="s">
        <v>179</v>
      </c>
      <c r="P8" s="33"/>
      <c r="Q8" s="2">
        <f>K18+M18-F18+Q2*Q4</f>
        <v>-555.72000000000025</v>
      </c>
      <c r="T8" s="1"/>
      <c r="U8" s="741"/>
    </row>
    <row r="9" spans="1:21" x14ac:dyDescent="0.25">
      <c r="B9" s="72"/>
      <c r="C9" s="4"/>
      <c r="D9" s="3"/>
      <c r="E9" s="3"/>
      <c r="F9" s="3"/>
      <c r="G9" s="4"/>
      <c r="H9" s="161"/>
      <c r="I9" s="3"/>
      <c r="J9" s="3"/>
      <c r="K9" s="3"/>
      <c r="L9" s="4"/>
      <c r="M9" s="4"/>
      <c r="O9" s="11" t="s">
        <v>204</v>
      </c>
      <c r="Q9" s="134">
        <f>IF(Q2=0, 0, Q8/Q6)</f>
        <v>-0.1473831612112726</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53.581000000000003</v>
      </c>
    </row>
    <row r="20" spans="1:20" x14ac:dyDescent="0.25">
      <c r="O20" s="81">
        <v>1.0900000000000001</v>
      </c>
      <c r="P20" s="81">
        <f t="shared" ref="P20:P39" si="0">O20*$Q$4</f>
        <v>53.093900000000005</v>
      </c>
    </row>
    <row r="21" spans="1:20" x14ac:dyDescent="0.25">
      <c r="O21" s="81">
        <v>1.08</v>
      </c>
      <c r="P21" s="81">
        <f t="shared" si="0"/>
        <v>52.606800000000007</v>
      </c>
      <c r="T21" s="1"/>
    </row>
    <row r="22" spans="1:20" x14ac:dyDescent="0.25">
      <c r="O22" s="81">
        <v>1.07</v>
      </c>
      <c r="P22" s="81">
        <f t="shared" si="0"/>
        <v>52.119700000000002</v>
      </c>
    </row>
    <row r="23" spans="1:20" x14ac:dyDescent="0.25">
      <c r="O23" s="81">
        <v>1.06</v>
      </c>
      <c r="P23" s="81">
        <f t="shared" si="0"/>
        <v>51.632600000000004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51.145500000000006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50.6584</v>
      </c>
    </row>
    <row r="26" spans="1:20" x14ac:dyDescent="0.25">
      <c r="B26" s="164"/>
      <c r="C26" s="10"/>
      <c r="D26" s="39"/>
      <c r="E26" s="39"/>
      <c r="F26" s="39"/>
      <c r="G26" s="39"/>
      <c r="H26" s="179"/>
      <c r="I26" s="39"/>
      <c r="J26" s="39"/>
      <c r="K26" s="39"/>
      <c r="L26" s="39"/>
      <c r="O26" s="81">
        <v>1.03</v>
      </c>
      <c r="P26" s="81">
        <f t="shared" si="0"/>
        <v>50.171300000000002</v>
      </c>
      <c r="T26" s="156"/>
    </row>
    <row r="27" spans="1:20" x14ac:dyDescent="0.25">
      <c r="B27" s="164"/>
      <c r="C27" s="10"/>
      <c r="D27" s="39"/>
      <c r="E27" s="39"/>
      <c r="F27" s="39"/>
      <c r="G27" s="39"/>
      <c r="H27" s="179"/>
      <c r="I27" s="39"/>
      <c r="J27" s="39"/>
      <c r="K27" s="39"/>
      <c r="L27" s="39"/>
      <c r="O27" s="81">
        <v>1.02</v>
      </c>
      <c r="P27" s="81">
        <f t="shared" si="0"/>
        <v>49.684200000000004</v>
      </c>
      <c r="T27" s="67"/>
    </row>
    <row r="28" spans="1:20" x14ac:dyDescent="0.25">
      <c r="B28" s="164"/>
      <c r="C28" s="10"/>
      <c r="D28" s="39"/>
      <c r="E28" s="39"/>
      <c r="F28" s="39"/>
      <c r="G28" s="39"/>
      <c r="H28" s="179"/>
      <c r="I28" s="39"/>
      <c r="J28" s="39"/>
      <c r="K28" s="39"/>
      <c r="L28" s="39"/>
      <c r="O28" s="81">
        <v>1.01</v>
      </c>
      <c r="P28" s="81">
        <f t="shared" si="0"/>
        <v>49.197099999999999</v>
      </c>
      <c r="T28" s="156"/>
    </row>
    <row r="29" spans="1:20" x14ac:dyDescent="0.25">
      <c r="B29" s="164"/>
      <c r="C29" s="10"/>
      <c r="D29" s="39"/>
      <c r="E29" s="39"/>
      <c r="F29" s="39"/>
      <c r="G29" s="39"/>
      <c r="H29" s="179"/>
      <c r="I29" s="39"/>
      <c r="J29" s="39"/>
      <c r="K29" s="39"/>
      <c r="L29" s="39"/>
      <c r="O29" s="81">
        <v>1</v>
      </c>
      <c r="P29" s="81">
        <f t="shared" si="0"/>
        <v>48.71</v>
      </c>
      <c r="T29" s="156"/>
    </row>
    <row r="30" spans="1:20" x14ac:dyDescent="0.25">
      <c r="B30" s="164"/>
      <c r="C30" s="10"/>
      <c r="D30" s="39"/>
      <c r="E30" s="39"/>
      <c r="F30" s="39"/>
      <c r="G30" s="39"/>
      <c r="H30" s="179"/>
      <c r="I30" s="39"/>
      <c r="J30" s="39"/>
      <c r="K30" s="39"/>
      <c r="L30" s="39"/>
      <c r="O30" s="81">
        <v>0.99</v>
      </c>
      <c r="P30" s="81">
        <f t="shared" si="0"/>
        <v>48.222900000000003</v>
      </c>
      <c r="T30" s="156"/>
    </row>
    <row r="31" spans="1:20" x14ac:dyDescent="0.25">
      <c r="B31" s="164"/>
      <c r="C31" s="10"/>
      <c r="D31" s="39"/>
      <c r="E31" s="39"/>
      <c r="F31" s="39"/>
      <c r="G31" s="39"/>
      <c r="H31" s="179"/>
      <c r="I31" s="39"/>
      <c r="J31" s="39"/>
      <c r="K31" s="39"/>
      <c r="L31" s="39"/>
      <c r="O31" s="81">
        <v>0.98</v>
      </c>
      <c r="P31" s="81">
        <f t="shared" si="0"/>
        <v>47.735799999999998</v>
      </c>
    </row>
    <row r="32" spans="1:20" x14ac:dyDescent="0.25">
      <c r="B32" s="164"/>
      <c r="C32" s="10"/>
      <c r="D32" s="39"/>
      <c r="E32" s="39"/>
      <c r="F32" s="39"/>
      <c r="G32" s="39"/>
      <c r="H32" s="179"/>
      <c r="I32" s="39"/>
      <c r="J32" s="39"/>
      <c r="K32" s="39"/>
      <c r="L32" s="39"/>
      <c r="O32" s="81">
        <v>0.97</v>
      </c>
      <c r="P32" s="81">
        <f t="shared" si="0"/>
        <v>47.248699999999999</v>
      </c>
    </row>
    <row r="33" spans="2:17" x14ac:dyDescent="0.25">
      <c r="B33" s="164"/>
      <c r="C33" s="10"/>
      <c r="D33" s="39"/>
      <c r="E33" s="39"/>
      <c r="F33" s="39"/>
      <c r="G33" s="39"/>
      <c r="H33" s="179"/>
      <c r="I33" s="39"/>
      <c r="J33" s="39"/>
      <c r="K33" s="39"/>
      <c r="L33" s="39"/>
      <c r="O33" s="81">
        <v>0.96</v>
      </c>
      <c r="P33" s="81">
        <f t="shared" si="0"/>
        <v>46.761600000000001</v>
      </c>
    </row>
    <row r="34" spans="2:17" x14ac:dyDescent="0.25">
      <c r="B34" s="164"/>
      <c r="C34" s="10"/>
      <c r="D34" s="39"/>
      <c r="E34" s="39"/>
      <c r="F34" s="39"/>
      <c r="G34" s="39"/>
      <c r="H34" s="179"/>
      <c r="I34" s="39"/>
      <c r="J34" s="39"/>
      <c r="K34" s="39"/>
      <c r="L34" s="39"/>
      <c r="O34" s="81">
        <v>0.95</v>
      </c>
      <c r="P34" s="81">
        <f t="shared" si="0"/>
        <v>46.274499999999996</v>
      </c>
    </row>
    <row r="35" spans="2:17" x14ac:dyDescent="0.25">
      <c r="B35" s="164"/>
      <c r="C35" s="10"/>
      <c r="D35" s="39"/>
      <c r="E35" s="39"/>
      <c r="F35" s="39"/>
      <c r="G35" s="39"/>
      <c r="H35" s="179"/>
      <c r="I35" s="39"/>
      <c r="J35" s="39"/>
      <c r="K35" s="39"/>
      <c r="L35" s="39"/>
      <c r="O35" s="81">
        <v>0.94</v>
      </c>
      <c r="P35" s="81">
        <f t="shared" si="0"/>
        <v>45.787399999999998</v>
      </c>
    </row>
    <row r="36" spans="2:17" x14ac:dyDescent="0.25">
      <c r="B36" s="164"/>
      <c r="C36" s="10"/>
      <c r="D36" s="39"/>
      <c r="E36" s="39"/>
      <c r="F36" s="39"/>
      <c r="G36" s="39"/>
      <c r="H36" s="179"/>
      <c r="I36" s="39"/>
      <c r="J36" s="39"/>
      <c r="K36" s="39"/>
      <c r="L36" s="39"/>
      <c r="O36" s="81">
        <v>0.93</v>
      </c>
      <c r="P36" s="81">
        <f t="shared" si="0"/>
        <v>45.3003</v>
      </c>
    </row>
    <row r="37" spans="2:17" x14ac:dyDescent="0.25">
      <c r="B37" s="164"/>
      <c r="C37" s="10"/>
      <c r="D37" s="39"/>
      <c r="E37" s="39"/>
      <c r="F37" s="39"/>
      <c r="G37" s="39"/>
      <c r="H37" s="179"/>
      <c r="I37" s="39"/>
      <c r="J37" s="39"/>
      <c r="K37" s="39"/>
      <c r="L37" s="39"/>
      <c r="O37" s="81">
        <v>0.92</v>
      </c>
      <c r="P37" s="81">
        <f t="shared" si="0"/>
        <v>44.813200000000002</v>
      </c>
    </row>
    <row r="38" spans="2:17" x14ac:dyDescent="0.25">
      <c r="B38" s="164"/>
      <c r="C38" s="10"/>
      <c r="D38" s="39"/>
      <c r="E38" s="39"/>
      <c r="F38" s="39"/>
      <c r="G38" s="39"/>
      <c r="H38" s="179"/>
      <c r="I38" s="39"/>
      <c r="J38" s="39"/>
      <c r="K38" s="39"/>
      <c r="L38" s="39"/>
      <c r="O38" s="81">
        <v>0.91</v>
      </c>
      <c r="P38" s="81">
        <f t="shared" si="0"/>
        <v>44.326100000000004</v>
      </c>
    </row>
    <row r="39" spans="2:17" x14ac:dyDescent="0.25">
      <c r="B39" s="164"/>
      <c r="C39" s="10"/>
      <c r="D39" s="39"/>
      <c r="E39" s="39"/>
      <c r="F39" s="39"/>
      <c r="G39" s="39"/>
      <c r="H39" s="179"/>
      <c r="I39" s="39"/>
      <c r="J39" s="39"/>
      <c r="K39" s="39"/>
      <c r="L39" s="39"/>
      <c r="O39" s="81">
        <v>0.9</v>
      </c>
      <c r="P39" s="81">
        <f t="shared" si="0"/>
        <v>43.838999999999999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48" priority="33">
      <formula>Q7&gt;0</formula>
    </cfRule>
    <cfRule type="expression" dxfId="3147" priority="34">
      <formula>Q7&lt;0</formula>
    </cfRule>
  </conditionalFormatting>
  <conditionalFormatting sqref="Q8">
    <cfRule type="expression" dxfId="3146" priority="31">
      <formula>Q8&gt;0</formula>
    </cfRule>
    <cfRule type="expression" dxfId="3145" priority="32">
      <formula>Q8&lt;0</formula>
    </cfRule>
  </conditionalFormatting>
  <conditionalFormatting sqref="F34:F54 F58:F63">
    <cfRule type="expression" dxfId="3144" priority="29">
      <formula>F34&gt;0</formula>
    </cfRule>
    <cfRule type="expression" dxfId="3143" priority="30">
      <formula>F34&lt;0</formula>
    </cfRule>
  </conditionalFormatting>
  <conditionalFormatting sqref="H34:H54 H58:H63">
    <cfRule type="expression" dxfId="3142" priority="27">
      <formula>H34&gt;0</formula>
    </cfRule>
    <cfRule type="expression" dxfId="3141" priority="28">
      <formula>H34&lt;0</formula>
    </cfRule>
  </conditionalFormatting>
  <conditionalFormatting sqref="Q10">
    <cfRule type="expression" dxfId="3140" priority="25">
      <formula>Q10&gt;0</formula>
    </cfRule>
    <cfRule type="expression" dxfId="3139" priority="26">
      <formula>Q10&lt;0</formula>
    </cfRule>
  </conditionalFormatting>
  <conditionalFormatting sqref="J25:J38">
    <cfRule type="expression" dxfId="3138" priority="23">
      <formula>J25&gt;0</formula>
    </cfRule>
    <cfRule type="expression" dxfId="3137" priority="24">
      <formula>J25&lt;0</formula>
    </cfRule>
  </conditionalFormatting>
  <conditionalFormatting sqref="K25:K35 K37:K38">
    <cfRule type="expression" dxfId="3136" priority="21">
      <formula>K25&gt;0</formula>
    </cfRule>
    <cfRule type="expression" dxfId="3135" priority="22">
      <formula>K25&lt;0</formula>
    </cfRule>
  </conditionalFormatting>
  <conditionalFormatting sqref="F89:F110">
    <cfRule type="expression" dxfId="3134" priority="19">
      <formula>F89&gt;0</formula>
    </cfRule>
    <cfRule type="expression" dxfId="3133" priority="20">
      <formula>F89&lt;0</formula>
    </cfRule>
  </conditionalFormatting>
  <conditionalFormatting sqref="H89:H110">
    <cfRule type="expression" dxfId="3132" priority="17">
      <formula>H89&gt;0</formula>
    </cfRule>
    <cfRule type="expression" dxfId="3131" priority="18">
      <formula>H89&lt;0</formula>
    </cfRule>
  </conditionalFormatting>
  <conditionalFormatting sqref="J89:J102">
    <cfRule type="expression" dxfId="3130" priority="15">
      <formula>J89&gt;0</formula>
    </cfRule>
    <cfRule type="expression" dxfId="3129" priority="16">
      <formula>J89&lt;0</formula>
    </cfRule>
  </conditionalFormatting>
  <conditionalFormatting sqref="K89:K102">
    <cfRule type="expression" dxfId="3128" priority="13">
      <formula>K89&gt;0</formula>
    </cfRule>
    <cfRule type="expression" dxfId="3127" priority="14">
      <formula>K89&lt;0</formula>
    </cfRule>
  </conditionalFormatting>
  <conditionalFormatting sqref="L89:L102">
    <cfRule type="expression" dxfId="3126" priority="11">
      <formula>L89&gt;0</formula>
    </cfRule>
    <cfRule type="expression" dxfId="3125" priority="12">
      <formula>L89&lt;0</formula>
    </cfRule>
  </conditionalFormatting>
  <conditionalFormatting sqref="F25:F33">
    <cfRule type="expression" dxfId="3124" priority="9">
      <formula>F25&gt;0</formula>
    </cfRule>
    <cfRule type="expression" dxfId="3123" priority="10">
      <formula>F25&lt;0</formula>
    </cfRule>
  </conditionalFormatting>
  <conditionalFormatting sqref="H25:H33">
    <cfRule type="expression" dxfId="3122" priority="7">
      <formula>H25&gt;0</formula>
    </cfRule>
    <cfRule type="expression" dxfId="3121" priority="8">
      <formula>H25&lt;0</formula>
    </cfRule>
  </conditionalFormatting>
  <conditionalFormatting sqref="J54">
    <cfRule type="expression" dxfId="3120" priority="5">
      <formula>J54&gt;0</formula>
    </cfRule>
    <cfRule type="expression" dxfId="3119" priority="6">
      <formula>J54&lt;0</formula>
    </cfRule>
  </conditionalFormatting>
  <conditionalFormatting sqref="F55:F57">
    <cfRule type="expression" dxfId="3118" priority="3">
      <formula>F55&gt;0</formula>
    </cfRule>
    <cfRule type="expression" dxfId="3117" priority="4">
      <formula>F55&lt;0</formula>
    </cfRule>
  </conditionalFormatting>
  <conditionalFormatting sqref="H55:H57">
    <cfRule type="expression" dxfId="3116" priority="1">
      <formula>H55&gt;0</formula>
    </cfRule>
    <cfRule type="expression" dxfId="311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262.64010000000002</v>
      </c>
      <c r="R4" s="425">
        <v>-2.53E-2</v>
      </c>
      <c r="T4" s="1"/>
    </row>
    <row r="5" spans="1:21" x14ac:dyDescent="0.25">
      <c r="B5" s="72"/>
      <c r="C5" s="4"/>
      <c r="D5" s="3"/>
      <c r="E5" s="3"/>
      <c r="F5" s="3"/>
      <c r="G5" s="72"/>
      <c r="H5" s="161"/>
      <c r="I5" s="3"/>
      <c r="J5" s="3"/>
      <c r="K5" s="3"/>
      <c r="L5" s="4"/>
      <c r="M5" s="4"/>
      <c r="O5" s="11" t="s">
        <v>67</v>
      </c>
      <c r="Q5" s="3">
        <f>Q4*Q2</f>
        <v>5252.8020000000006</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212.80200000000059</v>
      </c>
      <c r="R7">
        <v>20</v>
      </c>
    </row>
    <row r="8" spans="1:21" x14ac:dyDescent="0.25">
      <c r="B8" s="72"/>
      <c r="C8" s="4"/>
      <c r="D8" s="3"/>
      <c r="E8" s="3"/>
      <c r="F8" s="3"/>
      <c r="G8" s="72"/>
      <c r="H8" s="161"/>
      <c r="I8" s="3"/>
      <c r="J8" s="3"/>
      <c r="K8" s="3"/>
      <c r="L8" s="4"/>
      <c r="M8" s="4"/>
      <c r="O8" s="11" t="s">
        <v>179</v>
      </c>
      <c r="P8" s="33"/>
      <c r="Q8" s="2">
        <f>K18+M18-F18+Q2*Q4</f>
        <v>212.80200000000059</v>
      </c>
      <c r="T8" s="1"/>
      <c r="U8" s="741"/>
    </row>
    <row r="9" spans="1:21" x14ac:dyDescent="0.25">
      <c r="B9" s="72"/>
      <c r="C9" s="4"/>
      <c r="D9" s="3"/>
      <c r="E9" s="3"/>
      <c r="F9" s="3"/>
      <c r="G9" s="4"/>
      <c r="H9" s="161"/>
      <c r="I9" s="3"/>
      <c r="J9" s="3"/>
      <c r="K9" s="3"/>
      <c r="L9" s="4"/>
      <c r="M9" s="4"/>
      <c r="O9" s="11" t="s">
        <v>204</v>
      </c>
      <c r="Q9" s="134">
        <f>IF(Q2=0, 0, Q8/Q6)</f>
        <v>4.2222619047619162E-2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288.90411000000006</v>
      </c>
    </row>
    <row r="20" spans="1:20" x14ac:dyDescent="0.25">
      <c r="O20" s="81">
        <v>1.0900000000000001</v>
      </c>
      <c r="P20" s="81">
        <f t="shared" ref="P20:P39" si="0">O20*$Q$4</f>
        <v>286.27770900000002</v>
      </c>
    </row>
    <row r="21" spans="1:20" x14ac:dyDescent="0.25">
      <c r="O21" s="81">
        <v>1.08</v>
      </c>
      <c r="P21" s="81">
        <f t="shared" si="0"/>
        <v>283.65130800000003</v>
      </c>
      <c r="T21" s="1"/>
    </row>
    <row r="22" spans="1:20" x14ac:dyDescent="0.25">
      <c r="O22" s="81">
        <v>1.07</v>
      </c>
      <c r="P22" s="81">
        <f t="shared" si="0"/>
        <v>281.02490700000004</v>
      </c>
    </row>
    <row r="23" spans="1:20" x14ac:dyDescent="0.25">
      <c r="O23" s="81">
        <v>1.06</v>
      </c>
      <c r="P23" s="81">
        <f t="shared" si="0"/>
        <v>278.39850600000005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275.77210500000001</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273.14570400000002</v>
      </c>
    </row>
    <row r="26" spans="1:20" x14ac:dyDescent="0.25">
      <c r="B26" s="164"/>
      <c r="C26" s="10"/>
      <c r="D26" s="39"/>
      <c r="E26" s="39"/>
      <c r="F26" s="39"/>
      <c r="G26" s="39"/>
      <c r="H26" s="179"/>
      <c r="I26" s="39"/>
      <c r="J26" s="39"/>
      <c r="K26" s="39"/>
      <c r="L26" s="39"/>
      <c r="O26" s="81">
        <v>1.03</v>
      </c>
      <c r="P26" s="81">
        <f t="shared" si="0"/>
        <v>270.51930300000004</v>
      </c>
      <c r="T26" s="156"/>
    </row>
    <row r="27" spans="1:20" x14ac:dyDescent="0.25">
      <c r="B27" s="164"/>
      <c r="C27" s="10"/>
      <c r="D27" s="39"/>
      <c r="E27" s="39"/>
      <c r="F27" s="39"/>
      <c r="G27" s="39"/>
      <c r="H27" s="179"/>
      <c r="I27" s="39"/>
      <c r="J27" s="39"/>
      <c r="K27" s="39"/>
      <c r="L27" s="39"/>
      <c r="O27" s="81">
        <v>1.02</v>
      </c>
      <c r="P27" s="81">
        <f t="shared" si="0"/>
        <v>267.89290200000005</v>
      </c>
      <c r="T27" s="67"/>
    </row>
    <row r="28" spans="1:20" x14ac:dyDescent="0.25">
      <c r="B28" s="164"/>
      <c r="C28" s="10"/>
      <c r="D28" s="39"/>
      <c r="E28" s="39"/>
      <c r="F28" s="39"/>
      <c r="G28" s="39"/>
      <c r="H28" s="179"/>
      <c r="I28" s="39"/>
      <c r="J28" s="39"/>
      <c r="K28" s="39"/>
      <c r="L28" s="39"/>
      <c r="O28" s="81">
        <v>1.01</v>
      </c>
      <c r="P28" s="81">
        <f t="shared" si="0"/>
        <v>265.26650100000001</v>
      </c>
      <c r="T28" s="156"/>
    </row>
    <row r="29" spans="1:20" x14ac:dyDescent="0.25">
      <c r="B29" s="164"/>
      <c r="C29" s="10"/>
      <c r="D29" s="39"/>
      <c r="E29" s="39"/>
      <c r="F29" s="39"/>
      <c r="G29" s="39"/>
      <c r="H29" s="179"/>
      <c r="I29" s="39"/>
      <c r="J29" s="39"/>
      <c r="K29" s="39"/>
      <c r="L29" s="39"/>
      <c r="O29" s="81">
        <v>1</v>
      </c>
      <c r="P29" s="81">
        <f t="shared" si="0"/>
        <v>262.64010000000002</v>
      </c>
      <c r="T29" s="156"/>
    </row>
    <row r="30" spans="1:20" x14ac:dyDescent="0.25">
      <c r="B30" s="164"/>
      <c r="C30" s="10"/>
      <c r="D30" s="39"/>
      <c r="E30" s="39"/>
      <c r="F30" s="39"/>
      <c r="G30" s="39"/>
      <c r="H30" s="179"/>
      <c r="I30" s="39"/>
      <c r="J30" s="39"/>
      <c r="K30" s="39"/>
      <c r="L30" s="39"/>
      <c r="O30" s="81">
        <v>0.99</v>
      </c>
      <c r="P30" s="81">
        <f t="shared" si="0"/>
        <v>260.01369900000003</v>
      </c>
      <c r="T30" s="156"/>
    </row>
    <row r="31" spans="1:20" x14ac:dyDescent="0.25">
      <c r="B31" s="164"/>
      <c r="C31" s="10"/>
      <c r="D31" s="39"/>
      <c r="E31" s="39"/>
      <c r="F31" s="39"/>
      <c r="G31" s="39"/>
      <c r="H31" s="179"/>
      <c r="I31" s="39"/>
      <c r="J31" s="39"/>
      <c r="K31" s="39"/>
      <c r="L31" s="39"/>
      <c r="O31" s="81">
        <v>0.98</v>
      </c>
      <c r="P31" s="81">
        <f t="shared" si="0"/>
        <v>257.38729799999999</v>
      </c>
    </row>
    <row r="32" spans="1:20" x14ac:dyDescent="0.25">
      <c r="B32" s="164"/>
      <c r="C32" s="10"/>
      <c r="D32" s="39"/>
      <c r="E32" s="39"/>
      <c r="F32" s="39"/>
      <c r="G32" s="39"/>
      <c r="H32" s="179"/>
      <c r="I32" s="39"/>
      <c r="J32" s="39"/>
      <c r="K32" s="39"/>
      <c r="L32" s="39"/>
      <c r="O32" s="81">
        <v>0.97</v>
      </c>
      <c r="P32" s="81">
        <f t="shared" si="0"/>
        <v>254.760897</v>
      </c>
    </row>
    <row r="33" spans="2:17" x14ac:dyDescent="0.25">
      <c r="B33" s="164"/>
      <c r="C33" s="10"/>
      <c r="D33" s="39"/>
      <c r="E33" s="39"/>
      <c r="F33" s="39"/>
      <c r="G33" s="39"/>
      <c r="H33" s="179"/>
      <c r="I33" s="39"/>
      <c r="J33" s="39"/>
      <c r="K33" s="39"/>
      <c r="L33" s="39"/>
      <c r="O33" s="81">
        <v>0.96</v>
      </c>
      <c r="P33" s="81">
        <f t="shared" si="0"/>
        <v>252.13449600000001</v>
      </c>
    </row>
    <row r="34" spans="2:17" x14ac:dyDescent="0.25">
      <c r="B34" s="164"/>
      <c r="C34" s="10"/>
      <c r="D34" s="39"/>
      <c r="E34" s="39"/>
      <c r="F34" s="39"/>
      <c r="G34" s="39"/>
      <c r="H34" s="179"/>
      <c r="I34" s="39"/>
      <c r="J34" s="39"/>
      <c r="K34" s="39"/>
      <c r="L34" s="39"/>
      <c r="O34" s="81">
        <v>0.95</v>
      </c>
      <c r="P34" s="81">
        <f t="shared" si="0"/>
        <v>249.508095</v>
      </c>
    </row>
    <row r="35" spans="2:17" x14ac:dyDescent="0.25">
      <c r="B35" s="164"/>
      <c r="C35" s="10"/>
      <c r="D35" s="39"/>
      <c r="E35" s="39"/>
      <c r="F35" s="39"/>
      <c r="G35" s="39"/>
      <c r="H35" s="179"/>
      <c r="I35" s="39"/>
      <c r="J35" s="39"/>
      <c r="K35" s="39"/>
      <c r="L35" s="39"/>
      <c r="O35" s="81">
        <v>0.94</v>
      </c>
      <c r="P35" s="81">
        <f t="shared" si="0"/>
        <v>246.88169400000001</v>
      </c>
    </row>
    <row r="36" spans="2:17" x14ac:dyDescent="0.25">
      <c r="B36" s="164"/>
      <c r="C36" s="10"/>
      <c r="D36" s="39"/>
      <c r="E36" s="39"/>
      <c r="F36" s="39"/>
      <c r="G36" s="39"/>
      <c r="H36" s="179"/>
      <c r="I36" s="39"/>
      <c r="J36" s="39"/>
      <c r="K36" s="39"/>
      <c r="L36" s="39"/>
      <c r="O36" s="81">
        <v>0.93</v>
      </c>
      <c r="P36" s="81">
        <f t="shared" si="0"/>
        <v>244.25529300000002</v>
      </c>
    </row>
    <row r="37" spans="2:17" x14ac:dyDescent="0.25">
      <c r="B37" s="164"/>
      <c r="C37" s="10"/>
      <c r="D37" s="39"/>
      <c r="E37" s="39"/>
      <c r="F37" s="39"/>
      <c r="G37" s="39"/>
      <c r="H37" s="179"/>
      <c r="I37" s="39"/>
      <c r="J37" s="39"/>
      <c r="K37" s="39"/>
      <c r="L37" s="39"/>
      <c r="O37" s="81">
        <v>0.92</v>
      </c>
      <c r="P37" s="81">
        <f t="shared" si="0"/>
        <v>241.62889200000004</v>
      </c>
    </row>
    <row r="38" spans="2:17" x14ac:dyDescent="0.25">
      <c r="B38" s="164"/>
      <c r="C38" s="10"/>
      <c r="D38" s="39"/>
      <c r="E38" s="39"/>
      <c r="F38" s="39"/>
      <c r="G38" s="39"/>
      <c r="H38" s="179"/>
      <c r="I38" s="39"/>
      <c r="J38" s="39"/>
      <c r="K38" s="39"/>
      <c r="L38" s="39"/>
      <c r="O38" s="81">
        <v>0.91</v>
      </c>
      <c r="P38" s="81">
        <f t="shared" si="0"/>
        <v>239.00249100000002</v>
      </c>
    </row>
    <row r="39" spans="2:17" x14ac:dyDescent="0.25">
      <c r="B39" s="164"/>
      <c r="C39" s="10"/>
      <c r="D39" s="39"/>
      <c r="E39" s="39"/>
      <c r="F39" s="39"/>
      <c r="G39" s="39"/>
      <c r="H39" s="179"/>
      <c r="I39" s="39"/>
      <c r="J39" s="39"/>
      <c r="K39" s="39"/>
      <c r="L39" s="39"/>
      <c r="O39" s="81">
        <v>0.9</v>
      </c>
      <c r="P39" s="81">
        <f t="shared" si="0"/>
        <v>236.37609000000003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14" priority="33">
      <formula>Q7&gt;0</formula>
    </cfRule>
    <cfRule type="expression" dxfId="3113" priority="34">
      <formula>Q7&lt;0</formula>
    </cfRule>
  </conditionalFormatting>
  <conditionalFormatting sqref="Q8">
    <cfRule type="expression" dxfId="3112" priority="31">
      <formula>Q8&gt;0</formula>
    </cfRule>
    <cfRule type="expression" dxfId="3111" priority="32">
      <formula>Q8&lt;0</formula>
    </cfRule>
  </conditionalFormatting>
  <conditionalFormatting sqref="F34:F54 F58:F63">
    <cfRule type="expression" dxfId="3110" priority="29">
      <formula>F34&gt;0</formula>
    </cfRule>
    <cfRule type="expression" dxfId="3109" priority="30">
      <formula>F34&lt;0</formula>
    </cfRule>
  </conditionalFormatting>
  <conditionalFormatting sqref="H34:H54 H58:H63">
    <cfRule type="expression" dxfId="3108" priority="27">
      <formula>H34&gt;0</formula>
    </cfRule>
    <cfRule type="expression" dxfId="3107" priority="28">
      <formula>H34&lt;0</formula>
    </cfRule>
  </conditionalFormatting>
  <conditionalFormatting sqref="Q10">
    <cfRule type="expression" dxfId="3106" priority="25">
      <formula>Q10&gt;0</formula>
    </cfRule>
    <cfRule type="expression" dxfId="3105" priority="26">
      <formula>Q10&lt;0</formula>
    </cfRule>
  </conditionalFormatting>
  <conditionalFormatting sqref="J25:J38">
    <cfRule type="expression" dxfId="3104" priority="23">
      <formula>J25&gt;0</formula>
    </cfRule>
    <cfRule type="expression" dxfId="3103" priority="24">
      <formula>J25&lt;0</formula>
    </cfRule>
  </conditionalFormatting>
  <conditionalFormatting sqref="K25:K35 K37:K38">
    <cfRule type="expression" dxfId="3102" priority="21">
      <formula>K25&gt;0</formula>
    </cfRule>
    <cfRule type="expression" dxfId="3101" priority="22">
      <formula>K25&lt;0</formula>
    </cfRule>
  </conditionalFormatting>
  <conditionalFormatting sqref="F89:F110">
    <cfRule type="expression" dxfId="3100" priority="19">
      <formula>F89&gt;0</formula>
    </cfRule>
    <cfRule type="expression" dxfId="3099" priority="20">
      <formula>F89&lt;0</formula>
    </cfRule>
  </conditionalFormatting>
  <conditionalFormatting sqref="H89:H110">
    <cfRule type="expression" dxfId="3098" priority="17">
      <formula>H89&gt;0</formula>
    </cfRule>
    <cfRule type="expression" dxfId="3097" priority="18">
      <formula>H89&lt;0</formula>
    </cfRule>
  </conditionalFormatting>
  <conditionalFormatting sqref="J89:J102">
    <cfRule type="expression" dxfId="3096" priority="15">
      <formula>J89&gt;0</formula>
    </cfRule>
    <cfRule type="expression" dxfId="3095" priority="16">
      <formula>J89&lt;0</formula>
    </cfRule>
  </conditionalFormatting>
  <conditionalFormatting sqref="K89:K102">
    <cfRule type="expression" dxfId="3094" priority="13">
      <formula>K89&gt;0</formula>
    </cfRule>
    <cfRule type="expression" dxfId="3093" priority="14">
      <formula>K89&lt;0</formula>
    </cfRule>
  </conditionalFormatting>
  <conditionalFormatting sqref="L89:L102">
    <cfRule type="expression" dxfId="3092" priority="11">
      <formula>L89&gt;0</formula>
    </cfRule>
    <cfRule type="expression" dxfId="3091" priority="12">
      <formula>L89&lt;0</formula>
    </cfRule>
  </conditionalFormatting>
  <conditionalFormatting sqref="F25:F33">
    <cfRule type="expression" dxfId="3090" priority="9">
      <formula>F25&gt;0</formula>
    </cfRule>
    <cfRule type="expression" dxfId="3089" priority="10">
      <formula>F25&lt;0</formula>
    </cfRule>
  </conditionalFormatting>
  <conditionalFormatting sqref="H25:H33">
    <cfRule type="expression" dxfId="3088" priority="7">
      <formula>H25&gt;0</formula>
    </cfRule>
    <cfRule type="expression" dxfId="3087" priority="8">
      <formula>H25&lt;0</formula>
    </cfRule>
  </conditionalFormatting>
  <conditionalFormatting sqref="J54">
    <cfRule type="expression" dxfId="3086" priority="5">
      <formula>J54&gt;0</formula>
    </cfRule>
    <cfRule type="expression" dxfId="3085" priority="6">
      <formula>J54&lt;0</formula>
    </cfRule>
  </conditionalFormatting>
  <conditionalFormatting sqref="F55:F57">
    <cfRule type="expression" dxfId="3084" priority="3">
      <formula>F55&gt;0</formula>
    </cfRule>
    <cfRule type="expression" dxfId="3083" priority="4">
      <formula>F55&lt;0</formula>
    </cfRule>
  </conditionalFormatting>
  <conditionalFormatting sqref="H55:H57">
    <cfRule type="expression" dxfId="3082" priority="1">
      <formula>H55&gt;0</formula>
    </cfRule>
    <cfRule type="expression" dxfId="308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0" priority="35">
      <formula>F47&gt;0</formula>
    </cfRule>
    <cfRule type="expression" dxfId="3079" priority="36">
      <formula>F47&lt;0</formula>
    </cfRule>
  </conditionalFormatting>
  <conditionalFormatting sqref="Q7">
    <cfRule type="expression" dxfId="3078" priority="33">
      <formula>Q7&gt;0</formula>
    </cfRule>
    <cfRule type="expression" dxfId="3077" priority="34">
      <formula>Q7&lt;0</formula>
    </cfRule>
  </conditionalFormatting>
  <conditionalFormatting sqref="Q8">
    <cfRule type="expression" dxfId="3076" priority="31">
      <formula>Q8&gt;0</formula>
    </cfRule>
    <cfRule type="expression" dxfId="3075" priority="32">
      <formula>Q8&lt;0</formula>
    </cfRule>
  </conditionalFormatting>
  <conditionalFormatting sqref="F30:F46">
    <cfRule type="expression" dxfId="3074" priority="29">
      <formula>F30&gt;0</formula>
    </cfRule>
    <cfRule type="expression" dxfId="3073" priority="30">
      <formula>F30&lt;0</formula>
    </cfRule>
  </conditionalFormatting>
  <conditionalFormatting sqref="H30:H46">
    <cfRule type="expression" dxfId="3072" priority="27">
      <formula>H30&gt;0</formula>
    </cfRule>
    <cfRule type="expression" dxfId="3071" priority="28">
      <formula>H30&lt;0</formula>
    </cfRule>
  </conditionalFormatting>
  <conditionalFormatting sqref="Q10">
    <cfRule type="expression" dxfId="3070" priority="25">
      <formula>Q10&gt;0</formula>
    </cfRule>
    <cfRule type="expression" dxfId="3069" priority="26">
      <formula>Q10&lt;0</formula>
    </cfRule>
  </conditionalFormatting>
  <conditionalFormatting sqref="J25:J38">
    <cfRule type="expression" dxfId="3068" priority="23">
      <formula>J25&gt;0</formula>
    </cfRule>
    <cfRule type="expression" dxfId="3067" priority="24">
      <formula>J25&lt;0</formula>
    </cfRule>
  </conditionalFormatting>
  <conditionalFormatting sqref="K25:K38">
    <cfRule type="expression" dxfId="3066" priority="21">
      <formula>K25&gt;0</formula>
    </cfRule>
    <cfRule type="expression" dxfId="3065" priority="22">
      <formula>K25&lt;0</formula>
    </cfRule>
  </conditionalFormatting>
  <conditionalFormatting sqref="L25 L38">
    <cfRule type="expression" dxfId="3064" priority="19">
      <formula>L25&gt;0</formula>
    </cfRule>
    <cfRule type="expression" dxfId="3063" priority="20">
      <formula>L25&lt;0</formula>
    </cfRule>
  </conditionalFormatting>
  <conditionalFormatting sqref="F89:F110">
    <cfRule type="expression" dxfId="3062" priority="17">
      <formula>F89&gt;0</formula>
    </cfRule>
    <cfRule type="expression" dxfId="3061" priority="18">
      <formula>F89&lt;0</formula>
    </cfRule>
  </conditionalFormatting>
  <conditionalFormatting sqref="H89:H110">
    <cfRule type="expression" dxfId="3060" priority="15">
      <formula>H89&gt;0</formula>
    </cfRule>
    <cfRule type="expression" dxfId="3059" priority="16">
      <formula>H89&lt;0</formula>
    </cfRule>
  </conditionalFormatting>
  <conditionalFormatting sqref="J89:J102">
    <cfRule type="expression" dxfId="3058" priority="13">
      <formula>J89&gt;0</formula>
    </cfRule>
    <cfRule type="expression" dxfId="3057" priority="14">
      <formula>J89&lt;0</formula>
    </cfRule>
  </conditionalFormatting>
  <conditionalFormatting sqref="K89:K102">
    <cfRule type="expression" dxfId="3056" priority="11">
      <formula>K89&gt;0</formula>
    </cfRule>
    <cfRule type="expression" dxfId="3055" priority="12">
      <formula>K89&lt;0</formula>
    </cfRule>
  </conditionalFormatting>
  <conditionalFormatting sqref="L89:L102">
    <cfRule type="expression" dxfId="3054" priority="9">
      <formula>L89&gt;0</formula>
    </cfRule>
    <cfRule type="expression" dxfId="3053" priority="10">
      <formula>L89&lt;0</formula>
    </cfRule>
  </conditionalFormatting>
  <conditionalFormatting sqref="F29 F25:F27">
    <cfRule type="expression" dxfId="3052" priority="7">
      <formula>F25&gt;0</formula>
    </cfRule>
    <cfRule type="expression" dxfId="3051" priority="8">
      <formula>F25&lt;0</formula>
    </cfRule>
  </conditionalFormatting>
  <conditionalFormatting sqref="H25:H29">
    <cfRule type="expression" dxfId="3050" priority="5">
      <formula>H25&gt;0</formula>
    </cfRule>
    <cfRule type="expression" dxfId="3049" priority="6">
      <formula>H25&lt;0</formula>
    </cfRule>
  </conditionalFormatting>
  <conditionalFormatting sqref="F28">
    <cfRule type="expression" dxfId="3048" priority="3">
      <formula>F28&gt;0</formula>
    </cfRule>
    <cfRule type="expression" dxfId="304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6" priority="43">
      <formula>F54&gt;0</formula>
    </cfRule>
    <cfRule type="expression" dxfId="3045" priority="44">
      <formula>F54&lt;0</formula>
    </cfRule>
  </conditionalFormatting>
  <conditionalFormatting sqref="Q7">
    <cfRule type="expression" dxfId="3044" priority="41">
      <formula>Q7&gt;0</formula>
    </cfRule>
    <cfRule type="expression" dxfId="3043" priority="42">
      <formula>Q7&lt;0</formula>
    </cfRule>
  </conditionalFormatting>
  <conditionalFormatting sqref="Q8">
    <cfRule type="expression" dxfId="3042" priority="39">
      <formula>Q8&gt;0</formula>
    </cfRule>
    <cfRule type="expression" dxfId="3041" priority="40">
      <formula>Q8&lt;0</formula>
    </cfRule>
  </conditionalFormatting>
  <conditionalFormatting sqref="F33:F36 F38:F53">
    <cfRule type="expression" dxfId="3040" priority="37">
      <formula>F33&gt;0</formula>
    </cfRule>
    <cfRule type="expression" dxfId="3039" priority="38">
      <formula>F33&lt;0</formula>
    </cfRule>
  </conditionalFormatting>
  <conditionalFormatting sqref="H33:H36 H38:H53">
    <cfRule type="expression" dxfId="3038" priority="35">
      <formula>H33&gt;0</formula>
    </cfRule>
    <cfRule type="expression" dxfId="3037" priority="36">
      <formula>H33&lt;0</formula>
    </cfRule>
  </conditionalFormatting>
  <conditionalFormatting sqref="Q10">
    <cfRule type="expression" dxfId="3036" priority="33">
      <formula>Q10&gt;0</formula>
    </cfRule>
    <cfRule type="expression" dxfId="3035" priority="34">
      <formula>Q10&lt;0</formula>
    </cfRule>
  </conditionalFormatting>
  <conditionalFormatting sqref="J25:J37">
    <cfRule type="expression" dxfId="3034" priority="31">
      <formula>J25&gt;0</formula>
    </cfRule>
    <cfRule type="expression" dxfId="3033" priority="32">
      <formula>J25&lt;0</formula>
    </cfRule>
  </conditionalFormatting>
  <conditionalFormatting sqref="K25:K38">
    <cfRule type="expression" dxfId="3032" priority="29">
      <formula>K25&gt;0</formula>
    </cfRule>
    <cfRule type="expression" dxfId="3031" priority="30">
      <formula>K25&lt;0</formula>
    </cfRule>
  </conditionalFormatting>
  <conditionalFormatting sqref="L25">
    <cfRule type="expression" dxfId="3030" priority="27">
      <formula>L25&gt;0</formula>
    </cfRule>
    <cfRule type="expression" dxfId="3029" priority="28">
      <formula>L25&lt;0</formula>
    </cfRule>
  </conditionalFormatting>
  <conditionalFormatting sqref="F89:F110">
    <cfRule type="expression" dxfId="3028" priority="25">
      <formula>F89&gt;0</formula>
    </cfRule>
    <cfRule type="expression" dxfId="3027" priority="26">
      <formula>F89&lt;0</formula>
    </cfRule>
  </conditionalFormatting>
  <conditionalFormatting sqref="H89:H110">
    <cfRule type="expression" dxfId="3026" priority="23">
      <formula>H89&gt;0</formula>
    </cfRule>
    <cfRule type="expression" dxfId="3025" priority="24">
      <formula>H89&lt;0</formula>
    </cfRule>
  </conditionalFormatting>
  <conditionalFormatting sqref="J89:J102">
    <cfRule type="expression" dxfId="3024" priority="21">
      <formula>J89&gt;0</formula>
    </cfRule>
    <cfRule type="expression" dxfId="3023" priority="22">
      <formula>J89&lt;0</formula>
    </cfRule>
  </conditionalFormatting>
  <conditionalFormatting sqref="K89:K102">
    <cfRule type="expression" dxfId="3022" priority="19">
      <formula>K89&gt;0</formula>
    </cfRule>
    <cfRule type="expression" dxfId="3021" priority="20">
      <formula>K89&lt;0</formula>
    </cfRule>
  </conditionalFormatting>
  <conditionalFormatting sqref="L89:L102">
    <cfRule type="expression" dxfId="3020" priority="17">
      <formula>L89&gt;0</formula>
    </cfRule>
    <cfRule type="expression" dxfId="3019" priority="18">
      <formula>L89&lt;0</formula>
    </cfRule>
  </conditionalFormatting>
  <conditionalFormatting sqref="F29:F32">
    <cfRule type="expression" dxfId="3018" priority="15">
      <formula>F29&gt;0</formula>
    </cfRule>
    <cfRule type="expression" dxfId="3017" priority="16">
      <formula>F29&lt;0</formula>
    </cfRule>
  </conditionalFormatting>
  <conditionalFormatting sqref="H29:H32">
    <cfRule type="expression" dxfId="3016" priority="13">
      <formula>H29&gt;0</formula>
    </cfRule>
    <cfRule type="expression" dxfId="3015" priority="14">
      <formula>H29&lt;0</formula>
    </cfRule>
  </conditionalFormatting>
  <conditionalFormatting sqref="F25:F28">
    <cfRule type="expression" dxfId="3014" priority="11">
      <formula>F25&gt;0</formula>
    </cfRule>
    <cfRule type="expression" dxfId="3013" priority="12">
      <formula>F25&lt;0</formula>
    </cfRule>
  </conditionalFormatting>
  <conditionalFormatting sqref="H25:H28">
    <cfRule type="expression" dxfId="3012" priority="9">
      <formula>H25&gt;0</formula>
    </cfRule>
    <cfRule type="expression" dxfId="3011" priority="10">
      <formula>H25&lt;0</formula>
    </cfRule>
  </conditionalFormatting>
  <conditionalFormatting sqref="F37">
    <cfRule type="expression" dxfId="3010" priority="7">
      <formula>F37&gt;0</formula>
    </cfRule>
    <cfRule type="expression" dxfId="3009" priority="8">
      <formula>F37&lt;0</formula>
    </cfRule>
  </conditionalFormatting>
  <conditionalFormatting sqref="H37">
    <cfRule type="expression" dxfId="3008" priority="5">
      <formula>H37&gt;0</formula>
    </cfRule>
    <cfRule type="expression" dxfId="3007" priority="6">
      <formula>H37&lt;0</formula>
    </cfRule>
  </conditionalFormatting>
  <conditionalFormatting sqref="J49">
    <cfRule type="expression" dxfId="3006" priority="3">
      <formula>J49&gt;0</formula>
    </cfRule>
    <cfRule type="expression" dxfId="3005" priority="4">
      <formula>J49&lt;0</formula>
    </cfRule>
  </conditionalFormatting>
  <conditionalFormatting sqref="J38:J48">
    <cfRule type="expression" dxfId="3004" priority="1">
      <formula>J38&gt;0</formula>
    </cfRule>
    <cfRule type="expression" dxfId="300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2" priority="35">
      <formula>F47&gt;0</formula>
    </cfRule>
    <cfRule type="expression" dxfId="3001" priority="36">
      <formula>F47&lt;0</formula>
    </cfRule>
  </conditionalFormatting>
  <conditionalFormatting sqref="Q7">
    <cfRule type="expression" dxfId="3000" priority="33">
      <formula>Q7&gt;0</formula>
    </cfRule>
    <cfRule type="expression" dxfId="2999" priority="34">
      <formula>Q7&lt;0</formula>
    </cfRule>
  </conditionalFormatting>
  <conditionalFormatting sqref="Q8">
    <cfRule type="expression" dxfId="2998" priority="31">
      <formula>Q8&gt;0</formula>
    </cfRule>
    <cfRule type="expression" dxfId="2997" priority="32">
      <formula>Q8&lt;0</formula>
    </cfRule>
  </conditionalFormatting>
  <conditionalFormatting sqref="F30:F46">
    <cfRule type="expression" dxfId="2996" priority="29">
      <formula>F30&gt;0</formula>
    </cfRule>
    <cfRule type="expression" dxfId="2995" priority="30">
      <formula>F30&lt;0</formula>
    </cfRule>
  </conditionalFormatting>
  <conditionalFormatting sqref="H30:H46">
    <cfRule type="expression" dxfId="2994" priority="27">
      <formula>H30&gt;0</formula>
    </cfRule>
    <cfRule type="expression" dxfId="2993" priority="28">
      <formula>H30&lt;0</formula>
    </cfRule>
  </conditionalFormatting>
  <conditionalFormatting sqref="Q10">
    <cfRule type="expression" dxfId="2992" priority="25">
      <formula>Q10&gt;0</formula>
    </cfRule>
    <cfRule type="expression" dxfId="2991" priority="26">
      <formula>Q10&lt;0</formula>
    </cfRule>
  </conditionalFormatting>
  <conditionalFormatting sqref="J25:J38">
    <cfRule type="expression" dxfId="2990" priority="23">
      <formula>J25&gt;0</formula>
    </cfRule>
    <cfRule type="expression" dxfId="2989" priority="24">
      <formula>J25&lt;0</formula>
    </cfRule>
  </conditionalFormatting>
  <conditionalFormatting sqref="K25:K38">
    <cfRule type="expression" dxfId="2988" priority="21">
      <formula>K25&gt;0</formula>
    </cfRule>
    <cfRule type="expression" dxfId="2987" priority="22">
      <formula>K25&lt;0</formula>
    </cfRule>
  </conditionalFormatting>
  <conditionalFormatting sqref="L25 L38">
    <cfRule type="expression" dxfId="2986" priority="19">
      <formula>L25&gt;0</formula>
    </cfRule>
    <cfRule type="expression" dxfId="2985" priority="20">
      <formula>L25&lt;0</formula>
    </cfRule>
  </conditionalFormatting>
  <conditionalFormatting sqref="F89:F110">
    <cfRule type="expression" dxfId="2984" priority="17">
      <formula>F89&gt;0</formula>
    </cfRule>
    <cfRule type="expression" dxfId="2983" priority="18">
      <formula>F89&lt;0</formula>
    </cfRule>
  </conditionalFormatting>
  <conditionalFormatting sqref="H89:H110">
    <cfRule type="expression" dxfId="2982" priority="15">
      <formula>H89&gt;0</formula>
    </cfRule>
    <cfRule type="expression" dxfId="2981" priority="16">
      <formula>H89&lt;0</formula>
    </cfRule>
  </conditionalFormatting>
  <conditionalFormatting sqref="J89:J102">
    <cfRule type="expression" dxfId="2980" priority="13">
      <formula>J89&gt;0</formula>
    </cfRule>
    <cfRule type="expression" dxfId="2979" priority="14">
      <formula>J89&lt;0</formula>
    </cfRule>
  </conditionalFormatting>
  <conditionalFormatting sqref="K89:K102">
    <cfRule type="expression" dxfId="2978" priority="11">
      <formula>K89&gt;0</formula>
    </cfRule>
    <cfRule type="expression" dxfId="2977" priority="12">
      <formula>K89&lt;0</formula>
    </cfRule>
  </conditionalFormatting>
  <conditionalFormatting sqref="L89:L102">
    <cfRule type="expression" dxfId="2976" priority="9">
      <formula>L89&gt;0</formula>
    </cfRule>
    <cfRule type="expression" dxfId="2975" priority="10">
      <formula>L89&lt;0</formula>
    </cfRule>
  </conditionalFormatting>
  <conditionalFormatting sqref="F25:F29">
    <cfRule type="expression" dxfId="2974" priority="7">
      <formula>F25&gt;0</formula>
    </cfRule>
    <cfRule type="expression" dxfId="2973" priority="8">
      <formula>F25&lt;0</formula>
    </cfRule>
  </conditionalFormatting>
  <conditionalFormatting sqref="H25:H29">
    <cfRule type="expression" dxfId="2972" priority="5">
      <formula>H25&gt;0</formula>
    </cfRule>
    <cfRule type="expression" dxfId="297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0" priority="43">
      <formula>F54&gt;0</formula>
    </cfRule>
    <cfRule type="expression" dxfId="2969" priority="44">
      <formula>F54&lt;0</formula>
    </cfRule>
  </conditionalFormatting>
  <conditionalFormatting sqref="Q7">
    <cfRule type="expression" dxfId="2968" priority="41">
      <formula>Q7&gt;0</formula>
    </cfRule>
    <cfRule type="expression" dxfId="2967" priority="42">
      <formula>Q7&lt;0</formula>
    </cfRule>
  </conditionalFormatting>
  <conditionalFormatting sqref="Q8">
    <cfRule type="expression" dxfId="2966" priority="39">
      <formula>Q8&gt;0</formula>
    </cfRule>
    <cfRule type="expression" dxfId="2965" priority="40">
      <formula>Q8&lt;0</formula>
    </cfRule>
  </conditionalFormatting>
  <conditionalFormatting sqref="F33:F36 F38:F53">
    <cfRule type="expression" dxfId="2964" priority="37">
      <formula>F33&gt;0</formula>
    </cfRule>
    <cfRule type="expression" dxfId="2963" priority="38">
      <formula>F33&lt;0</formula>
    </cfRule>
  </conditionalFormatting>
  <conditionalFormatting sqref="H33:H36 H38:H53">
    <cfRule type="expression" dxfId="2962" priority="35">
      <formula>H33&gt;0</formula>
    </cfRule>
    <cfRule type="expression" dxfId="2961" priority="36">
      <formula>H33&lt;0</formula>
    </cfRule>
  </conditionalFormatting>
  <conditionalFormatting sqref="Q10">
    <cfRule type="expression" dxfId="2960" priority="33">
      <formula>Q10&gt;0</formula>
    </cfRule>
    <cfRule type="expression" dxfId="2959" priority="34">
      <formula>Q10&lt;0</formula>
    </cfRule>
  </conditionalFormatting>
  <conditionalFormatting sqref="J25:J37">
    <cfRule type="expression" dxfId="2958" priority="31">
      <formula>J25&gt;0</formula>
    </cfRule>
    <cfRule type="expression" dxfId="2957" priority="32">
      <formula>J25&lt;0</formula>
    </cfRule>
  </conditionalFormatting>
  <conditionalFormatting sqref="K25:K38">
    <cfRule type="expression" dxfId="2956" priority="29">
      <formula>K25&gt;0</formula>
    </cfRule>
    <cfRule type="expression" dxfId="2955" priority="30">
      <formula>K25&lt;0</formula>
    </cfRule>
  </conditionalFormatting>
  <conditionalFormatting sqref="L25">
    <cfRule type="expression" dxfId="2954" priority="27">
      <formula>L25&gt;0</formula>
    </cfRule>
    <cfRule type="expression" dxfId="2953" priority="28">
      <formula>L25&lt;0</formula>
    </cfRule>
  </conditionalFormatting>
  <conditionalFormatting sqref="F89:F110">
    <cfRule type="expression" dxfId="2952" priority="25">
      <formula>F89&gt;0</formula>
    </cfRule>
    <cfRule type="expression" dxfId="2951" priority="26">
      <formula>F89&lt;0</formula>
    </cfRule>
  </conditionalFormatting>
  <conditionalFormatting sqref="H89:H110">
    <cfRule type="expression" dxfId="2950" priority="23">
      <formula>H89&gt;0</formula>
    </cfRule>
    <cfRule type="expression" dxfId="2949" priority="24">
      <formula>H89&lt;0</formula>
    </cfRule>
  </conditionalFormatting>
  <conditionalFormatting sqref="J89:J102">
    <cfRule type="expression" dxfId="2948" priority="21">
      <formula>J89&gt;0</formula>
    </cfRule>
    <cfRule type="expression" dxfId="2947" priority="22">
      <formula>J89&lt;0</formula>
    </cfRule>
  </conditionalFormatting>
  <conditionalFormatting sqref="K89:K102">
    <cfRule type="expression" dxfId="2946" priority="19">
      <formula>K89&gt;0</formula>
    </cfRule>
    <cfRule type="expression" dxfId="2945" priority="20">
      <formula>K89&lt;0</formula>
    </cfRule>
  </conditionalFormatting>
  <conditionalFormatting sqref="L89:L102">
    <cfRule type="expression" dxfId="2944" priority="17">
      <formula>L89&gt;0</formula>
    </cfRule>
    <cfRule type="expression" dxfId="2943" priority="18">
      <formula>L89&lt;0</formula>
    </cfRule>
  </conditionalFormatting>
  <conditionalFormatting sqref="F29:F32">
    <cfRule type="expression" dxfId="2942" priority="15">
      <formula>F29&gt;0</formula>
    </cfRule>
    <cfRule type="expression" dxfId="2941" priority="16">
      <formula>F29&lt;0</formula>
    </cfRule>
  </conditionalFormatting>
  <conditionalFormatting sqref="H29:H32">
    <cfRule type="expression" dxfId="2940" priority="13">
      <formula>H29&gt;0</formula>
    </cfRule>
    <cfRule type="expression" dxfId="2939" priority="14">
      <formula>H29&lt;0</formula>
    </cfRule>
  </conditionalFormatting>
  <conditionalFormatting sqref="F25:F28">
    <cfRule type="expression" dxfId="2938" priority="11">
      <formula>F25&gt;0</formula>
    </cfRule>
    <cfRule type="expression" dxfId="2937" priority="12">
      <formula>F25&lt;0</formula>
    </cfRule>
  </conditionalFormatting>
  <conditionalFormatting sqref="H25:H28">
    <cfRule type="expression" dxfId="2936" priority="9">
      <formula>H25&gt;0</formula>
    </cfRule>
    <cfRule type="expression" dxfId="2935" priority="10">
      <formula>H25&lt;0</formula>
    </cfRule>
  </conditionalFormatting>
  <conditionalFormatting sqref="F37">
    <cfRule type="expression" dxfId="2934" priority="7">
      <formula>F37&gt;0</formula>
    </cfRule>
    <cfRule type="expression" dxfId="2933" priority="8">
      <formula>F37&lt;0</formula>
    </cfRule>
  </conditionalFormatting>
  <conditionalFormatting sqref="H37">
    <cfRule type="expression" dxfId="2932" priority="5">
      <formula>H37&gt;0</formula>
    </cfRule>
    <cfRule type="expression" dxfId="2931" priority="6">
      <formula>H37&lt;0</formula>
    </cfRule>
  </conditionalFormatting>
  <conditionalFormatting sqref="J49">
    <cfRule type="expression" dxfId="2930" priority="3">
      <formula>J49&gt;0</formula>
    </cfRule>
    <cfRule type="expression" dxfId="2929" priority="4">
      <formula>J49&lt;0</formula>
    </cfRule>
  </conditionalFormatting>
  <conditionalFormatting sqref="J38:J48">
    <cfRule type="expression" dxfId="2928" priority="1">
      <formula>J38&gt;0</formula>
    </cfRule>
    <cfRule type="expression" dxfId="292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26" priority="53">
      <formula>F54&gt;0</formula>
    </cfRule>
    <cfRule type="expression" dxfId="2925" priority="54">
      <formula>F54&lt;0</formula>
    </cfRule>
  </conditionalFormatting>
  <conditionalFormatting sqref="Q7">
    <cfRule type="expression" dxfId="2924" priority="51">
      <formula>Q7&gt;0</formula>
    </cfRule>
    <cfRule type="expression" dxfId="2923" priority="52">
      <formula>Q7&lt;0</formula>
    </cfRule>
  </conditionalFormatting>
  <conditionalFormatting sqref="Q8">
    <cfRule type="expression" dxfId="2922" priority="49">
      <formula>Q8&gt;0</formula>
    </cfRule>
    <cfRule type="expression" dxfId="2921" priority="50">
      <formula>Q8&lt;0</formula>
    </cfRule>
  </conditionalFormatting>
  <conditionalFormatting sqref="F33:F36 F38:F53">
    <cfRule type="expression" dxfId="2920" priority="47">
      <formula>F33&gt;0</formula>
    </cfRule>
    <cfRule type="expression" dxfId="2919" priority="48">
      <formula>F33&lt;0</formula>
    </cfRule>
  </conditionalFormatting>
  <conditionalFormatting sqref="H38:H53 H33:H36">
    <cfRule type="expression" dxfId="2918" priority="45">
      <formula>H33&gt;0</formula>
    </cfRule>
    <cfRule type="expression" dxfId="2917" priority="46">
      <formula>H33&lt;0</formula>
    </cfRule>
  </conditionalFormatting>
  <conditionalFormatting sqref="Q10">
    <cfRule type="expression" dxfId="2916" priority="43">
      <formula>Q10&gt;0</formula>
    </cfRule>
    <cfRule type="expression" dxfId="2915" priority="44">
      <formula>Q10&lt;0</formula>
    </cfRule>
  </conditionalFormatting>
  <conditionalFormatting sqref="J25:J27 J34:J37">
    <cfRule type="expression" dxfId="2914" priority="41">
      <formula>J25&gt;0</formula>
    </cfRule>
    <cfRule type="expression" dxfId="2913" priority="42">
      <formula>J25&lt;0</formula>
    </cfRule>
  </conditionalFormatting>
  <conditionalFormatting sqref="K25:K38">
    <cfRule type="expression" dxfId="2912" priority="39">
      <formula>K25&gt;0</formula>
    </cfRule>
    <cfRule type="expression" dxfId="2911" priority="40">
      <formula>K25&lt;0</formula>
    </cfRule>
  </conditionalFormatting>
  <conditionalFormatting sqref="L25">
    <cfRule type="expression" dxfId="2910" priority="37">
      <formula>L25&gt;0</formula>
    </cfRule>
    <cfRule type="expression" dxfId="2909" priority="38">
      <formula>L25&lt;0</formula>
    </cfRule>
  </conditionalFormatting>
  <conditionalFormatting sqref="F89:F110">
    <cfRule type="expression" dxfId="2908" priority="35">
      <formula>F89&gt;0</formula>
    </cfRule>
    <cfRule type="expression" dxfId="2907" priority="36">
      <formula>F89&lt;0</formula>
    </cfRule>
  </conditionalFormatting>
  <conditionalFormatting sqref="H89:H110">
    <cfRule type="expression" dxfId="2906" priority="33">
      <formula>H89&gt;0</formula>
    </cfRule>
    <cfRule type="expression" dxfId="2905" priority="34">
      <formula>H89&lt;0</formula>
    </cfRule>
  </conditionalFormatting>
  <conditionalFormatting sqref="J89:J102">
    <cfRule type="expression" dxfId="2904" priority="31">
      <formula>J89&gt;0</formula>
    </cfRule>
    <cfRule type="expression" dxfId="2903" priority="32">
      <formula>J89&lt;0</formula>
    </cfRule>
  </conditionalFormatting>
  <conditionalFormatting sqref="K89:K102">
    <cfRule type="expression" dxfId="2902" priority="29">
      <formula>K89&gt;0</formula>
    </cfRule>
    <cfRule type="expression" dxfId="2901" priority="30">
      <formula>K89&lt;0</formula>
    </cfRule>
  </conditionalFormatting>
  <conditionalFormatting sqref="L89:L102">
    <cfRule type="expression" dxfId="2900" priority="27">
      <formula>L89&gt;0</formula>
    </cfRule>
    <cfRule type="expression" dxfId="2899" priority="28">
      <formula>L89&lt;0</formula>
    </cfRule>
  </conditionalFormatting>
  <conditionalFormatting sqref="F31:F32">
    <cfRule type="expression" dxfId="2898" priority="25">
      <formula>F31&gt;0</formula>
    </cfRule>
    <cfRule type="expression" dxfId="2897" priority="26">
      <formula>F31&lt;0</formula>
    </cfRule>
  </conditionalFormatting>
  <conditionalFormatting sqref="H31:H32">
    <cfRule type="expression" dxfId="2896" priority="23">
      <formula>H31&gt;0</formula>
    </cfRule>
    <cfRule type="expression" dxfId="2895" priority="24">
      <formula>H31&lt;0</formula>
    </cfRule>
  </conditionalFormatting>
  <conditionalFormatting sqref="F25:F26">
    <cfRule type="expression" dxfId="2894" priority="21">
      <formula>F25&gt;0</formula>
    </cfRule>
    <cfRule type="expression" dxfId="2893" priority="22">
      <formula>F25&lt;0</formula>
    </cfRule>
  </conditionalFormatting>
  <conditionalFormatting sqref="H25:H26">
    <cfRule type="expression" dxfId="2892" priority="19">
      <formula>H25&gt;0</formula>
    </cfRule>
    <cfRule type="expression" dxfId="2891" priority="20">
      <formula>H25&lt;0</formula>
    </cfRule>
  </conditionalFormatting>
  <conditionalFormatting sqref="F37">
    <cfRule type="expression" dxfId="2890" priority="17">
      <formula>F37&gt;0</formula>
    </cfRule>
    <cfRule type="expression" dxfId="2889" priority="18">
      <formula>F37&lt;0</formula>
    </cfRule>
  </conditionalFormatting>
  <conditionalFormatting sqref="H37">
    <cfRule type="expression" dxfId="2888" priority="15">
      <formula>H37&gt;0</formula>
    </cfRule>
    <cfRule type="expression" dxfId="2887" priority="16">
      <formula>H37&lt;0</formula>
    </cfRule>
  </conditionalFormatting>
  <conditionalFormatting sqref="J49">
    <cfRule type="expression" dxfId="2886" priority="13">
      <formula>J49&gt;0</formula>
    </cfRule>
    <cfRule type="expression" dxfId="2885" priority="14">
      <formula>J49&lt;0</formula>
    </cfRule>
  </conditionalFormatting>
  <conditionalFormatting sqref="J38:J48">
    <cfRule type="expression" dxfId="2884" priority="11">
      <formula>J38&gt;0</formula>
    </cfRule>
    <cfRule type="expression" dxfId="2883" priority="12">
      <formula>J38&lt;0</formula>
    </cfRule>
  </conditionalFormatting>
  <conditionalFormatting sqref="F27:F30">
    <cfRule type="expression" dxfId="2882" priority="9">
      <formula>F27&gt;0</formula>
    </cfRule>
    <cfRule type="expression" dxfId="2881" priority="10">
      <formula>F27&lt;0</formula>
    </cfRule>
  </conditionalFormatting>
  <conditionalFormatting sqref="H27:H30">
    <cfRule type="expression" dxfId="2880" priority="7">
      <formula>H27&gt;0</formula>
    </cfRule>
    <cfRule type="expression" dxfId="2879" priority="8">
      <formula>H27&lt;0</formula>
    </cfRule>
  </conditionalFormatting>
  <conditionalFormatting sqref="J33">
    <cfRule type="expression" dxfId="2878" priority="5">
      <formula>J33&gt;0</formula>
    </cfRule>
    <cfRule type="expression" dxfId="2877" priority="6">
      <formula>J33&lt;0</formula>
    </cfRule>
  </conditionalFormatting>
  <conditionalFormatting sqref="J31:J32">
    <cfRule type="expression" dxfId="2876" priority="3">
      <formula>J31&gt;0</formula>
    </cfRule>
    <cfRule type="expression" dxfId="2875" priority="4">
      <formula>J31&lt;0</formula>
    </cfRule>
  </conditionalFormatting>
  <conditionalFormatting sqref="J28:J30">
    <cfRule type="expression" dxfId="2874" priority="1">
      <formula>J28&gt;0</formula>
    </cfRule>
    <cfRule type="expression" dxfId="287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2" priority="35">
      <formula>F47&gt;0</formula>
    </cfRule>
    <cfRule type="expression" dxfId="2871" priority="36">
      <formula>F47&lt;0</formula>
    </cfRule>
  </conditionalFormatting>
  <conditionalFormatting sqref="Q7">
    <cfRule type="expression" dxfId="2870" priority="33">
      <formula>Q7&gt;0</formula>
    </cfRule>
    <cfRule type="expression" dxfId="2869" priority="34">
      <formula>Q7&lt;0</formula>
    </cfRule>
  </conditionalFormatting>
  <conditionalFormatting sqref="Q8">
    <cfRule type="expression" dxfId="2868" priority="31">
      <formula>Q8&gt;0</formula>
    </cfRule>
    <cfRule type="expression" dxfId="2867" priority="32">
      <formula>Q8&lt;0</formula>
    </cfRule>
  </conditionalFormatting>
  <conditionalFormatting sqref="F30:F46">
    <cfRule type="expression" dxfId="2866" priority="29">
      <formula>F30&gt;0</formula>
    </cfRule>
    <cfRule type="expression" dxfId="2865" priority="30">
      <formula>F30&lt;0</formula>
    </cfRule>
  </conditionalFormatting>
  <conditionalFormatting sqref="H30:H46">
    <cfRule type="expression" dxfId="2864" priority="27">
      <formula>H30&gt;0</formula>
    </cfRule>
    <cfRule type="expression" dxfId="2863" priority="28">
      <formula>H30&lt;0</formula>
    </cfRule>
  </conditionalFormatting>
  <conditionalFormatting sqref="Q10">
    <cfRule type="expression" dxfId="2862" priority="25">
      <formula>Q10&gt;0</formula>
    </cfRule>
    <cfRule type="expression" dxfId="2861" priority="26">
      <formula>Q10&lt;0</formula>
    </cfRule>
  </conditionalFormatting>
  <conditionalFormatting sqref="J25:J38">
    <cfRule type="expression" dxfId="2860" priority="23">
      <formula>J25&gt;0</formula>
    </cfRule>
    <cfRule type="expression" dxfId="2859" priority="24">
      <formula>J25&lt;0</formula>
    </cfRule>
  </conditionalFormatting>
  <conditionalFormatting sqref="K25:K38">
    <cfRule type="expression" dxfId="2858" priority="21">
      <formula>K25&gt;0</formula>
    </cfRule>
    <cfRule type="expression" dxfId="2857" priority="22">
      <formula>K25&lt;0</formula>
    </cfRule>
  </conditionalFormatting>
  <conditionalFormatting sqref="L25 L38">
    <cfRule type="expression" dxfId="2856" priority="19">
      <formula>L25&gt;0</formula>
    </cfRule>
    <cfRule type="expression" dxfId="2855" priority="20">
      <formula>L25&lt;0</formula>
    </cfRule>
  </conditionalFormatting>
  <conditionalFormatting sqref="F89:F110">
    <cfRule type="expression" dxfId="2854" priority="17">
      <formula>F89&gt;0</formula>
    </cfRule>
    <cfRule type="expression" dxfId="2853" priority="18">
      <formula>F89&lt;0</formula>
    </cfRule>
  </conditionalFormatting>
  <conditionalFormatting sqref="H89:H110">
    <cfRule type="expression" dxfId="2852" priority="15">
      <formula>H89&gt;0</formula>
    </cfRule>
    <cfRule type="expression" dxfId="2851" priority="16">
      <formula>H89&lt;0</formula>
    </cfRule>
  </conditionalFormatting>
  <conditionalFormatting sqref="J89:J102">
    <cfRule type="expression" dxfId="2850" priority="13">
      <formula>J89&gt;0</formula>
    </cfRule>
    <cfRule type="expression" dxfId="2849" priority="14">
      <formula>J89&lt;0</formula>
    </cfRule>
  </conditionalFormatting>
  <conditionalFormatting sqref="K89:K102">
    <cfRule type="expression" dxfId="2848" priority="11">
      <formula>K89&gt;0</formula>
    </cfRule>
    <cfRule type="expression" dxfId="2847" priority="12">
      <formula>K89&lt;0</formula>
    </cfRule>
  </conditionalFormatting>
  <conditionalFormatting sqref="L89:L102">
    <cfRule type="expression" dxfId="2846" priority="9">
      <formula>L89&gt;0</formula>
    </cfRule>
    <cfRule type="expression" dxfId="2845" priority="10">
      <formula>L89&lt;0</formula>
    </cfRule>
  </conditionalFormatting>
  <conditionalFormatting sqref="F29 F25:F26">
    <cfRule type="expression" dxfId="2844" priority="7">
      <formula>F25&gt;0</formula>
    </cfRule>
    <cfRule type="expression" dxfId="2843" priority="8">
      <formula>F25&lt;0</formula>
    </cfRule>
  </conditionalFormatting>
  <conditionalFormatting sqref="H29 H25:H27">
    <cfRule type="expression" dxfId="2842" priority="5">
      <formula>H25&gt;0</formula>
    </cfRule>
    <cfRule type="expression" dxfId="2841" priority="6">
      <formula>H25&lt;0</formula>
    </cfRule>
  </conditionalFormatting>
  <conditionalFormatting sqref="F27:F28">
    <cfRule type="expression" dxfId="2840" priority="3">
      <formula>F27&gt;0</formula>
    </cfRule>
    <cfRule type="expression" dxfId="2839" priority="4">
      <formula>F27&lt;0</formula>
    </cfRule>
  </conditionalFormatting>
  <conditionalFormatting sqref="H28">
    <cfRule type="expression" dxfId="2838" priority="1">
      <formula>H28&gt;0</formula>
    </cfRule>
    <cfRule type="expression" dxfId="283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6" priority="35">
      <formula>F47&gt;0</formula>
    </cfRule>
    <cfRule type="expression" dxfId="2835" priority="36">
      <formula>F47&lt;0</formula>
    </cfRule>
  </conditionalFormatting>
  <conditionalFormatting sqref="Q7">
    <cfRule type="expression" dxfId="2834" priority="33">
      <formula>Q7&gt;0</formula>
    </cfRule>
    <cfRule type="expression" dxfId="2833" priority="34">
      <formula>Q7&lt;0</formula>
    </cfRule>
  </conditionalFormatting>
  <conditionalFormatting sqref="Q8">
    <cfRule type="expression" dxfId="2832" priority="31">
      <formula>Q8&gt;0</formula>
    </cfRule>
    <cfRule type="expression" dxfId="2831" priority="32">
      <formula>Q8&lt;0</formula>
    </cfRule>
  </conditionalFormatting>
  <conditionalFormatting sqref="F30:F46">
    <cfRule type="expression" dxfId="2830" priority="29">
      <formula>F30&gt;0</formula>
    </cfRule>
    <cfRule type="expression" dxfId="2829" priority="30">
      <formula>F30&lt;0</formula>
    </cfRule>
  </conditionalFormatting>
  <conditionalFormatting sqref="H30:H46">
    <cfRule type="expression" dxfId="2828" priority="27">
      <formula>H30&gt;0</formula>
    </cfRule>
    <cfRule type="expression" dxfId="2827" priority="28">
      <formula>H30&lt;0</formula>
    </cfRule>
  </conditionalFormatting>
  <conditionalFormatting sqref="Q10">
    <cfRule type="expression" dxfId="2826" priority="25">
      <formula>Q10&gt;0</formula>
    </cfRule>
    <cfRule type="expression" dxfId="2825" priority="26">
      <formula>Q10&lt;0</formula>
    </cfRule>
  </conditionalFormatting>
  <conditionalFormatting sqref="J25:J38">
    <cfRule type="expression" dxfId="2824" priority="23">
      <formula>J25&gt;0</formula>
    </cfRule>
    <cfRule type="expression" dxfId="2823" priority="24">
      <formula>J25&lt;0</formula>
    </cfRule>
  </conditionalFormatting>
  <conditionalFormatting sqref="K25:K38">
    <cfRule type="expression" dxfId="2822" priority="21">
      <formula>K25&gt;0</formula>
    </cfRule>
    <cfRule type="expression" dxfId="2821" priority="22">
      <formula>K25&lt;0</formula>
    </cfRule>
  </conditionalFormatting>
  <conditionalFormatting sqref="L25 L38">
    <cfRule type="expression" dxfId="2820" priority="19">
      <formula>L25&gt;0</formula>
    </cfRule>
    <cfRule type="expression" dxfId="2819" priority="20">
      <formula>L25&lt;0</formula>
    </cfRule>
  </conditionalFormatting>
  <conditionalFormatting sqref="F89:F110">
    <cfRule type="expression" dxfId="2818" priority="17">
      <formula>F89&gt;0</formula>
    </cfRule>
    <cfRule type="expression" dxfId="2817" priority="18">
      <formula>F89&lt;0</formula>
    </cfRule>
  </conditionalFormatting>
  <conditionalFormatting sqref="H89:H110">
    <cfRule type="expression" dxfId="2816" priority="15">
      <formula>H89&gt;0</formula>
    </cfRule>
    <cfRule type="expression" dxfId="2815" priority="16">
      <formula>H89&lt;0</formula>
    </cfRule>
  </conditionalFormatting>
  <conditionalFormatting sqref="J89:J102">
    <cfRule type="expression" dxfId="2814" priority="13">
      <formula>J89&gt;0</formula>
    </cfRule>
    <cfRule type="expression" dxfId="2813" priority="14">
      <formula>J89&lt;0</formula>
    </cfRule>
  </conditionalFormatting>
  <conditionalFormatting sqref="K89:K102">
    <cfRule type="expression" dxfId="2812" priority="11">
      <formula>K89&gt;0</formula>
    </cfRule>
    <cfRule type="expression" dxfId="2811" priority="12">
      <formula>K89&lt;0</formula>
    </cfRule>
  </conditionalFormatting>
  <conditionalFormatting sqref="L89:L102">
    <cfRule type="expression" dxfId="2810" priority="9">
      <formula>L89&gt;0</formula>
    </cfRule>
    <cfRule type="expression" dxfId="2809" priority="10">
      <formula>L89&lt;0</formula>
    </cfRule>
  </conditionalFormatting>
  <conditionalFormatting sqref="F29 F25:F26">
    <cfRule type="expression" dxfId="2808" priority="7">
      <formula>F25&gt;0</formula>
    </cfRule>
    <cfRule type="expression" dxfId="2807" priority="8">
      <formula>F25&lt;0</formula>
    </cfRule>
  </conditionalFormatting>
  <conditionalFormatting sqref="H29 H25:H27">
    <cfRule type="expression" dxfId="2806" priority="5">
      <formula>H25&gt;0</formula>
    </cfRule>
    <cfRule type="expression" dxfId="2805" priority="6">
      <formula>H25&lt;0</formula>
    </cfRule>
  </conditionalFormatting>
  <conditionalFormatting sqref="F27:F28">
    <cfRule type="expression" dxfId="2804" priority="3">
      <formula>F27&gt;0</formula>
    </cfRule>
    <cfRule type="expression" dxfId="2803" priority="4">
      <formula>F27&lt;0</formula>
    </cfRule>
  </conditionalFormatting>
  <conditionalFormatting sqref="H28">
    <cfRule type="expression" dxfId="2802" priority="1">
      <formula>H28&gt;0</formula>
    </cfRule>
    <cfRule type="expression" dxfId="280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2" si="1">H3*I3-J3</f>
        <v>3119.93</v>
      </c>
      <c r="L3" s="72">
        <v>42846</v>
      </c>
      <c r="M3" s="43">
        <v>3.25</v>
      </c>
      <c r="O3" s="11" t="s">
        <v>58</v>
      </c>
      <c r="Q3" s="411">
        <f>IF(Q2=0, Q4, (F135-K135-M135)/Q2)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14.56</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46592</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32952.741000001668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18337.170000000042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0.64899240236094391</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1.3736263736263736E-2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23.111111111111111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17.763200000000001</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17.617599999999999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17.472000000000001</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17.3264</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17.180800000000001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17.0352</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16.889599999999998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16.744</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16.598399999999998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16.4528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16.307200000000002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16.161600000000004</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16.016000000000002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15.870400000000002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15.724800000000002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15.579200000000002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15.433600000000002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15.288000000000002</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15.1424</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14.9968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14.8512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14.7056</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14.56</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14.414400000000001</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14.268800000000001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14.123200000000001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13.977600000000001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13.831999999999999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13.686399999999999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13.540800000000001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13.395200000000001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13.249600000000001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13.104000000000001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12.958400000000001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12.812800000000001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12.667200000000001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12.521599999999999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12.375999999999999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1"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37100</v>
      </c>
      <c r="D135" s="18"/>
      <c r="E135" s="18"/>
      <c r="F135" s="18">
        <f>SUM(F2:F134)</f>
        <v>616642.54999999993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9"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A379">
        <v>1500</v>
      </c>
      <c r="B379" s="150">
        <v>43608</v>
      </c>
      <c r="C379" s="10">
        <v>3200</v>
      </c>
      <c r="D379" s="190">
        <v>8.83</v>
      </c>
      <c r="E379" s="39">
        <v>14.56</v>
      </c>
      <c r="F379" s="39">
        <f t="shared" ref="F379" si="76">C379*(E379-D379)</f>
        <v>18336</v>
      </c>
      <c r="G379" s="39">
        <f t="shared" ref="G379" si="77">D379*C379</f>
        <v>28256</v>
      </c>
      <c r="H379" s="179">
        <f t="shared" ref="H379" si="78">(E379-D379)/D379</f>
        <v>0.64892412231030583</v>
      </c>
      <c r="I379" s="39"/>
      <c r="J379" s="39"/>
      <c r="K379" s="39">
        <f t="shared" ref="K379" si="79">F379+$Q$10</f>
        <v>32951.571000001626</v>
      </c>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80">IF(C385=0, 0,D385*C385)</f>
        <v>68120</v>
      </c>
      <c r="H385" s="301">
        <f t="shared" ref="H385:H391" si="81">IF(C385=0, D385, (E385-D385)/D385)</f>
        <v>-0.48091603053435117</v>
      </c>
      <c r="I385" s="299"/>
    </row>
    <row r="386" spans="2:14" x14ac:dyDescent="0.25">
      <c r="B386" s="546">
        <v>42307</v>
      </c>
      <c r="C386" s="298">
        <v>0</v>
      </c>
      <c r="D386" s="547" t="s">
        <v>128</v>
      </c>
      <c r="E386" s="299">
        <v>17.55</v>
      </c>
      <c r="F386" s="299">
        <v>-30722.2</v>
      </c>
      <c r="G386" s="299">
        <f t="shared" si="80"/>
        <v>0</v>
      </c>
      <c r="H386" s="301" t="str">
        <f t="shared" si="81"/>
        <v>N/A</v>
      </c>
      <c r="I386" s="299"/>
    </row>
    <row r="387" spans="2:14" x14ac:dyDescent="0.25">
      <c r="B387" s="546">
        <v>42310</v>
      </c>
      <c r="C387" s="298">
        <v>0</v>
      </c>
      <c r="D387" s="547" t="s">
        <v>128</v>
      </c>
      <c r="E387" s="299">
        <v>19.010000000000002</v>
      </c>
      <c r="F387" s="299">
        <v>-30693.25</v>
      </c>
      <c r="G387" s="299">
        <f t="shared" si="80"/>
        <v>0</v>
      </c>
      <c r="H387" s="301" t="str">
        <f t="shared" si="81"/>
        <v>N/A</v>
      </c>
      <c r="I387" s="299"/>
    </row>
    <row r="388" spans="2:14" x14ac:dyDescent="0.25">
      <c r="B388" s="546">
        <v>42314</v>
      </c>
      <c r="C388" s="298">
        <v>2500</v>
      </c>
      <c r="D388" s="547">
        <v>30.24</v>
      </c>
      <c r="E388" s="299">
        <v>18.29</v>
      </c>
      <c r="F388" s="299">
        <v>-29878.25</v>
      </c>
      <c r="G388" s="299">
        <f t="shared" si="80"/>
        <v>75600</v>
      </c>
      <c r="H388" s="301">
        <f t="shared" si="81"/>
        <v>-0.39517195767195767</v>
      </c>
      <c r="I388" s="299"/>
    </row>
    <row r="389" spans="2:14" x14ac:dyDescent="0.25">
      <c r="B389" s="546">
        <v>42318</v>
      </c>
      <c r="C389" s="298">
        <v>0</v>
      </c>
      <c r="D389" s="547" t="s">
        <v>128</v>
      </c>
      <c r="E389" s="299">
        <v>18.78</v>
      </c>
      <c r="F389" s="299">
        <v>-28604.09</v>
      </c>
      <c r="G389" s="299">
        <f t="shared" si="80"/>
        <v>0</v>
      </c>
      <c r="H389" s="301" t="str">
        <f t="shared" si="81"/>
        <v>N/A</v>
      </c>
      <c r="I389" s="299"/>
      <c r="N389" s="70"/>
    </row>
    <row r="390" spans="2:14" x14ac:dyDescent="0.25">
      <c r="B390" s="546">
        <v>42328</v>
      </c>
      <c r="C390" s="298">
        <v>3078</v>
      </c>
      <c r="D390" s="547">
        <v>26.76</v>
      </c>
      <c r="E390" s="299">
        <v>17.440000000000001</v>
      </c>
      <c r="F390" s="299">
        <v>-28696.448999999906</v>
      </c>
      <c r="G390" s="299">
        <f t="shared" si="80"/>
        <v>82367.28</v>
      </c>
      <c r="H390" s="301">
        <f t="shared" si="81"/>
        <v>-0.34828101644245141</v>
      </c>
      <c r="I390" s="299"/>
    </row>
    <row r="391" spans="2:14" x14ac:dyDescent="0.25">
      <c r="B391" s="546">
        <v>42331</v>
      </c>
      <c r="C391" s="298">
        <v>0</v>
      </c>
      <c r="D391" s="547" t="s">
        <v>128</v>
      </c>
      <c r="E391" s="299">
        <v>17.53</v>
      </c>
      <c r="F391" s="299">
        <v>-28051.068999999901</v>
      </c>
      <c r="G391" s="299">
        <f t="shared" si="80"/>
        <v>0</v>
      </c>
      <c r="H391" s="301" t="str">
        <f t="shared" si="81"/>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82">C393*(E393-D393)</f>
        <v>-29017.579999999998</v>
      </c>
      <c r="G393" s="299">
        <f t="shared" ref="G393:G422" si="83">D393*C393</f>
        <v>91417.900000000009</v>
      </c>
      <c r="H393" s="300">
        <f t="shared" ref="H393:H422" si="84">(E393-D393)/D393</f>
        <v>-0.31741682974559682</v>
      </c>
      <c r="I393" s="299"/>
    </row>
    <row r="394" spans="2:14" x14ac:dyDescent="0.25">
      <c r="B394" s="546">
        <v>42340</v>
      </c>
      <c r="C394" s="298">
        <v>4178</v>
      </c>
      <c r="D394" s="547">
        <v>24.29</v>
      </c>
      <c r="E394" s="299">
        <v>16.670000000000002</v>
      </c>
      <c r="F394" s="299">
        <f t="shared" si="82"/>
        <v>-31836.35999999999</v>
      </c>
      <c r="G394" s="299">
        <f t="shared" si="83"/>
        <v>101483.62</v>
      </c>
      <c r="H394" s="300">
        <f t="shared" si="84"/>
        <v>-0.31370934540963352</v>
      </c>
      <c r="I394" s="299"/>
    </row>
    <row r="395" spans="2:14" x14ac:dyDescent="0.25">
      <c r="B395" s="546">
        <v>42342</v>
      </c>
      <c r="C395" s="298">
        <v>4678</v>
      </c>
      <c r="D395" s="547">
        <v>23.39</v>
      </c>
      <c r="E395" s="299">
        <v>16.12</v>
      </c>
      <c r="F395" s="299">
        <f t="shared" si="82"/>
        <v>-34009.06</v>
      </c>
      <c r="G395" s="299">
        <f t="shared" si="83"/>
        <v>109418.42</v>
      </c>
      <c r="H395" s="300">
        <f t="shared" si="84"/>
        <v>-0.31081658828559211</v>
      </c>
      <c r="I395" s="299"/>
    </row>
    <row r="396" spans="2:14" x14ac:dyDescent="0.25">
      <c r="B396" s="546">
        <v>42342</v>
      </c>
      <c r="C396" s="298">
        <v>4178</v>
      </c>
      <c r="D396" s="547">
        <v>24.26</v>
      </c>
      <c r="E396" s="299">
        <v>16.12</v>
      </c>
      <c r="F396" s="299">
        <f t="shared" si="82"/>
        <v>-34008.920000000006</v>
      </c>
      <c r="G396" s="299">
        <f t="shared" si="83"/>
        <v>101358.28000000001</v>
      </c>
      <c r="H396" s="300">
        <f t="shared" si="84"/>
        <v>-0.33553173948887055</v>
      </c>
      <c r="I396" s="299"/>
    </row>
    <row r="397" spans="2:14" x14ac:dyDescent="0.25">
      <c r="B397" s="546">
        <v>42345</v>
      </c>
      <c r="C397" s="298">
        <v>4678</v>
      </c>
      <c r="D397" s="547">
        <v>23.24</v>
      </c>
      <c r="E397" s="299">
        <v>14.78</v>
      </c>
      <c r="F397" s="299">
        <f t="shared" si="82"/>
        <v>-39575.879999999997</v>
      </c>
      <c r="G397" s="299">
        <f t="shared" si="83"/>
        <v>108716.71999999999</v>
      </c>
      <c r="H397" s="300">
        <f t="shared" si="84"/>
        <v>-0.36402753872633387</v>
      </c>
      <c r="I397" s="299"/>
    </row>
    <row r="398" spans="2:14" x14ac:dyDescent="0.25">
      <c r="B398" s="546">
        <v>42347</v>
      </c>
      <c r="C398" s="298">
        <v>4778</v>
      </c>
      <c r="D398" s="547">
        <v>23.06</v>
      </c>
      <c r="E398" s="299">
        <v>14.92</v>
      </c>
      <c r="F398" s="299">
        <f t="shared" si="82"/>
        <v>-38892.919999999991</v>
      </c>
      <c r="G398" s="299">
        <f t="shared" si="83"/>
        <v>110180.68</v>
      </c>
      <c r="H398" s="300">
        <f t="shared" si="84"/>
        <v>-0.3529921942758022</v>
      </c>
      <c r="I398" s="299"/>
    </row>
    <row r="399" spans="2:14" x14ac:dyDescent="0.25">
      <c r="B399" s="546">
        <v>42348</v>
      </c>
      <c r="C399" s="298">
        <v>4178</v>
      </c>
      <c r="D399" s="547">
        <v>24.23</v>
      </c>
      <c r="E399" s="299">
        <v>14.74</v>
      </c>
      <c r="F399" s="299">
        <f t="shared" si="82"/>
        <v>-39649.22</v>
      </c>
      <c r="G399" s="299">
        <f t="shared" si="83"/>
        <v>101232.94</v>
      </c>
      <c r="H399" s="300">
        <f t="shared" si="84"/>
        <v>-0.39166322740404458</v>
      </c>
      <c r="I399" s="299"/>
    </row>
    <row r="400" spans="2:14" x14ac:dyDescent="0.25">
      <c r="B400" s="546">
        <v>42349</v>
      </c>
      <c r="C400" s="298">
        <v>3678</v>
      </c>
      <c r="D400" s="547">
        <v>25.57</v>
      </c>
      <c r="E400" s="299">
        <v>14.34</v>
      </c>
      <c r="F400" s="299">
        <f t="shared" si="82"/>
        <v>-41303.94</v>
      </c>
      <c r="G400" s="299">
        <f t="shared" si="83"/>
        <v>94046.46</v>
      </c>
      <c r="H400" s="300">
        <f t="shared" si="84"/>
        <v>-0.43918654673445445</v>
      </c>
      <c r="I400" s="299"/>
    </row>
    <row r="401" spans="2:14" x14ac:dyDescent="0.25">
      <c r="B401" s="546">
        <v>42352</v>
      </c>
      <c r="C401" s="298">
        <v>4178</v>
      </c>
      <c r="D401" s="547">
        <v>24.18</v>
      </c>
      <c r="E401" s="299">
        <v>13.96</v>
      </c>
      <c r="F401" s="299">
        <f t="shared" si="82"/>
        <v>-42699.159999999996</v>
      </c>
      <c r="G401" s="299">
        <f t="shared" si="83"/>
        <v>101024.04</v>
      </c>
      <c r="H401" s="300">
        <f t="shared" si="84"/>
        <v>-0.42266335814722905</v>
      </c>
      <c r="I401" s="299"/>
    </row>
    <row r="402" spans="2:14" x14ac:dyDescent="0.25">
      <c r="B402" s="546">
        <v>42355</v>
      </c>
      <c r="C402" s="298">
        <v>4678</v>
      </c>
      <c r="D402" s="547">
        <v>22.98</v>
      </c>
      <c r="E402" s="299">
        <v>12.78</v>
      </c>
      <c r="F402" s="299">
        <f t="shared" si="82"/>
        <v>-47715.600000000006</v>
      </c>
      <c r="G402" s="299">
        <f t="shared" si="83"/>
        <v>107500.44</v>
      </c>
      <c r="H402" s="300">
        <f t="shared" si="84"/>
        <v>-0.44386422976501311</v>
      </c>
      <c r="I402" s="299"/>
    </row>
    <row r="403" spans="2:14" x14ac:dyDescent="0.25">
      <c r="B403" s="546">
        <v>42356</v>
      </c>
      <c r="C403" s="298">
        <v>5178</v>
      </c>
      <c r="D403" s="547">
        <v>21.99</v>
      </c>
      <c r="E403" s="299">
        <v>12.95</v>
      </c>
      <c r="F403" s="299">
        <f t="shared" si="82"/>
        <v>-46809.119999999995</v>
      </c>
      <c r="G403" s="299">
        <f t="shared" si="83"/>
        <v>113864.21999999999</v>
      </c>
      <c r="H403" s="300">
        <f t="shared" si="84"/>
        <v>-0.41109595270577537</v>
      </c>
      <c r="I403" s="299"/>
    </row>
    <row r="404" spans="2:14" x14ac:dyDescent="0.25">
      <c r="B404" s="546">
        <v>42356</v>
      </c>
      <c r="C404" s="298">
        <v>6178</v>
      </c>
      <c r="D404" s="547">
        <v>20.48</v>
      </c>
      <c r="E404" s="299">
        <v>12.76</v>
      </c>
      <c r="F404" s="299">
        <f t="shared" si="82"/>
        <v>-47694.16</v>
      </c>
      <c r="G404" s="299">
        <f t="shared" si="83"/>
        <v>126525.44</v>
      </c>
      <c r="H404" s="300">
        <f t="shared" si="84"/>
        <v>-0.376953125</v>
      </c>
      <c r="I404" s="299"/>
    </row>
    <row r="405" spans="2:14" x14ac:dyDescent="0.25">
      <c r="B405" s="546">
        <v>42356</v>
      </c>
      <c r="C405" s="298">
        <v>6400</v>
      </c>
      <c r="D405" s="547">
        <v>20.2</v>
      </c>
      <c r="E405" s="299">
        <v>12.68</v>
      </c>
      <c r="F405" s="299">
        <f t="shared" si="82"/>
        <v>-48128</v>
      </c>
      <c r="G405" s="299">
        <f t="shared" si="83"/>
        <v>129280</v>
      </c>
      <c r="H405" s="300">
        <f t="shared" si="84"/>
        <v>-0.37227722772277227</v>
      </c>
      <c r="I405" s="299"/>
    </row>
    <row r="406" spans="2:14" x14ac:dyDescent="0.25">
      <c r="B406" s="546">
        <v>42359</v>
      </c>
      <c r="C406" s="298">
        <v>5178</v>
      </c>
      <c r="D406" s="547">
        <v>21.96</v>
      </c>
      <c r="E406" s="299">
        <v>12.66</v>
      </c>
      <c r="F406" s="299">
        <f t="shared" si="82"/>
        <v>-48155.4</v>
      </c>
      <c r="G406" s="299">
        <f t="shared" si="83"/>
        <v>113708.88</v>
      </c>
      <c r="H406" s="300">
        <f t="shared" si="84"/>
        <v>-0.42349726775956287</v>
      </c>
      <c r="I406" s="299"/>
    </row>
    <row r="407" spans="2:14" ht="15" customHeight="1" x14ac:dyDescent="0.25">
      <c r="B407" s="546">
        <v>42361</v>
      </c>
      <c r="C407" s="298">
        <v>4178</v>
      </c>
      <c r="D407" s="547">
        <v>24.07</v>
      </c>
      <c r="E407" s="299">
        <v>13.96</v>
      </c>
      <c r="F407" s="299">
        <f t="shared" si="82"/>
        <v>-42239.579999999994</v>
      </c>
      <c r="G407" s="299">
        <f t="shared" si="83"/>
        <v>100564.46</v>
      </c>
      <c r="H407" s="300">
        <f t="shared" si="84"/>
        <v>-0.42002492729538843</v>
      </c>
      <c r="I407" s="299"/>
      <c r="N407" s="70"/>
    </row>
    <row r="408" spans="2:14" x14ac:dyDescent="0.25">
      <c r="B408" s="546">
        <v>42361</v>
      </c>
      <c r="C408" s="298">
        <v>4178</v>
      </c>
      <c r="D408" s="547">
        <v>24.03</v>
      </c>
      <c r="E408" s="299">
        <v>13.96</v>
      </c>
      <c r="F408" s="299">
        <f t="shared" si="82"/>
        <v>-42072.46</v>
      </c>
      <c r="G408" s="299">
        <f t="shared" si="83"/>
        <v>100397.34000000001</v>
      </c>
      <c r="H408" s="300">
        <f t="shared" si="84"/>
        <v>-0.41905950894714938</v>
      </c>
      <c r="I408" s="299"/>
    </row>
    <row r="409" spans="2:14" x14ac:dyDescent="0.25">
      <c r="B409" s="546">
        <v>42366</v>
      </c>
      <c r="C409" s="319">
        <v>6678</v>
      </c>
      <c r="D409" s="548">
        <v>19.91</v>
      </c>
      <c r="E409" s="299">
        <v>13.09</v>
      </c>
      <c r="F409" s="299">
        <f t="shared" si="82"/>
        <v>-45543.96</v>
      </c>
      <c r="G409" s="299">
        <f t="shared" si="83"/>
        <v>132958.98000000001</v>
      </c>
      <c r="H409" s="300">
        <f t="shared" si="84"/>
        <v>-0.34254143646408841</v>
      </c>
      <c r="I409" s="299"/>
    </row>
    <row r="410" spans="2:14" x14ac:dyDescent="0.25">
      <c r="B410" s="546">
        <v>42367</v>
      </c>
      <c r="C410" s="319">
        <v>8678</v>
      </c>
      <c r="D410" s="548">
        <v>18.32</v>
      </c>
      <c r="E410" s="299">
        <v>13.03</v>
      </c>
      <c r="F410" s="299">
        <f t="shared" si="82"/>
        <v>-45906.62000000001</v>
      </c>
      <c r="G410" s="299">
        <f t="shared" si="83"/>
        <v>158980.96</v>
      </c>
      <c r="H410" s="300">
        <f t="shared" si="84"/>
        <v>-0.28875545851528389</v>
      </c>
      <c r="I410" s="299"/>
    </row>
    <row r="411" spans="2:14" x14ac:dyDescent="0.25">
      <c r="B411" s="546">
        <v>42368</v>
      </c>
      <c r="C411" s="298">
        <v>9678</v>
      </c>
      <c r="D411" s="547">
        <v>17.73</v>
      </c>
      <c r="E411" s="299">
        <v>12.38</v>
      </c>
      <c r="F411" s="299">
        <f t="shared" si="82"/>
        <v>-51777.299999999996</v>
      </c>
      <c r="G411" s="299">
        <f t="shared" si="83"/>
        <v>171590.94</v>
      </c>
      <c r="H411" s="301">
        <f t="shared" si="84"/>
        <v>-0.30174844895657077</v>
      </c>
      <c r="I411" s="299"/>
    </row>
    <row r="412" spans="2:14" x14ac:dyDescent="0.25">
      <c r="B412" s="546">
        <v>42369</v>
      </c>
      <c r="C412" s="298">
        <v>8678</v>
      </c>
      <c r="D412" s="547">
        <v>18.312999999999999</v>
      </c>
      <c r="E412" s="299">
        <v>12.59</v>
      </c>
      <c r="F412" s="299">
        <f t="shared" si="82"/>
        <v>-49664.193999999989</v>
      </c>
      <c r="G412" s="299">
        <f t="shared" si="83"/>
        <v>158920.21399999998</v>
      </c>
      <c r="H412" s="301">
        <f t="shared" si="84"/>
        <v>-0.3125102386282968</v>
      </c>
      <c r="I412" s="299"/>
    </row>
    <row r="413" spans="2:14" x14ac:dyDescent="0.25">
      <c r="B413" s="546">
        <v>42374</v>
      </c>
      <c r="C413" s="298">
        <v>7678</v>
      </c>
      <c r="D413" s="547">
        <v>19.010000000000002</v>
      </c>
      <c r="E413" s="299">
        <v>12.76</v>
      </c>
      <c r="F413" s="299">
        <f t="shared" si="82"/>
        <v>-47987.500000000015</v>
      </c>
      <c r="G413" s="299">
        <f t="shared" si="83"/>
        <v>145958.78</v>
      </c>
      <c r="H413" s="301">
        <f t="shared" si="84"/>
        <v>-0.32877432930036832</v>
      </c>
      <c r="I413" s="299"/>
    </row>
    <row r="414" spans="2:14" ht="15" customHeight="1" x14ac:dyDescent="0.25">
      <c r="B414" s="546">
        <v>42375</v>
      </c>
      <c r="C414" s="298">
        <v>8678</v>
      </c>
      <c r="D414" s="547">
        <v>18.257000000000001</v>
      </c>
      <c r="E414" s="299">
        <v>12.76</v>
      </c>
      <c r="F414" s="299">
        <f t="shared" si="82"/>
        <v>-47702.966000000015</v>
      </c>
      <c r="G414" s="299">
        <f t="shared" si="83"/>
        <v>158434.24600000001</v>
      </c>
      <c r="H414" s="301">
        <f t="shared" si="84"/>
        <v>-0.30108999287944355</v>
      </c>
      <c r="I414" s="299"/>
    </row>
    <row r="415" spans="2:14" x14ac:dyDescent="0.25">
      <c r="B415" s="546">
        <v>42375</v>
      </c>
      <c r="C415" s="298">
        <v>9678</v>
      </c>
      <c r="D415" s="547">
        <v>17.579999999999998</v>
      </c>
      <c r="E415" s="299">
        <v>11.28</v>
      </c>
      <c r="F415" s="299">
        <f t="shared" si="82"/>
        <v>-60971.399999999987</v>
      </c>
      <c r="G415" s="299">
        <f t="shared" si="83"/>
        <v>170139.24</v>
      </c>
      <c r="H415" s="301">
        <f t="shared" si="84"/>
        <v>-0.35836177474402725</v>
      </c>
      <c r="I415" s="299"/>
    </row>
    <row r="416" spans="2:14" x14ac:dyDescent="0.25">
      <c r="B416" s="546">
        <v>42398</v>
      </c>
      <c r="C416" s="298">
        <v>9278</v>
      </c>
      <c r="D416" s="547">
        <v>17.93</v>
      </c>
      <c r="E416" s="299">
        <v>9.56</v>
      </c>
      <c r="F416" s="299">
        <f t="shared" si="82"/>
        <v>-77656.859999999986</v>
      </c>
      <c r="G416" s="299">
        <f t="shared" si="83"/>
        <v>166354.54</v>
      </c>
      <c r="H416" s="301">
        <f t="shared" si="84"/>
        <v>-0.46681539319576126</v>
      </c>
      <c r="I416" s="299"/>
    </row>
    <row r="417" spans="2:9" x14ac:dyDescent="0.25">
      <c r="B417" s="546">
        <v>42402</v>
      </c>
      <c r="C417" s="298">
        <v>9678</v>
      </c>
      <c r="D417" s="547">
        <v>17.559999999999999</v>
      </c>
      <c r="E417" s="299">
        <v>8.74</v>
      </c>
      <c r="F417" s="299">
        <f t="shared" si="82"/>
        <v>-85359.959999999992</v>
      </c>
      <c r="G417" s="299">
        <f t="shared" si="83"/>
        <v>169945.68</v>
      </c>
      <c r="H417" s="301">
        <f t="shared" si="84"/>
        <v>-0.50227790432801822</v>
      </c>
      <c r="I417" s="299"/>
    </row>
    <row r="418" spans="2:9" x14ac:dyDescent="0.25">
      <c r="B418" s="546">
        <v>42411</v>
      </c>
      <c r="C418" s="298">
        <v>9678</v>
      </c>
      <c r="D418" s="547">
        <v>17.553999999999998</v>
      </c>
      <c r="E418" s="299">
        <v>7.13</v>
      </c>
      <c r="F418" s="299">
        <f t="shared" si="82"/>
        <v>-100883.47199999999</v>
      </c>
      <c r="G418" s="299">
        <f t="shared" si="83"/>
        <v>169887.61199999999</v>
      </c>
      <c r="H418" s="300">
        <f t="shared" si="84"/>
        <v>-0.59382476928335426</v>
      </c>
      <c r="I418" s="299"/>
    </row>
    <row r="419" spans="2:9" x14ac:dyDescent="0.25">
      <c r="B419" s="546">
        <v>42412</v>
      </c>
      <c r="C419" s="298">
        <v>9678</v>
      </c>
      <c r="D419" s="547">
        <v>17.55</v>
      </c>
      <c r="E419" s="299">
        <v>7.46</v>
      </c>
      <c r="F419" s="299">
        <f t="shared" si="82"/>
        <v>-97651.02</v>
      </c>
      <c r="G419" s="299">
        <f t="shared" si="83"/>
        <v>169848.9</v>
      </c>
      <c r="H419" s="300">
        <f t="shared" si="84"/>
        <v>-0.57492877492877492</v>
      </c>
      <c r="I419" s="299"/>
    </row>
    <row r="420" spans="2:9" x14ac:dyDescent="0.25">
      <c r="B420" s="546">
        <v>42416</v>
      </c>
      <c r="C420" s="298">
        <v>9178</v>
      </c>
      <c r="D420" s="547">
        <v>18.084</v>
      </c>
      <c r="E420" s="299">
        <v>7.49</v>
      </c>
      <c r="F420" s="299">
        <f t="shared" si="82"/>
        <v>-97231.731999999989</v>
      </c>
      <c r="G420" s="299">
        <f t="shared" si="83"/>
        <v>165974.95199999999</v>
      </c>
      <c r="H420" s="300">
        <f t="shared" si="84"/>
        <v>-0.58582172085821715</v>
      </c>
      <c r="I420" s="299"/>
    </row>
    <row r="421" spans="2:9" x14ac:dyDescent="0.25">
      <c r="B421" s="546">
        <v>42416</v>
      </c>
      <c r="C421" s="298">
        <v>9678</v>
      </c>
      <c r="D421" s="547">
        <v>17.536999999999999</v>
      </c>
      <c r="E421" s="299">
        <v>7.49</v>
      </c>
      <c r="F421" s="299">
        <f t="shared" si="82"/>
        <v>-97234.865999999995</v>
      </c>
      <c r="G421" s="299">
        <f t="shared" si="83"/>
        <v>169723.08599999998</v>
      </c>
      <c r="H421" s="300">
        <f t="shared" si="84"/>
        <v>-0.57290300507498426</v>
      </c>
      <c r="I421" s="299"/>
    </row>
    <row r="422" spans="2:9" x14ac:dyDescent="0.25">
      <c r="B422" s="546">
        <v>42418</v>
      </c>
      <c r="C422" s="298">
        <v>13478</v>
      </c>
      <c r="D422" s="547">
        <v>14.673999999999999</v>
      </c>
      <c r="E422" s="299">
        <v>6.93</v>
      </c>
      <c r="F422" s="299">
        <f t="shared" si="82"/>
        <v>-104373.632</v>
      </c>
      <c r="G422" s="299">
        <f t="shared" si="83"/>
        <v>197776.17199999999</v>
      </c>
      <c r="H422" s="300">
        <f t="shared" si="84"/>
        <v>-0.52773613193403301</v>
      </c>
      <c r="I422" s="299"/>
    </row>
    <row r="423" spans="2:9" x14ac:dyDescent="0.25">
      <c r="B423" s="546">
        <v>42422</v>
      </c>
      <c r="C423" s="298">
        <v>10978</v>
      </c>
      <c r="D423" s="547">
        <v>16.314</v>
      </c>
      <c r="E423" s="299">
        <v>7.49</v>
      </c>
      <c r="F423" s="299">
        <f t="shared" si="82"/>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82"/>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5">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5"/>
        <v>-94166.28</v>
      </c>
      <c r="G426" s="299">
        <f t="shared" ref="G426:G433" si="86">IF(C426=0, 0,D426*C426)</f>
        <v>165387.56</v>
      </c>
      <c r="H426" s="300">
        <f t="shared" ref="H426:H433" si="87">IF(C426=0, D426, (E426-D426)/D426)</f>
        <v>-0.5693673695893452</v>
      </c>
      <c r="I426" s="299"/>
    </row>
    <row r="427" spans="2:9" x14ac:dyDescent="0.25">
      <c r="B427" s="546">
        <v>42426</v>
      </c>
      <c r="C427" s="298">
        <v>8178</v>
      </c>
      <c r="D427" s="547">
        <v>19.245999999999999</v>
      </c>
      <c r="E427" s="299">
        <v>8</v>
      </c>
      <c r="F427" s="299">
        <f t="shared" si="85"/>
        <v>-91969.787999999986</v>
      </c>
      <c r="G427" s="299">
        <f t="shared" si="86"/>
        <v>157393.788</v>
      </c>
      <c r="H427" s="300">
        <f t="shared" si="87"/>
        <v>-0.58432921126467829</v>
      </c>
      <c r="I427" s="299"/>
    </row>
    <row r="428" spans="2:9" x14ac:dyDescent="0.25">
      <c r="B428" s="546">
        <v>42426</v>
      </c>
      <c r="C428" s="298">
        <v>6678</v>
      </c>
      <c r="D428" s="547">
        <v>21.75</v>
      </c>
      <c r="E428" s="299">
        <v>8.1</v>
      </c>
      <c r="F428" s="299">
        <f t="shared" si="85"/>
        <v>-91154.7</v>
      </c>
      <c r="G428" s="299">
        <f t="shared" si="86"/>
        <v>145246.5</v>
      </c>
      <c r="H428" s="300">
        <f t="shared" si="87"/>
        <v>-0.62758620689655176</v>
      </c>
      <c r="I428" s="299"/>
    </row>
    <row r="429" spans="2:9" x14ac:dyDescent="0.25">
      <c r="B429" s="546">
        <v>42426</v>
      </c>
      <c r="C429" s="298">
        <v>8678</v>
      </c>
      <c r="D429" s="547">
        <v>18.568999999999999</v>
      </c>
      <c r="E429" s="299">
        <v>7.94</v>
      </c>
      <c r="F429" s="299">
        <f t="shared" si="85"/>
        <v>-92238.461999999985</v>
      </c>
      <c r="G429" s="299">
        <f t="shared" si="86"/>
        <v>161141.78199999998</v>
      </c>
      <c r="H429" s="300">
        <f t="shared" si="87"/>
        <v>-0.57240562227368186</v>
      </c>
      <c r="I429" s="299"/>
    </row>
    <row r="430" spans="2:9" x14ac:dyDescent="0.25">
      <c r="B430" s="546">
        <v>42429</v>
      </c>
      <c r="C430" s="298">
        <v>7678</v>
      </c>
      <c r="D430" s="547">
        <v>19.876000000000001</v>
      </c>
      <c r="E430" s="299">
        <v>8.2100000000000009</v>
      </c>
      <c r="F430" s="299">
        <f t="shared" si="85"/>
        <v>-89571.54800000001</v>
      </c>
      <c r="G430" s="299">
        <f t="shared" si="86"/>
        <v>152607.92800000001</v>
      </c>
      <c r="H430" s="300">
        <f t="shared" si="87"/>
        <v>-0.58693902193600322</v>
      </c>
      <c r="I430" s="299"/>
    </row>
    <row r="431" spans="2:9" ht="15" customHeight="1" x14ac:dyDescent="0.25">
      <c r="B431" s="546">
        <v>42429</v>
      </c>
      <c r="C431" s="298">
        <v>9678</v>
      </c>
      <c r="D431" s="547">
        <v>17.463000000000001</v>
      </c>
      <c r="E431" s="299">
        <v>8.2100000000000009</v>
      </c>
      <c r="F431" s="299">
        <f t="shared" si="85"/>
        <v>-89550.534</v>
      </c>
      <c r="G431" s="299">
        <f t="shared" si="86"/>
        <v>169006.91400000002</v>
      </c>
      <c r="H431" s="300">
        <f t="shared" si="87"/>
        <v>-0.5298631392086125</v>
      </c>
      <c r="I431" s="299"/>
    </row>
    <row r="432" spans="2:9" x14ac:dyDescent="0.25">
      <c r="B432" s="546">
        <v>42429</v>
      </c>
      <c r="C432" s="298">
        <v>9178</v>
      </c>
      <c r="D432" s="547">
        <v>17.981000000000002</v>
      </c>
      <c r="E432" s="299">
        <v>8.2100000000000009</v>
      </c>
      <c r="F432" s="299">
        <f t="shared" si="85"/>
        <v>-89678.238000000012</v>
      </c>
      <c r="G432" s="299">
        <f t="shared" si="86"/>
        <v>165029.61800000002</v>
      </c>
      <c r="H432" s="300">
        <f t="shared" si="87"/>
        <v>-0.5434069295367332</v>
      </c>
      <c r="I432" s="299"/>
    </row>
    <row r="433" spans="2:14" x14ac:dyDescent="0.25">
      <c r="B433" s="546">
        <v>42429</v>
      </c>
      <c r="C433" s="298">
        <v>9678</v>
      </c>
      <c r="D433" s="547">
        <v>17.459</v>
      </c>
      <c r="E433" s="299">
        <v>8.2100000000000009</v>
      </c>
      <c r="F433" s="299">
        <f t="shared" si="85"/>
        <v>-89511.821999999986</v>
      </c>
      <c r="G433" s="299">
        <f t="shared" si="86"/>
        <v>168968.20199999999</v>
      </c>
      <c r="H433" s="300">
        <f t="shared" si="87"/>
        <v>-0.5297554270004009</v>
      </c>
      <c r="I433" s="299"/>
    </row>
    <row r="434" spans="2:14" x14ac:dyDescent="0.25">
      <c r="B434" s="546">
        <v>42429</v>
      </c>
      <c r="C434" s="298">
        <v>9178</v>
      </c>
      <c r="D434" s="547">
        <v>17.975999999999999</v>
      </c>
      <c r="E434" s="299">
        <v>8.2100000000000009</v>
      </c>
      <c r="F434" s="299">
        <f t="shared" ref="F434:F445" si="88">C434*(E434-D434)</f>
        <v>-89632.347999999984</v>
      </c>
      <c r="G434" s="299">
        <f t="shared" ref="G434:G445" si="89">IF(C434=0, 0,D434*C434)</f>
        <v>164983.728</v>
      </c>
      <c r="H434" s="300">
        <f t="shared" ref="H434:H485" si="90">IF(C434=0, D434, (E434-D434)/D434)</f>
        <v>-0.54327992879394738</v>
      </c>
      <c r="I434" s="299" t="s">
        <v>185</v>
      </c>
    </row>
    <row r="435" spans="2:14" x14ac:dyDescent="0.25">
      <c r="B435" s="546">
        <v>42430</v>
      </c>
      <c r="C435" s="319">
        <v>10178</v>
      </c>
      <c r="D435" s="548">
        <v>16.974</v>
      </c>
      <c r="E435" s="299">
        <v>7.8</v>
      </c>
      <c r="F435" s="299">
        <f t="shared" si="88"/>
        <v>-93372.971999999994</v>
      </c>
      <c r="G435" s="299">
        <f t="shared" si="89"/>
        <v>172761.372</v>
      </c>
      <c r="H435" s="300">
        <f t="shared" si="90"/>
        <v>-0.54047366560622123</v>
      </c>
      <c r="I435" s="299"/>
    </row>
    <row r="436" spans="2:14" x14ac:dyDescent="0.25">
      <c r="B436" s="546">
        <v>42430</v>
      </c>
      <c r="C436" s="319">
        <v>9678</v>
      </c>
      <c r="D436" s="548">
        <v>17.440000000000001</v>
      </c>
      <c r="E436" s="299">
        <v>7.96</v>
      </c>
      <c r="F436" s="299">
        <f t="shared" si="88"/>
        <v>-91747.44</v>
      </c>
      <c r="G436" s="299">
        <f t="shared" si="89"/>
        <v>168784.32</v>
      </c>
      <c r="H436" s="300">
        <f t="shared" si="90"/>
        <v>-0.54357798165137616</v>
      </c>
      <c r="I436" s="299"/>
    </row>
    <row r="437" spans="2:14" ht="15" customHeight="1" x14ac:dyDescent="0.25">
      <c r="B437" s="546">
        <v>42431</v>
      </c>
      <c r="C437" s="298">
        <v>8678</v>
      </c>
      <c r="D437" s="547">
        <v>18.405999999999999</v>
      </c>
      <c r="E437" s="299">
        <v>9.1</v>
      </c>
      <c r="F437" s="299">
        <f t="shared" si="88"/>
        <v>-80757.467999999993</v>
      </c>
      <c r="G437" s="299">
        <f t="shared" si="89"/>
        <v>159727.26799999998</v>
      </c>
      <c r="H437" s="301">
        <f t="shared" si="90"/>
        <v>-0.50559600130392257</v>
      </c>
      <c r="I437" s="299"/>
    </row>
    <row r="438" spans="2:14" x14ac:dyDescent="0.25">
      <c r="B438" s="546">
        <v>42432</v>
      </c>
      <c r="C438" s="298">
        <v>9278</v>
      </c>
      <c r="D438" s="547">
        <v>17.771999999999998</v>
      </c>
      <c r="E438" s="299">
        <v>9.9700000000000006</v>
      </c>
      <c r="F438" s="299">
        <f t="shared" si="88"/>
        <v>-72386.955999999976</v>
      </c>
      <c r="G438" s="299">
        <f t="shared" si="89"/>
        <v>164888.61599999998</v>
      </c>
      <c r="H438" s="301">
        <f t="shared" si="90"/>
        <v>-0.43900517668242173</v>
      </c>
      <c r="I438" s="299"/>
      <c r="N438" s="29"/>
    </row>
    <row r="439" spans="2:14" x14ac:dyDescent="0.25">
      <c r="B439" s="546">
        <v>42433</v>
      </c>
      <c r="C439" s="298">
        <v>9278</v>
      </c>
      <c r="D439" s="547">
        <v>17.771999999999998</v>
      </c>
      <c r="E439" s="299">
        <v>11</v>
      </c>
      <c r="F439" s="299">
        <f t="shared" si="88"/>
        <v>-62830.615999999987</v>
      </c>
      <c r="G439" s="299">
        <f t="shared" si="89"/>
        <v>164888.61599999998</v>
      </c>
      <c r="H439" s="301">
        <f t="shared" si="90"/>
        <v>-0.38104884087328378</v>
      </c>
      <c r="I439" s="299"/>
    </row>
    <row r="440" spans="2:14" x14ac:dyDescent="0.25">
      <c r="B440" s="546">
        <v>42439</v>
      </c>
      <c r="C440" s="298">
        <v>9278</v>
      </c>
      <c r="D440" s="547">
        <v>17.718</v>
      </c>
      <c r="E440" s="299">
        <v>10.59</v>
      </c>
      <c r="F440" s="299">
        <f t="shared" si="88"/>
        <v>-66133.584000000003</v>
      </c>
      <c r="G440" s="299">
        <f t="shared" si="89"/>
        <v>164387.60399999999</v>
      </c>
      <c r="H440" s="301">
        <f t="shared" si="90"/>
        <v>-0.40230274297324753</v>
      </c>
      <c r="I440" s="299" t="s">
        <v>184</v>
      </c>
    </row>
    <row r="441" spans="2:14" x14ac:dyDescent="0.25">
      <c r="B441" s="546">
        <v>42440</v>
      </c>
      <c r="C441" s="298">
        <v>9278</v>
      </c>
      <c r="D441" s="547">
        <v>17.712</v>
      </c>
      <c r="E441" s="299">
        <v>11.12</v>
      </c>
      <c r="F441" s="299">
        <f t="shared" si="88"/>
        <v>-61160.576000000008</v>
      </c>
      <c r="G441" s="299">
        <f t="shared" si="89"/>
        <v>164331.93599999999</v>
      </c>
      <c r="H441" s="301">
        <f t="shared" si="90"/>
        <v>-0.37217705510388438</v>
      </c>
      <c r="I441" s="299"/>
    </row>
    <row r="442" spans="2:14" x14ac:dyDescent="0.25">
      <c r="B442" s="546">
        <v>42446</v>
      </c>
      <c r="C442" s="298">
        <v>9278</v>
      </c>
      <c r="D442" s="547">
        <v>17.704999999999998</v>
      </c>
      <c r="E442" s="299">
        <v>11.45</v>
      </c>
      <c r="F442" s="299">
        <f t="shared" si="88"/>
        <v>-58033.889999999992</v>
      </c>
      <c r="G442" s="299">
        <f t="shared" si="89"/>
        <v>164266.99</v>
      </c>
      <c r="H442" s="301">
        <f t="shared" si="90"/>
        <v>-0.353290031064671</v>
      </c>
      <c r="I442" s="299"/>
    </row>
    <row r="443" spans="2:14" x14ac:dyDescent="0.25">
      <c r="B443" s="546">
        <v>42447</v>
      </c>
      <c r="C443" s="298">
        <v>7928</v>
      </c>
      <c r="D443" s="547">
        <v>18.734999999999999</v>
      </c>
      <c r="E443" s="299">
        <v>11.63</v>
      </c>
      <c r="F443" s="299">
        <f t="shared" si="88"/>
        <v>-56328.439999999988</v>
      </c>
      <c r="G443" s="299">
        <f t="shared" si="89"/>
        <v>148531.07999999999</v>
      </c>
      <c r="H443" s="301">
        <f t="shared" si="90"/>
        <v>-0.37923672271150249</v>
      </c>
      <c r="I443" s="299"/>
    </row>
    <row r="444" spans="2:14" x14ac:dyDescent="0.25">
      <c r="B444" s="546">
        <v>42450</v>
      </c>
      <c r="C444" s="298">
        <v>9278</v>
      </c>
      <c r="D444" s="547">
        <v>17.670000000000002</v>
      </c>
      <c r="E444" s="299">
        <v>11.43</v>
      </c>
      <c r="F444" s="299">
        <f t="shared" si="88"/>
        <v>-57894.720000000016</v>
      </c>
      <c r="G444" s="299">
        <f t="shared" si="89"/>
        <v>163942.26</v>
      </c>
      <c r="H444" s="300">
        <f t="shared" si="90"/>
        <v>-0.35314091680814946</v>
      </c>
      <c r="I444" s="299"/>
    </row>
    <row r="445" spans="2:14" x14ac:dyDescent="0.25">
      <c r="B445" s="546">
        <v>42451</v>
      </c>
      <c r="C445" s="298">
        <v>9628</v>
      </c>
      <c r="D445" s="547">
        <v>17.428000000000001</v>
      </c>
      <c r="E445" s="299">
        <v>11.31</v>
      </c>
      <c r="F445" s="299">
        <f t="shared" si="88"/>
        <v>-58904.104000000007</v>
      </c>
      <c r="G445" s="299">
        <f t="shared" si="89"/>
        <v>167796.78400000001</v>
      </c>
      <c r="H445" s="300">
        <f t="shared" si="90"/>
        <v>-0.35104429653431263</v>
      </c>
      <c r="I445" s="299"/>
    </row>
    <row r="446" spans="2:14" x14ac:dyDescent="0.25">
      <c r="B446" s="546">
        <v>42453</v>
      </c>
      <c r="C446" s="298">
        <v>13278</v>
      </c>
      <c r="D446" s="547">
        <v>15.5565</v>
      </c>
      <c r="E446" s="299">
        <v>10.29</v>
      </c>
      <c r="F446" s="299">
        <f t="shared" ref="F446:F485" si="91">C446*(E446-D446)</f>
        <v>-69928.587000000014</v>
      </c>
      <c r="G446" s="299">
        <f t="shared" ref="G446:G485" si="92">IF(C446=0, 0,D446*C446)</f>
        <v>206559.20699999999</v>
      </c>
      <c r="H446" s="300">
        <f t="shared" si="90"/>
        <v>-0.33854016006171056</v>
      </c>
      <c r="I446" s="299"/>
    </row>
    <row r="447" spans="2:14" x14ac:dyDescent="0.25">
      <c r="B447" s="546">
        <v>42459</v>
      </c>
      <c r="C447" s="298">
        <v>11278</v>
      </c>
      <c r="D447" s="547">
        <v>16.408899999999999</v>
      </c>
      <c r="E447" s="299">
        <v>10.53</v>
      </c>
      <c r="F447" s="299">
        <f t="shared" si="91"/>
        <v>-66302.234199999992</v>
      </c>
      <c r="G447" s="299">
        <f t="shared" si="92"/>
        <v>185059.5742</v>
      </c>
      <c r="H447" s="300">
        <f t="shared" si="90"/>
        <v>-0.35827508242478168</v>
      </c>
      <c r="I447" s="299"/>
    </row>
    <row r="448" spans="2:14" x14ac:dyDescent="0.25">
      <c r="B448" s="546">
        <v>42460</v>
      </c>
      <c r="C448" s="298">
        <v>9678</v>
      </c>
      <c r="D448" s="547">
        <v>17.311699999999998</v>
      </c>
      <c r="E448" s="299">
        <v>11.14</v>
      </c>
      <c r="F448" s="299">
        <f t="shared" si="91"/>
        <v>-59729.712599999977</v>
      </c>
      <c r="G448" s="299">
        <f t="shared" si="92"/>
        <v>167542.63259999998</v>
      </c>
      <c r="H448" s="300">
        <f t="shared" si="90"/>
        <v>-0.35650456049954643</v>
      </c>
      <c r="I448" s="299"/>
    </row>
    <row r="449" spans="2:9" x14ac:dyDescent="0.25">
      <c r="B449" s="546">
        <v>42461</v>
      </c>
      <c r="C449" s="298">
        <v>11678</v>
      </c>
      <c r="D449" s="547">
        <v>16.116</v>
      </c>
      <c r="E449" s="299">
        <v>10.53</v>
      </c>
      <c r="F449" s="299">
        <f t="shared" si="91"/>
        <v>-65233.308000000005</v>
      </c>
      <c r="G449" s="299">
        <f t="shared" si="92"/>
        <v>188202.64799999999</v>
      </c>
      <c r="H449" s="300">
        <f t="shared" si="90"/>
        <v>-0.34661206254653765</v>
      </c>
      <c r="I449" s="299"/>
    </row>
    <row r="450" spans="2:9" x14ac:dyDescent="0.25">
      <c r="B450" s="546">
        <v>42461</v>
      </c>
      <c r="C450" s="298">
        <v>9678</v>
      </c>
      <c r="D450" s="547">
        <v>17.266200000000001</v>
      </c>
      <c r="E450" s="299">
        <v>10.56</v>
      </c>
      <c r="F450" s="299">
        <f t="shared" si="91"/>
        <v>-64902.603600000009</v>
      </c>
      <c r="G450" s="299">
        <f t="shared" si="92"/>
        <v>167102.28360000002</v>
      </c>
      <c r="H450" s="300">
        <f t="shared" si="90"/>
        <v>-0.388400458699656</v>
      </c>
      <c r="I450" s="299"/>
    </row>
    <row r="451" spans="2:9" x14ac:dyDescent="0.25">
      <c r="B451" s="546">
        <v>42464</v>
      </c>
      <c r="C451" s="298">
        <v>9778</v>
      </c>
      <c r="D451" s="547">
        <v>17.196100000000001</v>
      </c>
      <c r="E451" s="299">
        <v>10.4</v>
      </c>
      <c r="F451" s="299">
        <f t="shared" si="91"/>
        <v>-66452.265800000008</v>
      </c>
      <c r="G451" s="299">
        <f t="shared" si="92"/>
        <v>168143.46580000001</v>
      </c>
      <c r="H451" s="300">
        <f t="shared" si="90"/>
        <v>-0.3952117049796175</v>
      </c>
      <c r="I451" s="299"/>
    </row>
    <row r="452" spans="2:9" x14ac:dyDescent="0.25">
      <c r="B452" s="546">
        <v>42465</v>
      </c>
      <c r="C452" s="298">
        <v>9678</v>
      </c>
      <c r="D452" s="547">
        <v>17.262699999999999</v>
      </c>
      <c r="E452" s="299">
        <v>10.63</v>
      </c>
      <c r="F452" s="299">
        <f t="shared" si="91"/>
        <v>-64191.270599999982</v>
      </c>
      <c r="G452" s="299">
        <f t="shared" si="92"/>
        <v>167068.4106</v>
      </c>
      <c r="H452" s="300">
        <f t="shared" si="90"/>
        <v>-0.38422147172806098</v>
      </c>
      <c r="I452" s="299"/>
    </row>
    <row r="453" spans="2:9" x14ac:dyDescent="0.25">
      <c r="B453" s="546">
        <v>42469</v>
      </c>
      <c r="C453" s="298">
        <v>8678</v>
      </c>
      <c r="D453" s="547">
        <v>17.895700000000001</v>
      </c>
      <c r="E453" s="299">
        <v>11.78</v>
      </c>
      <c r="F453" s="299">
        <f t="shared" si="91"/>
        <v>-53072.044600000016</v>
      </c>
      <c r="G453" s="299">
        <f t="shared" si="92"/>
        <v>155298.88460000002</v>
      </c>
      <c r="H453" s="300">
        <f t="shared" si="90"/>
        <v>-0.34174131215878684</v>
      </c>
      <c r="I453" s="299"/>
    </row>
    <row r="454" spans="2:9" x14ac:dyDescent="0.25">
      <c r="B454" s="546">
        <v>42471</v>
      </c>
      <c r="C454" s="298">
        <v>9678</v>
      </c>
      <c r="D454" s="547">
        <v>17.2514</v>
      </c>
      <c r="E454" s="299">
        <v>11.67</v>
      </c>
      <c r="F454" s="299">
        <f t="shared" si="91"/>
        <v>-54016.789200000007</v>
      </c>
      <c r="G454" s="299">
        <f t="shared" si="92"/>
        <v>166959.04920000001</v>
      </c>
      <c r="H454" s="300">
        <f t="shared" si="90"/>
        <v>-0.32353316252593994</v>
      </c>
      <c r="I454" s="299"/>
    </row>
    <row r="455" spans="2:9" x14ac:dyDescent="0.25">
      <c r="B455" s="546">
        <v>42472</v>
      </c>
      <c r="C455" s="298">
        <v>8288</v>
      </c>
      <c r="D455" s="547">
        <v>17.96</v>
      </c>
      <c r="E455" s="299">
        <v>13.05</v>
      </c>
      <c r="F455" s="299">
        <f t="shared" si="91"/>
        <v>-40694.080000000002</v>
      </c>
      <c r="G455" s="299">
        <f t="shared" si="92"/>
        <v>148852.48000000001</v>
      </c>
      <c r="H455" s="300">
        <f t="shared" si="90"/>
        <v>-0.27338530066815142</v>
      </c>
      <c r="I455" s="299"/>
    </row>
    <row r="456" spans="2:9" x14ac:dyDescent="0.25">
      <c r="B456" s="546">
        <v>42473</v>
      </c>
      <c r="C456" s="298">
        <v>9258</v>
      </c>
      <c r="D456" s="547">
        <v>17.415800000000001</v>
      </c>
      <c r="E456" s="299">
        <v>12.92</v>
      </c>
      <c r="F456" s="299">
        <f t="shared" si="91"/>
        <v>-41622.116400000006</v>
      </c>
      <c r="G456" s="299">
        <f t="shared" si="92"/>
        <v>161235.47640000001</v>
      </c>
      <c r="H456" s="300">
        <f t="shared" si="90"/>
        <v>-0.2581449029042594</v>
      </c>
      <c r="I456" s="299"/>
    </row>
    <row r="457" spans="2:9" x14ac:dyDescent="0.25">
      <c r="B457" s="546">
        <v>42474</v>
      </c>
      <c r="C457" s="298">
        <v>9678</v>
      </c>
      <c r="D457" s="547">
        <v>17.2135</v>
      </c>
      <c r="E457" s="299">
        <v>13.11</v>
      </c>
      <c r="F457" s="299">
        <f t="shared" si="91"/>
        <v>-39713.673000000003</v>
      </c>
      <c r="G457" s="299">
        <f t="shared" si="92"/>
        <v>166592.253</v>
      </c>
      <c r="H457" s="300">
        <f t="shared" si="90"/>
        <v>-0.23838847416272113</v>
      </c>
      <c r="I457" s="299"/>
    </row>
    <row r="458" spans="2:9" ht="15" customHeight="1" x14ac:dyDescent="0.25">
      <c r="B458" s="546">
        <v>42474</v>
      </c>
      <c r="C458" s="298">
        <v>9178</v>
      </c>
      <c r="D458" s="547">
        <v>17.433299999999999</v>
      </c>
      <c r="E458" s="299">
        <v>13.11</v>
      </c>
      <c r="F458" s="299">
        <f t="shared" si="91"/>
        <v>-39679.2474</v>
      </c>
      <c r="G458" s="299">
        <f t="shared" si="92"/>
        <v>160002.82739999998</v>
      </c>
      <c r="H458" s="300">
        <f t="shared" si="90"/>
        <v>-0.24799091394056202</v>
      </c>
      <c r="I458" s="299"/>
    </row>
    <row r="459" spans="2:9" x14ac:dyDescent="0.25">
      <c r="B459" s="546">
        <v>42475</v>
      </c>
      <c r="C459" s="298">
        <v>9678</v>
      </c>
      <c r="D459" s="547">
        <v>17.205100000000002</v>
      </c>
      <c r="E459" s="299">
        <v>13.01</v>
      </c>
      <c r="F459" s="299">
        <f t="shared" si="91"/>
        <v>-40600.177800000019</v>
      </c>
      <c r="G459" s="299">
        <f t="shared" si="92"/>
        <v>166510.9578</v>
      </c>
      <c r="H459" s="300">
        <f t="shared" si="90"/>
        <v>-0.24382886469709572</v>
      </c>
      <c r="I459" s="299"/>
    </row>
    <row r="460" spans="2:9" x14ac:dyDescent="0.25">
      <c r="B460" s="546">
        <v>42478</v>
      </c>
      <c r="C460" s="298">
        <v>9178</v>
      </c>
      <c r="D460" s="547">
        <v>17.412400000000002</v>
      </c>
      <c r="E460" s="299">
        <v>13.36</v>
      </c>
      <c r="F460" s="299">
        <f t="shared" si="91"/>
        <v>-37192.92720000002</v>
      </c>
      <c r="G460" s="299">
        <f t="shared" si="92"/>
        <v>159811.00720000002</v>
      </c>
      <c r="H460" s="300">
        <f t="shared" si="90"/>
        <v>-0.232730697663734</v>
      </c>
      <c r="I460" s="299"/>
    </row>
    <row r="461" spans="2:9" x14ac:dyDescent="0.25">
      <c r="B461" s="546">
        <v>42484</v>
      </c>
      <c r="C461" s="319">
        <v>9178</v>
      </c>
      <c r="D461" s="548">
        <v>17.412400000000002</v>
      </c>
      <c r="E461" s="299">
        <v>14.34</v>
      </c>
      <c r="F461" s="299">
        <f t="shared" si="91"/>
        <v>-28198.487200000018</v>
      </c>
      <c r="G461" s="299">
        <f t="shared" si="92"/>
        <v>159811.00720000002</v>
      </c>
      <c r="H461" s="300">
        <f t="shared" si="90"/>
        <v>-0.17644896740254082</v>
      </c>
      <c r="I461" s="299"/>
    </row>
    <row r="462" spans="2:9" x14ac:dyDescent="0.25">
      <c r="B462" s="546">
        <v>42485</v>
      </c>
      <c r="C462" s="319">
        <v>9678</v>
      </c>
      <c r="D462" s="548">
        <v>17.233499999999999</v>
      </c>
      <c r="E462" s="299">
        <v>13.83</v>
      </c>
      <c r="F462" s="299">
        <f t="shared" si="91"/>
        <v>-32939.072999999997</v>
      </c>
      <c r="G462" s="299">
        <f t="shared" si="92"/>
        <v>166785.81299999999</v>
      </c>
      <c r="H462" s="300">
        <f t="shared" si="90"/>
        <v>-0.19749325441726867</v>
      </c>
      <c r="I462" s="299"/>
    </row>
    <row r="463" spans="2:9" x14ac:dyDescent="0.25">
      <c r="B463" s="546">
        <v>42486</v>
      </c>
      <c r="C463" s="298">
        <v>9178</v>
      </c>
      <c r="D463" s="547">
        <v>17.390599999999999</v>
      </c>
      <c r="E463" s="299">
        <v>14.44</v>
      </c>
      <c r="F463" s="299">
        <f t="shared" si="91"/>
        <v>-27080.606799999998</v>
      </c>
      <c r="G463" s="299">
        <f t="shared" si="92"/>
        <v>159610.92679999999</v>
      </c>
      <c r="H463" s="301">
        <f t="shared" si="90"/>
        <v>-0.16966637148804525</v>
      </c>
      <c r="I463" s="299"/>
    </row>
    <row r="464" spans="2:9" x14ac:dyDescent="0.25">
      <c r="B464" s="546">
        <v>42487</v>
      </c>
      <c r="C464" s="298">
        <v>9178</v>
      </c>
      <c r="D464" s="547">
        <v>17.376300000000001</v>
      </c>
      <c r="E464" s="299">
        <v>14.84</v>
      </c>
      <c r="F464" s="299">
        <f t="shared" si="91"/>
        <v>-23278.161400000005</v>
      </c>
      <c r="G464" s="299">
        <f t="shared" si="92"/>
        <v>159479.6814</v>
      </c>
      <c r="H464" s="301">
        <f t="shared" si="90"/>
        <v>-0.14596317973331496</v>
      </c>
      <c r="I464" s="299"/>
    </row>
    <row r="465" spans="2:9" x14ac:dyDescent="0.25">
      <c r="B465" s="546">
        <v>42488</v>
      </c>
      <c r="C465" s="298">
        <v>9678</v>
      </c>
      <c r="D465" s="547">
        <v>17.2287</v>
      </c>
      <c r="E465" s="299">
        <v>14.35</v>
      </c>
      <c r="F465" s="299">
        <f t="shared" si="91"/>
        <v>-27860.058600000004</v>
      </c>
      <c r="G465" s="299">
        <f t="shared" si="92"/>
        <v>166739.35860000001</v>
      </c>
      <c r="H465" s="301">
        <f t="shared" si="90"/>
        <v>-0.16708747612994598</v>
      </c>
      <c r="I465" s="299"/>
    </row>
    <row r="466" spans="2:9" x14ac:dyDescent="0.25">
      <c r="B466" s="546">
        <v>42489</v>
      </c>
      <c r="C466" s="298">
        <v>9678</v>
      </c>
      <c r="D466" s="547">
        <v>17.179200000000002</v>
      </c>
      <c r="E466" s="299">
        <v>14.09</v>
      </c>
      <c r="F466" s="299">
        <f t="shared" si="91"/>
        <v>-29897.277600000016</v>
      </c>
      <c r="G466" s="299">
        <f t="shared" si="92"/>
        <v>166260.29760000002</v>
      </c>
      <c r="H466" s="301">
        <f t="shared" si="90"/>
        <v>-0.17982211045916</v>
      </c>
      <c r="I466" s="299"/>
    </row>
    <row r="467" spans="2:9" x14ac:dyDescent="0.25">
      <c r="B467" s="546">
        <v>42492</v>
      </c>
      <c r="C467" s="298">
        <v>9678</v>
      </c>
      <c r="D467" s="547">
        <v>17.136399999999998</v>
      </c>
      <c r="E467" s="299">
        <v>13.55</v>
      </c>
      <c r="F467" s="299">
        <f t="shared" si="91"/>
        <v>-34709.179199999977</v>
      </c>
      <c r="G467" s="299">
        <f t="shared" si="92"/>
        <v>165846.07919999998</v>
      </c>
      <c r="H467" s="301">
        <f t="shared" si="90"/>
        <v>-0.20928549753740563</v>
      </c>
      <c r="I467" s="299"/>
    </row>
    <row r="468" spans="2:9" x14ac:dyDescent="0.25">
      <c r="B468" s="546">
        <v>42493</v>
      </c>
      <c r="C468" s="298">
        <v>9678</v>
      </c>
      <c r="D468" s="547">
        <v>17.1221</v>
      </c>
      <c r="E468" s="299">
        <v>12.79</v>
      </c>
      <c r="F468" s="299">
        <f t="shared" si="91"/>
        <v>-41926.063800000004</v>
      </c>
      <c r="G468" s="299">
        <f t="shared" si="92"/>
        <v>165707.6838</v>
      </c>
      <c r="H468" s="301">
        <f t="shared" si="90"/>
        <v>-0.25301218892542388</v>
      </c>
      <c r="I468" s="299"/>
    </row>
    <row r="469" spans="2:9" x14ac:dyDescent="0.25">
      <c r="B469" s="546">
        <v>42494</v>
      </c>
      <c r="C469" s="298">
        <v>11678</v>
      </c>
      <c r="D469" s="547">
        <v>16.316800000000001</v>
      </c>
      <c r="E469" s="299">
        <v>12.17</v>
      </c>
      <c r="F469" s="299">
        <f t="shared" si="91"/>
        <v>-48426.330400000006</v>
      </c>
      <c r="G469" s="299">
        <f t="shared" si="92"/>
        <v>190547.59040000002</v>
      </c>
      <c r="H469" s="301">
        <f t="shared" si="90"/>
        <v>-0.25414296920964896</v>
      </c>
      <c r="I469" s="299"/>
    </row>
    <row r="470" spans="2:9" x14ac:dyDescent="0.25">
      <c r="B470" s="546">
        <v>42495</v>
      </c>
      <c r="C470" s="298">
        <v>9678</v>
      </c>
      <c r="D470" s="547">
        <v>17.0684</v>
      </c>
      <c r="E470" s="299">
        <v>12.07</v>
      </c>
      <c r="F470" s="299">
        <f t="shared" si="91"/>
        <v>-48374.515200000002</v>
      </c>
      <c r="G470" s="299">
        <f t="shared" si="92"/>
        <v>165187.97520000002</v>
      </c>
      <c r="H470" s="300">
        <f t="shared" si="90"/>
        <v>-0.29284525790349419</v>
      </c>
      <c r="I470" s="299"/>
    </row>
    <row r="471" spans="2:9" x14ac:dyDescent="0.25">
      <c r="B471" s="546">
        <v>42499</v>
      </c>
      <c r="C471" s="298">
        <v>10678</v>
      </c>
      <c r="D471" s="547">
        <v>16.537600000000001</v>
      </c>
      <c r="E471" s="299">
        <v>11.44</v>
      </c>
      <c r="F471" s="299">
        <f t="shared" si="91"/>
        <v>-54432.172800000015</v>
      </c>
      <c r="G471" s="299">
        <f t="shared" si="92"/>
        <v>176588.49280000001</v>
      </c>
      <c r="H471" s="300">
        <f t="shared" si="90"/>
        <v>-0.30824303405572762</v>
      </c>
      <c r="I471" s="299"/>
    </row>
    <row r="472" spans="2:9" x14ac:dyDescent="0.25">
      <c r="B472" s="546">
        <v>42500</v>
      </c>
      <c r="C472" s="298">
        <v>9678</v>
      </c>
      <c r="D472" s="547">
        <v>17.042100000000001</v>
      </c>
      <c r="E472" s="299">
        <v>11.94</v>
      </c>
      <c r="F472" s="299">
        <f t="shared" si="91"/>
        <v>-49378.123800000016</v>
      </c>
      <c r="G472" s="299">
        <f t="shared" si="92"/>
        <v>164933.44380000001</v>
      </c>
      <c r="H472" s="300">
        <f t="shared" si="90"/>
        <v>-0.2993821184009014</v>
      </c>
      <c r="I472" s="299"/>
    </row>
    <row r="473" spans="2:9" x14ac:dyDescent="0.25">
      <c r="B473" s="546">
        <v>42502</v>
      </c>
      <c r="C473" s="298">
        <v>10678</v>
      </c>
      <c r="D473" s="547">
        <v>16.601800000000001</v>
      </c>
      <c r="E473" s="299">
        <v>12.33</v>
      </c>
      <c r="F473" s="299">
        <f t="shared" si="91"/>
        <v>-45614.280400000011</v>
      </c>
      <c r="G473" s="299">
        <f t="shared" si="92"/>
        <v>177274.02040000001</v>
      </c>
      <c r="H473" s="300">
        <f t="shared" si="90"/>
        <v>-0.25730944837306802</v>
      </c>
      <c r="I473" s="299"/>
    </row>
    <row r="474" spans="2:9" x14ac:dyDescent="0.25">
      <c r="B474" s="546">
        <v>42502</v>
      </c>
      <c r="C474" s="298">
        <v>9678</v>
      </c>
      <c r="D474" s="547">
        <v>17.0334</v>
      </c>
      <c r="E474" s="299">
        <v>12.33</v>
      </c>
      <c r="F474" s="299">
        <f t="shared" si="91"/>
        <v>-45519.5052</v>
      </c>
      <c r="G474" s="299">
        <f t="shared" si="92"/>
        <v>164849.2452</v>
      </c>
      <c r="H474" s="300">
        <f t="shared" si="90"/>
        <v>-0.27612807777660364</v>
      </c>
      <c r="I474" s="299"/>
    </row>
    <row r="475" spans="2:9" x14ac:dyDescent="0.25">
      <c r="B475" s="546">
        <v>42503</v>
      </c>
      <c r="C475" s="298">
        <v>9678</v>
      </c>
      <c r="D475" s="547">
        <v>17.029299999999999</v>
      </c>
      <c r="E475" s="299">
        <v>12.3</v>
      </c>
      <c r="F475" s="299">
        <f t="shared" si="91"/>
        <v>-45770.165399999983</v>
      </c>
      <c r="G475" s="299">
        <f t="shared" si="92"/>
        <v>164809.56539999999</v>
      </c>
      <c r="H475" s="300">
        <f t="shared" si="90"/>
        <v>-0.27771546687180321</v>
      </c>
      <c r="I475" s="299"/>
    </row>
    <row r="476" spans="2:9" x14ac:dyDescent="0.25">
      <c r="B476" s="546">
        <v>42506</v>
      </c>
      <c r="C476" s="298">
        <v>9678</v>
      </c>
      <c r="D476" s="547">
        <v>17.027699999999999</v>
      </c>
      <c r="E476" s="299">
        <v>12.78</v>
      </c>
      <c r="F476" s="299">
        <f t="shared" si="91"/>
        <v>-41109.240599999997</v>
      </c>
      <c r="G476" s="299">
        <f t="shared" si="92"/>
        <v>164794.08059999999</v>
      </c>
      <c r="H476" s="300">
        <f t="shared" si="90"/>
        <v>-0.24945823569830336</v>
      </c>
      <c r="I476" s="299"/>
    </row>
    <row r="477" spans="2:9" x14ac:dyDescent="0.25">
      <c r="B477" s="546">
        <v>42513</v>
      </c>
      <c r="C477" s="298">
        <v>9178</v>
      </c>
      <c r="D477" s="547">
        <v>17.244399999999999</v>
      </c>
      <c r="E477" s="299">
        <v>13.19</v>
      </c>
      <c r="F477" s="299">
        <f t="shared" si="91"/>
        <v>-37211.283199999991</v>
      </c>
      <c r="G477" s="299">
        <f t="shared" si="92"/>
        <v>158269.10319999998</v>
      </c>
      <c r="H477" s="300">
        <f t="shared" si="90"/>
        <v>-0.23511400802579385</v>
      </c>
      <c r="I477" s="299"/>
    </row>
    <row r="478" spans="2:9" ht="15" customHeight="1" x14ac:dyDescent="0.25">
      <c r="B478" s="546">
        <v>42514</v>
      </c>
      <c r="C478" s="298">
        <v>9678</v>
      </c>
      <c r="D478" s="547">
        <v>17.026</v>
      </c>
      <c r="E478" s="299">
        <v>13.02</v>
      </c>
      <c r="F478" s="299">
        <f t="shared" si="91"/>
        <v>-38770.067999999999</v>
      </c>
      <c r="G478" s="299">
        <f t="shared" si="92"/>
        <v>164777.628</v>
      </c>
      <c r="H478" s="300">
        <f t="shared" si="90"/>
        <v>-0.23528720779983556</v>
      </c>
      <c r="I478" s="299"/>
    </row>
    <row r="479" spans="2:9" x14ac:dyDescent="0.25">
      <c r="B479" s="546">
        <v>42515</v>
      </c>
      <c r="C479" s="298">
        <v>9178</v>
      </c>
      <c r="D479" s="547">
        <v>17.206800000000001</v>
      </c>
      <c r="E479" s="299">
        <v>13.54</v>
      </c>
      <c r="F479" s="299">
        <f t="shared" si="91"/>
        <v>-33653.890400000018</v>
      </c>
      <c r="G479" s="299">
        <f t="shared" si="92"/>
        <v>157924.0104</v>
      </c>
      <c r="H479" s="300">
        <f t="shared" si="90"/>
        <v>-0.21310179696399109</v>
      </c>
      <c r="I479" s="299"/>
    </row>
    <row r="480" spans="2:9" x14ac:dyDescent="0.25">
      <c r="B480" s="546">
        <v>42516</v>
      </c>
      <c r="C480" s="298">
        <v>9678</v>
      </c>
      <c r="D480" s="547">
        <v>17.003799999999998</v>
      </c>
      <c r="E480" s="299">
        <v>13.17</v>
      </c>
      <c r="F480" s="299">
        <f t="shared" si="91"/>
        <v>-37103.516399999986</v>
      </c>
      <c r="G480" s="299">
        <f t="shared" si="92"/>
        <v>164562.77639999997</v>
      </c>
      <c r="H480" s="300">
        <f t="shared" si="90"/>
        <v>-0.22546724849739463</v>
      </c>
      <c r="I480" s="299"/>
    </row>
    <row r="481" spans="2:9" x14ac:dyDescent="0.25">
      <c r="B481" s="546">
        <v>42517</v>
      </c>
      <c r="C481" s="298">
        <v>9678</v>
      </c>
      <c r="D481" s="547">
        <v>16.999700000000001</v>
      </c>
      <c r="E481" s="299">
        <v>12.9</v>
      </c>
      <c r="F481" s="299">
        <f t="shared" si="91"/>
        <v>-39676.8966</v>
      </c>
      <c r="G481" s="299">
        <f t="shared" si="92"/>
        <v>164523.09660000002</v>
      </c>
      <c r="H481" s="300">
        <f t="shared" si="90"/>
        <v>-0.2411630793484591</v>
      </c>
      <c r="I481" s="299"/>
    </row>
    <row r="482" spans="2:9" x14ac:dyDescent="0.25">
      <c r="B482" s="546">
        <v>42525</v>
      </c>
      <c r="C482" s="298">
        <v>9678</v>
      </c>
      <c r="D482" s="547">
        <v>16.9956</v>
      </c>
      <c r="E482" s="299">
        <v>13.32</v>
      </c>
      <c r="F482" s="299">
        <f t="shared" si="91"/>
        <v>-35572.456799999993</v>
      </c>
      <c r="G482" s="299">
        <f t="shared" si="92"/>
        <v>164483.41680000001</v>
      </c>
      <c r="H482" s="300">
        <f t="shared" si="90"/>
        <v>-0.21626773988561743</v>
      </c>
      <c r="I482" s="299"/>
    </row>
    <row r="483" spans="2:9" x14ac:dyDescent="0.25">
      <c r="B483" s="546">
        <v>42527</v>
      </c>
      <c r="C483" s="298">
        <v>8178</v>
      </c>
      <c r="D483" s="547">
        <v>17.568999999999999</v>
      </c>
      <c r="E483" s="299">
        <v>13.96</v>
      </c>
      <c r="F483" s="299">
        <f t="shared" si="91"/>
        <v>-29514.401999999984</v>
      </c>
      <c r="G483" s="299">
        <f t="shared" si="92"/>
        <v>143679.28200000001</v>
      </c>
      <c r="H483" s="300">
        <f t="shared" si="90"/>
        <v>-0.20541863509590746</v>
      </c>
      <c r="I483" s="299"/>
    </row>
    <row r="484" spans="2:9" x14ac:dyDescent="0.25">
      <c r="B484" s="546">
        <v>42528</v>
      </c>
      <c r="C484" s="298">
        <v>7678</v>
      </c>
      <c r="D484" s="547">
        <v>17.759599999999999</v>
      </c>
      <c r="E484" s="299">
        <v>14.62</v>
      </c>
      <c r="F484" s="299">
        <f t="shared" si="91"/>
        <v>-24105.848799999996</v>
      </c>
      <c r="G484" s="299">
        <f t="shared" si="92"/>
        <v>136358.20879999999</v>
      </c>
      <c r="H484" s="300">
        <f t="shared" si="90"/>
        <v>-0.17678326088425414</v>
      </c>
      <c r="I484" s="299"/>
    </row>
    <row r="485" spans="2:9" x14ac:dyDescent="0.25">
      <c r="B485" s="546">
        <v>42529</v>
      </c>
      <c r="C485" s="298">
        <v>8178</v>
      </c>
      <c r="D485" s="547">
        <v>17.5654</v>
      </c>
      <c r="E485" s="299">
        <v>14.53</v>
      </c>
      <c r="F485" s="299">
        <f t="shared" si="91"/>
        <v>-24823.50120000001</v>
      </c>
      <c r="G485" s="299">
        <f t="shared" si="92"/>
        <v>143649.8412</v>
      </c>
      <c r="H485" s="300">
        <f t="shared" si="90"/>
        <v>-0.17280562924840887</v>
      </c>
      <c r="I485" s="299"/>
    </row>
    <row r="486" spans="2:9" x14ac:dyDescent="0.25">
      <c r="B486" s="546">
        <v>42531</v>
      </c>
      <c r="C486" s="298">
        <v>8978</v>
      </c>
      <c r="D486" s="547">
        <v>17.1751</v>
      </c>
      <c r="E486" s="299">
        <v>13.42</v>
      </c>
      <c r="F486" s="299">
        <f t="shared" ref="F486:F494" si="93">C486*(E486-D486)</f>
        <v>-33713.287800000006</v>
      </c>
      <c r="G486" s="299">
        <f t="shared" ref="G486:G494" si="94">IF(C486=0, 0,D486*C486)</f>
        <v>154198.0478</v>
      </c>
      <c r="H486" s="300">
        <f t="shared" ref="H486:H494" si="95">IF(C486=0, D486, (E486-D486)/D486)</f>
        <v>-0.21863628159370255</v>
      </c>
      <c r="I486" s="299"/>
    </row>
    <row r="487" spans="2:9" ht="15" customHeight="1" x14ac:dyDescent="0.25">
      <c r="B487" s="546">
        <v>42531</v>
      </c>
      <c r="C487" s="319">
        <v>9278</v>
      </c>
      <c r="D487" s="548">
        <v>17.1052</v>
      </c>
      <c r="E487" s="299">
        <v>13.42</v>
      </c>
      <c r="F487" s="299">
        <f t="shared" si="93"/>
        <v>-34191.285600000003</v>
      </c>
      <c r="G487" s="299">
        <f t="shared" si="94"/>
        <v>158702.04560000001</v>
      </c>
      <c r="H487" s="300">
        <f t="shared" si="95"/>
        <v>-0.21544325702125669</v>
      </c>
      <c r="I487" s="299"/>
    </row>
    <row r="488" spans="2:9" x14ac:dyDescent="0.25">
      <c r="B488" s="546">
        <v>42532</v>
      </c>
      <c r="C488" s="298">
        <v>9278</v>
      </c>
      <c r="D488" s="547">
        <v>17.053000000000001</v>
      </c>
      <c r="E488" s="299">
        <v>13.42</v>
      </c>
      <c r="F488" s="299">
        <f t="shared" si="93"/>
        <v>-33706.974000000009</v>
      </c>
      <c r="G488" s="299">
        <f t="shared" si="94"/>
        <v>158217.734</v>
      </c>
      <c r="H488" s="300">
        <f t="shared" si="95"/>
        <v>-0.21304169354365804</v>
      </c>
      <c r="I488" s="299" t="s">
        <v>181</v>
      </c>
    </row>
    <row r="489" spans="2:9" x14ac:dyDescent="0.25">
      <c r="B489" s="546">
        <v>42535</v>
      </c>
      <c r="C489" s="298">
        <v>9678</v>
      </c>
      <c r="D489" s="547">
        <v>16.879300000000001</v>
      </c>
      <c r="E489" s="299">
        <v>13.23</v>
      </c>
      <c r="F489" s="299">
        <f t="shared" si="93"/>
        <v>-35317.9254</v>
      </c>
      <c r="G489" s="299">
        <f t="shared" si="94"/>
        <v>163357.86540000001</v>
      </c>
      <c r="H489" s="300">
        <f t="shared" si="95"/>
        <v>-0.21619972392220058</v>
      </c>
      <c r="I489" s="299" t="s">
        <v>213</v>
      </c>
    </row>
    <row r="490" spans="2:9" x14ac:dyDescent="0.25">
      <c r="B490" s="546">
        <v>42536</v>
      </c>
      <c r="C490" s="298">
        <v>9278</v>
      </c>
      <c r="D490" s="547">
        <v>17.027999999999999</v>
      </c>
      <c r="E490" s="299">
        <v>13.06</v>
      </c>
      <c r="F490" s="299">
        <f t="shared" si="93"/>
        <v>-36815.103999999985</v>
      </c>
      <c r="G490" s="299">
        <f t="shared" si="94"/>
        <v>157985.78399999999</v>
      </c>
      <c r="H490" s="300">
        <f t="shared" si="95"/>
        <v>-0.23302795395818643</v>
      </c>
      <c r="I490" s="299"/>
    </row>
    <row r="491" spans="2:9" x14ac:dyDescent="0.25">
      <c r="B491" s="546">
        <v>42537</v>
      </c>
      <c r="C491" s="319">
        <v>9278</v>
      </c>
      <c r="D491" s="548">
        <v>17.0168</v>
      </c>
      <c r="E491" s="299">
        <v>12.67</v>
      </c>
      <c r="F491" s="299">
        <f t="shared" si="93"/>
        <v>-40329.610399999998</v>
      </c>
      <c r="G491" s="299">
        <f t="shared" si="94"/>
        <v>157881.87039999999</v>
      </c>
      <c r="H491" s="300">
        <f t="shared" si="95"/>
        <v>-0.25544168116214566</v>
      </c>
      <c r="I491" s="299"/>
    </row>
    <row r="492" spans="2:9" x14ac:dyDescent="0.25">
      <c r="B492" s="546">
        <v>42538</v>
      </c>
      <c r="C492" s="319">
        <v>9278</v>
      </c>
      <c r="D492" s="548">
        <v>17.0061</v>
      </c>
      <c r="E492" s="299">
        <v>13.16</v>
      </c>
      <c r="F492" s="299">
        <f t="shared" si="93"/>
        <v>-35684.1158</v>
      </c>
      <c r="G492" s="299">
        <f t="shared" si="94"/>
        <v>157782.59580000001</v>
      </c>
      <c r="H492" s="300">
        <f t="shared" si="95"/>
        <v>-0.2261600249322302</v>
      </c>
      <c r="I492" s="299"/>
    </row>
    <row r="493" spans="2:9" x14ac:dyDescent="0.25">
      <c r="B493" s="546">
        <v>42541</v>
      </c>
      <c r="C493" s="298">
        <v>7678</v>
      </c>
      <c r="D493" s="547">
        <v>17.568000000000001</v>
      </c>
      <c r="E493" s="299">
        <v>14.48</v>
      </c>
      <c r="F493" s="299">
        <f t="shared" si="93"/>
        <v>-23709.664000000008</v>
      </c>
      <c r="G493" s="299">
        <f t="shared" si="94"/>
        <v>134887.10400000002</v>
      </c>
      <c r="H493" s="301">
        <f t="shared" si="95"/>
        <v>-0.17577413479052828</v>
      </c>
      <c r="I493" s="299"/>
    </row>
    <row r="494" spans="2:9" x14ac:dyDescent="0.25">
      <c r="B494" s="546">
        <v>42542</v>
      </c>
      <c r="C494" s="298">
        <v>6800</v>
      </c>
      <c r="D494" s="547">
        <v>17.892099999999999</v>
      </c>
      <c r="E494" s="299">
        <v>15.09</v>
      </c>
      <c r="F494" s="299">
        <f t="shared" si="93"/>
        <v>-19054.279999999995</v>
      </c>
      <c r="G494" s="299">
        <f t="shared" si="94"/>
        <v>121666.28</v>
      </c>
      <c r="H494" s="301">
        <f t="shared" si="95"/>
        <v>-0.15661101827063337</v>
      </c>
      <c r="I494" s="299"/>
    </row>
    <row r="495" spans="2:9" x14ac:dyDescent="0.25">
      <c r="B495" s="546">
        <v>42543</v>
      </c>
      <c r="C495" s="298">
        <v>7300</v>
      </c>
      <c r="D495" s="547">
        <v>17.6769</v>
      </c>
      <c r="E495" s="299">
        <v>14.75</v>
      </c>
      <c r="F495" s="299">
        <f t="shared" ref="F495:F503" si="96">C495*(E495-D495)</f>
        <v>-21366.37</v>
      </c>
      <c r="G495" s="299">
        <f t="shared" ref="G495:G503" si="97">IF(C495=0, 0,D495*C495)</f>
        <v>129041.37</v>
      </c>
      <c r="H495" s="301">
        <f t="shared" ref="H495:H503" si="98">IF(C495=0, D495, (E495-D495)/D495)</f>
        <v>-0.16557767481854849</v>
      </c>
      <c r="I495" s="299"/>
    </row>
    <row r="496" spans="2:9" x14ac:dyDescent="0.25">
      <c r="B496" s="546">
        <v>42544</v>
      </c>
      <c r="C496" s="298">
        <v>6800</v>
      </c>
      <c r="D496" s="547">
        <v>17.856100000000001</v>
      </c>
      <c r="E496" s="299">
        <v>15.27</v>
      </c>
      <c r="F496" s="299">
        <f t="shared" si="96"/>
        <v>-17585.480000000014</v>
      </c>
      <c r="G496" s="299">
        <f t="shared" si="97"/>
        <v>121421.48000000001</v>
      </c>
      <c r="H496" s="301">
        <f t="shared" si="98"/>
        <v>-0.1448300580753917</v>
      </c>
      <c r="I496" s="299"/>
    </row>
    <row r="497" spans="2:9" x14ac:dyDescent="0.25">
      <c r="B497" s="546">
        <v>42545</v>
      </c>
      <c r="C497" s="298">
        <v>7678</v>
      </c>
      <c r="D497" s="547">
        <v>17.462</v>
      </c>
      <c r="E497" s="299">
        <v>14.41</v>
      </c>
      <c r="F497" s="299">
        <f t="shared" si="96"/>
        <v>-23433.255999999998</v>
      </c>
      <c r="G497" s="299">
        <f t="shared" si="97"/>
        <v>134073.236</v>
      </c>
      <c r="H497" s="301">
        <f t="shared" si="98"/>
        <v>-0.17477952124613444</v>
      </c>
      <c r="I497" s="299"/>
    </row>
    <row r="498" spans="2:9" x14ac:dyDescent="0.25">
      <c r="B498" s="546">
        <v>42545</v>
      </c>
      <c r="C498" s="298">
        <v>8013</v>
      </c>
      <c r="D498" s="547">
        <v>17.32</v>
      </c>
      <c r="E498" s="299">
        <v>14.68</v>
      </c>
      <c r="F498" s="299">
        <f t="shared" si="96"/>
        <v>-21154.320000000003</v>
      </c>
      <c r="G498" s="299">
        <f t="shared" si="97"/>
        <v>138785.16</v>
      </c>
      <c r="H498" s="301">
        <f t="shared" si="98"/>
        <v>-0.15242494226327949</v>
      </c>
      <c r="I498" s="299"/>
    </row>
    <row r="499" spans="2:9" x14ac:dyDescent="0.25">
      <c r="B499" s="546">
        <v>42548</v>
      </c>
      <c r="C499" s="298">
        <v>8978</v>
      </c>
      <c r="D499" s="547">
        <v>16.943300000000001</v>
      </c>
      <c r="E499" s="299">
        <v>13.66</v>
      </c>
      <c r="F499" s="299">
        <f t="shared" si="96"/>
        <v>-29477.467400000005</v>
      </c>
      <c r="G499" s="299">
        <f t="shared" si="97"/>
        <v>152116.9474</v>
      </c>
      <c r="H499" s="301">
        <f t="shared" si="98"/>
        <v>-0.19378161279089673</v>
      </c>
      <c r="I499" s="299"/>
    </row>
    <row r="500" spans="2:9" x14ac:dyDescent="0.25">
      <c r="B500" s="546">
        <v>42548</v>
      </c>
      <c r="C500" s="298">
        <v>9278</v>
      </c>
      <c r="D500" s="547">
        <v>16.834599999999998</v>
      </c>
      <c r="E500" s="299">
        <v>13.66</v>
      </c>
      <c r="F500" s="299">
        <f t="shared" si="96"/>
        <v>-29453.938799999982</v>
      </c>
      <c r="G500" s="299">
        <f t="shared" si="97"/>
        <v>156191.41879999998</v>
      </c>
      <c r="H500" s="300">
        <f t="shared" si="98"/>
        <v>-0.18857590913951019</v>
      </c>
      <c r="I500" s="299"/>
    </row>
    <row r="501" spans="2:9" x14ac:dyDescent="0.25">
      <c r="B501" s="546">
        <v>42549</v>
      </c>
      <c r="C501" s="298">
        <v>8178</v>
      </c>
      <c r="D501" s="547">
        <v>17.124400000000001</v>
      </c>
      <c r="E501" s="299">
        <v>14.78</v>
      </c>
      <c r="F501" s="299">
        <f t="shared" si="96"/>
        <v>-19172.503200000017</v>
      </c>
      <c r="G501" s="299">
        <f t="shared" si="97"/>
        <v>140043.3432</v>
      </c>
      <c r="H501" s="300">
        <f t="shared" si="98"/>
        <v>-0.13690406671182651</v>
      </c>
      <c r="I501" s="299">
        <v>17</v>
      </c>
    </row>
    <row r="502" spans="2:9" x14ac:dyDescent="0.25">
      <c r="B502" s="546">
        <v>42552</v>
      </c>
      <c r="C502" s="298">
        <v>7678</v>
      </c>
      <c r="D502" s="547">
        <v>17.2315</v>
      </c>
      <c r="E502" s="299">
        <v>15.48</v>
      </c>
      <c r="F502" s="299">
        <f t="shared" si="96"/>
        <v>-13448.017</v>
      </c>
      <c r="G502" s="299">
        <f t="shared" si="97"/>
        <v>132303.45699999999</v>
      </c>
      <c r="H502" s="300">
        <f t="shared" si="98"/>
        <v>-0.1016452427240809</v>
      </c>
      <c r="I502" s="299">
        <v>17</v>
      </c>
    </row>
    <row r="503" spans="2:9" x14ac:dyDescent="0.25">
      <c r="B503" s="546">
        <v>42552</v>
      </c>
      <c r="C503" s="298">
        <v>7300</v>
      </c>
      <c r="D503" s="547">
        <v>17.313400000000001</v>
      </c>
      <c r="E503" s="299">
        <v>15.65</v>
      </c>
      <c r="F503" s="299">
        <f t="shared" si="96"/>
        <v>-12142.820000000009</v>
      </c>
      <c r="G503" s="299">
        <f t="shared" si="97"/>
        <v>126387.82</v>
      </c>
      <c r="H503" s="300">
        <f t="shared" si="98"/>
        <v>-9.6075871868032903E-2</v>
      </c>
      <c r="I503" s="299"/>
    </row>
    <row r="504" spans="2:9" x14ac:dyDescent="0.25">
      <c r="B504" s="546">
        <v>42552</v>
      </c>
      <c r="C504" s="298">
        <v>6800</v>
      </c>
      <c r="D504" s="547">
        <v>17.446100000000001</v>
      </c>
      <c r="E504" s="299">
        <v>15.7</v>
      </c>
      <c r="F504" s="299">
        <f t="shared" ref="F504:F525" si="99">C504*(E504-D504)</f>
        <v>-11873.480000000014</v>
      </c>
      <c r="G504" s="299">
        <f t="shared" ref="G504:G525" si="100">IF(C504=0, 0,D504*C504)</f>
        <v>118633.48000000001</v>
      </c>
      <c r="H504" s="300">
        <f t="shared" ref="H504:H525" si="101">IF(C504=0, D504, (E504-D504)/D504)</f>
        <v>-0.10008540590733757</v>
      </c>
      <c r="I504" s="299"/>
    </row>
    <row r="505" spans="2:9" x14ac:dyDescent="0.25">
      <c r="B505" s="546">
        <v>42552</v>
      </c>
      <c r="C505" s="298">
        <v>6000</v>
      </c>
      <c r="D505" s="547">
        <v>17.668199999999999</v>
      </c>
      <c r="E505" s="299">
        <v>15.68</v>
      </c>
      <c r="F505" s="299">
        <f t="shared" si="99"/>
        <v>-11929.199999999995</v>
      </c>
      <c r="G505" s="299">
        <f t="shared" si="100"/>
        <v>106009.2</v>
      </c>
      <c r="H505" s="300">
        <f t="shared" si="101"/>
        <v>-0.11252985589929926</v>
      </c>
      <c r="I505" s="299"/>
    </row>
    <row r="506" spans="2:9" x14ac:dyDescent="0.25">
      <c r="B506" s="546">
        <v>42556</v>
      </c>
      <c r="C506" s="298">
        <v>8178</v>
      </c>
      <c r="D506" s="547">
        <v>16.978899999999999</v>
      </c>
      <c r="E506" s="299">
        <v>14.72</v>
      </c>
      <c r="F506" s="299">
        <f t="shared" si="99"/>
        <v>-18473.284199999991</v>
      </c>
      <c r="G506" s="299">
        <f t="shared" si="100"/>
        <v>138853.4442</v>
      </c>
      <c r="H506" s="300">
        <f t="shared" si="101"/>
        <v>-0.13304159869013887</v>
      </c>
      <c r="I506" s="299">
        <v>16.75</v>
      </c>
    </row>
    <row r="507" spans="2:9" x14ac:dyDescent="0.25">
      <c r="B507" s="546">
        <v>42556</v>
      </c>
      <c r="C507" s="298">
        <v>8678</v>
      </c>
      <c r="D507" s="547">
        <v>16.843</v>
      </c>
      <c r="E507" s="299">
        <v>14.72</v>
      </c>
      <c r="F507" s="299">
        <f t="shared" si="99"/>
        <v>-18423.393999999993</v>
      </c>
      <c r="G507" s="299">
        <f t="shared" si="100"/>
        <v>146163.554</v>
      </c>
      <c r="H507" s="300">
        <f t="shared" si="101"/>
        <v>-0.12604642878347083</v>
      </c>
      <c r="I507" s="299"/>
    </row>
    <row r="508" spans="2:9" x14ac:dyDescent="0.25">
      <c r="B508" s="546">
        <v>42557</v>
      </c>
      <c r="C508" s="298">
        <v>8178</v>
      </c>
      <c r="D508" s="547">
        <v>16.960599999999999</v>
      </c>
      <c r="E508" s="299">
        <v>14.84</v>
      </c>
      <c r="F508" s="299">
        <f t="shared" si="99"/>
        <v>-17342.266799999998</v>
      </c>
      <c r="G508" s="299">
        <f t="shared" si="100"/>
        <v>138703.7868</v>
      </c>
      <c r="H508" s="300">
        <f t="shared" si="101"/>
        <v>-0.12503095409360515</v>
      </c>
      <c r="I508" s="299">
        <v>16.75</v>
      </c>
    </row>
    <row r="509" spans="2:9" x14ac:dyDescent="0.25">
      <c r="B509" s="546">
        <v>42557</v>
      </c>
      <c r="C509" s="298">
        <v>8678</v>
      </c>
      <c r="D509" s="547">
        <v>16.835000000000001</v>
      </c>
      <c r="E509" s="299">
        <v>14.84</v>
      </c>
      <c r="F509" s="299">
        <f t="shared" si="99"/>
        <v>-17312.610000000008</v>
      </c>
      <c r="G509" s="299">
        <f t="shared" si="100"/>
        <v>146094.13</v>
      </c>
      <c r="H509" s="300">
        <f t="shared" si="101"/>
        <v>-0.11850311850311855</v>
      </c>
      <c r="I509" s="299"/>
    </row>
    <row r="510" spans="2:9" x14ac:dyDescent="0.25">
      <c r="B510" s="546">
        <v>42559</v>
      </c>
      <c r="C510" s="298">
        <v>8678</v>
      </c>
      <c r="D510" s="547">
        <v>16.835000000000001</v>
      </c>
      <c r="E510" s="299">
        <v>14.92</v>
      </c>
      <c r="F510" s="299">
        <f t="shared" si="99"/>
        <v>-16618.370000000006</v>
      </c>
      <c r="G510" s="299">
        <f t="shared" si="100"/>
        <v>146094.13</v>
      </c>
      <c r="H510" s="300">
        <f t="shared" si="101"/>
        <v>-0.1137511137511138</v>
      </c>
      <c r="I510" s="299"/>
    </row>
    <row r="511" spans="2:9" x14ac:dyDescent="0.25">
      <c r="B511" s="546">
        <v>42562</v>
      </c>
      <c r="C511" s="298">
        <v>8678</v>
      </c>
      <c r="D511" s="547">
        <v>16.835000000000001</v>
      </c>
      <c r="E511" s="299">
        <v>14.69</v>
      </c>
      <c r="F511" s="299">
        <f t="shared" si="99"/>
        <v>-18614.310000000012</v>
      </c>
      <c r="G511" s="299">
        <f t="shared" si="100"/>
        <v>146094.13</v>
      </c>
      <c r="H511" s="300">
        <f t="shared" si="101"/>
        <v>-0.12741312741312749</v>
      </c>
      <c r="I511" s="299"/>
    </row>
    <row r="512" spans="2:9" ht="15" customHeight="1" x14ac:dyDescent="0.25">
      <c r="B512" s="546">
        <v>42563</v>
      </c>
      <c r="C512" s="298">
        <v>8678</v>
      </c>
      <c r="D512" s="547">
        <v>16.835000000000001</v>
      </c>
      <c r="E512" s="299">
        <v>15.6</v>
      </c>
      <c r="F512" s="299">
        <f t="shared" si="99"/>
        <v>-10717.330000000011</v>
      </c>
      <c r="G512" s="299">
        <f t="shared" si="100"/>
        <v>146094.13</v>
      </c>
      <c r="H512" s="300">
        <f t="shared" si="101"/>
        <v>-7.3359073359073421E-2</v>
      </c>
      <c r="I512" s="299"/>
    </row>
    <row r="513" spans="2:9" x14ac:dyDescent="0.25">
      <c r="B513" s="546">
        <v>42564</v>
      </c>
      <c r="C513" s="298">
        <v>8738</v>
      </c>
      <c r="D513" s="547">
        <v>16.816099999999999</v>
      </c>
      <c r="E513" s="299">
        <v>15.29</v>
      </c>
      <c r="F513" s="299">
        <f t="shared" si="99"/>
        <v>-13335.061799999996</v>
      </c>
      <c r="G513" s="299">
        <f t="shared" si="100"/>
        <v>146939.08179999999</v>
      </c>
      <c r="H513" s="300">
        <f t="shared" si="101"/>
        <v>-9.0752314745987453E-2</v>
      </c>
      <c r="I513" s="299"/>
    </row>
    <row r="514" spans="2:9" x14ac:dyDescent="0.25">
      <c r="B514" s="546">
        <v>42566</v>
      </c>
      <c r="C514" s="298">
        <v>8738</v>
      </c>
      <c r="D514" s="547">
        <v>16.816099999999999</v>
      </c>
      <c r="E514" s="299">
        <v>15.21</v>
      </c>
      <c r="F514" s="299">
        <f t="shared" si="99"/>
        <v>-14034.101799999982</v>
      </c>
      <c r="G514" s="299">
        <f t="shared" si="100"/>
        <v>146939.08179999999</v>
      </c>
      <c r="H514" s="300">
        <f t="shared" si="101"/>
        <v>-9.5509660384988079E-2</v>
      </c>
      <c r="I514" s="299"/>
    </row>
    <row r="515" spans="2:9" x14ac:dyDescent="0.25">
      <c r="B515" s="546">
        <v>42570</v>
      </c>
      <c r="C515" s="298">
        <v>9138</v>
      </c>
      <c r="D515" s="547">
        <v>16.733499999999999</v>
      </c>
      <c r="E515" s="299">
        <v>14.75</v>
      </c>
      <c r="F515" s="299">
        <f t="shared" si="99"/>
        <v>-18125.222999999994</v>
      </c>
      <c r="G515" s="299">
        <f t="shared" si="100"/>
        <v>152910.723</v>
      </c>
      <c r="H515" s="300">
        <f t="shared" si="101"/>
        <v>-0.1185346759494427</v>
      </c>
      <c r="I515" s="299"/>
    </row>
    <row r="516" spans="2:9" x14ac:dyDescent="0.25">
      <c r="B516" s="546">
        <v>42571</v>
      </c>
      <c r="C516" s="319">
        <v>9138</v>
      </c>
      <c r="D516" s="548">
        <v>16.7227</v>
      </c>
      <c r="E516" s="299">
        <v>14.84</v>
      </c>
      <c r="F516" s="299">
        <f t="shared" si="99"/>
        <v>-17204.112599999997</v>
      </c>
      <c r="G516" s="299">
        <f t="shared" si="100"/>
        <v>152812.03260000001</v>
      </c>
      <c r="H516" s="300">
        <f t="shared" si="101"/>
        <v>-0.11258349429218965</v>
      </c>
      <c r="I516" s="299"/>
    </row>
    <row r="517" spans="2:9" x14ac:dyDescent="0.25">
      <c r="B517" s="546">
        <v>42572</v>
      </c>
      <c r="C517" s="298">
        <v>9138</v>
      </c>
      <c r="D517" s="547">
        <v>16.718900000000001</v>
      </c>
      <c r="E517" s="299">
        <v>14.42</v>
      </c>
      <c r="F517" s="299">
        <f t="shared" si="99"/>
        <v>-21007.348200000015</v>
      </c>
      <c r="G517" s="299">
        <f t="shared" si="100"/>
        <v>152777.3082</v>
      </c>
      <c r="H517" s="300">
        <f t="shared" si="101"/>
        <v>-0.13750306539305823</v>
      </c>
      <c r="I517" s="299"/>
    </row>
    <row r="518" spans="2:9" x14ac:dyDescent="0.25">
      <c r="B518" s="546">
        <v>42573</v>
      </c>
      <c r="C518" s="298">
        <v>9278</v>
      </c>
      <c r="D518" s="547">
        <v>16.679099999999998</v>
      </c>
      <c r="E518" s="299">
        <v>14.11</v>
      </c>
      <c r="F518" s="299">
        <f t="shared" si="99"/>
        <v>-23836.109799999987</v>
      </c>
      <c r="G518" s="299">
        <f t="shared" si="100"/>
        <v>154748.68979999999</v>
      </c>
      <c r="H518" s="300">
        <f t="shared" si="101"/>
        <v>-0.15403109280476759</v>
      </c>
      <c r="I518" s="299"/>
    </row>
    <row r="519" spans="2:9" x14ac:dyDescent="0.25">
      <c r="B519" s="546">
        <v>42576</v>
      </c>
      <c r="C519" s="298">
        <v>9478</v>
      </c>
      <c r="D519" s="547">
        <v>16.613099999999999</v>
      </c>
      <c r="E519" s="299">
        <v>13.58</v>
      </c>
      <c r="F519" s="299">
        <f t="shared" si="99"/>
        <v>-28747.721799999992</v>
      </c>
      <c r="G519" s="299">
        <f t="shared" si="100"/>
        <v>157458.96179999999</v>
      </c>
      <c r="H519" s="300">
        <f t="shared" si="101"/>
        <v>-0.18257278894366491</v>
      </c>
      <c r="I519" s="299"/>
    </row>
    <row r="520" spans="2:9" x14ac:dyDescent="0.25">
      <c r="B520" s="546">
        <v>42577</v>
      </c>
      <c r="C520" s="319">
        <v>9278</v>
      </c>
      <c r="D520" s="548">
        <v>16.674199999999999</v>
      </c>
      <c r="E520" s="299">
        <v>13.78</v>
      </c>
      <c r="F520" s="299">
        <f t="shared" si="99"/>
        <v>-26852.387599999998</v>
      </c>
      <c r="G520" s="299">
        <f t="shared" si="100"/>
        <v>154703.22759999998</v>
      </c>
      <c r="H520" s="300">
        <f t="shared" si="101"/>
        <v>-0.17357354475776948</v>
      </c>
      <c r="I520" s="299">
        <v>16.53</v>
      </c>
    </row>
    <row r="521" spans="2:9" x14ac:dyDescent="0.25">
      <c r="B521" s="546">
        <v>42578</v>
      </c>
      <c r="C521" s="319">
        <v>9478</v>
      </c>
      <c r="D521" s="548">
        <v>16.6004</v>
      </c>
      <c r="E521" s="299">
        <v>13.13</v>
      </c>
      <c r="F521" s="299">
        <f t="shared" si="99"/>
        <v>-32892.451199999996</v>
      </c>
      <c r="G521" s="299">
        <f t="shared" si="100"/>
        <v>157338.5912</v>
      </c>
      <c r="H521" s="300">
        <f t="shared" si="101"/>
        <v>-0.20905520348907253</v>
      </c>
      <c r="I521" s="299"/>
    </row>
    <row r="522" spans="2:9" x14ac:dyDescent="0.25">
      <c r="B522" s="546">
        <v>42580</v>
      </c>
      <c r="C522" s="298">
        <v>9478</v>
      </c>
      <c r="D522" s="547">
        <v>16.599</v>
      </c>
      <c r="E522" s="299">
        <v>13.64</v>
      </c>
      <c r="F522" s="299">
        <f t="shared" si="99"/>
        <v>-28045.401999999998</v>
      </c>
      <c r="G522" s="299">
        <f t="shared" si="100"/>
        <v>157325.32200000001</v>
      </c>
      <c r="H522" s="301">
        <f t="shared" si="101"/>
        <v>-0.17826375082836313</v>
      </c>
      <c r="I522" s="299"/>
    </row>
    <row r="523" spans="2:9" x14ac:dyDescent="0.25">
      <c r="B523" s="546">
        <v>42580</v>
      </c>
      <c r="C523" s="298">
        <v>9278</v>
      </c>
      <c r="D523" s="547">
        <v>16.664000000000001</v>
      </c>
      <c r="E523" s="299">
        <v>13.64</v>
      </c>
      <c r="F523" s="299">
        <f t="shared" si="99"/>
        <v>-28056.67200000001</v>
      </c>
      <c r="G523" s="299">
        <f t="shared" si="100"/>
        <v>154608.592</v>
      </c>
      <c r="H523" s="301">
        <f t="shared" si="101"/>
        <v>-0.18146903504560732</v>
      </c>
      <c r="I523" s="299">
        <v>16.53</v>
      </c>
    </row>
    <row r="524" spans="2:9" x14ac:dyDescent="0.25">
      <c r="B524" s="546">
        <v>42583</v>
      </c>
      <c r="C524" s="298">
        <v>9478</v>
      </c>
      <c r="D524" s="547">
        <v>16.5871</v>
      </c>
      <c r="E524" s="299">
        <v>12.92</v>
      </c>
      <c r="F524" s="299">
        <f t="shared" si="99"/>
        <v>-34756.773799999995</v>
      </c>
      <c r="G524" s="299">
        <f t="shared" si="100"/>
        <v>157212.5338</v>
      </c>
      <c r="H524" s="301">
        <f t="shared" si="101"/>
        <v>-0.22108144280796521</v>
      </c>
      <c r="I524" s="299"/>
    </row>
    <row r="525" spans="2:9" x14ac:dyDescent="0.25">
      <c r="B525" s="546">
        <v>42584</v>
      </c>
      <c r="C525" s="298">
        <v>9678</v>
      </c>
      <c r="D525" s="547">
        <v>16.5063</v>
      </c>
      <c r="E525" s="299">
        <v>12.9</v>
      </c>
      <c r="F525" s="299">
        <f t="shared" si="99"/>
        <v>-34901.771399999991</v>
      </c>
      <c r="G525" s="299">
        <f t="shared" si="100"/>
        <v>159747.97140000001</v>
      </c>
      <c r="H525" s="301">
        <f t="shared" si="101"/>
        <v>-0.21848021664455386</v>
      </c>
      <c r="I525" s="299"/>
    </row>
    <row r="526" spans="2:9" x14ac:dyDescent="0.25">
      <c r="B526" s="546">
        <v>42585</v>
      </c>
      <c r="C526" s="298">
        <v>10078</v>
      </c>
      <c r="D526" s="547">
        <v>16.5063</v>
      </c>
      <c r="E526" s="299">
        <v>12.9</v>
      </c>
      <c r="F526" s="299">
        <f t="shared" ref="F526:F541" si="102">C526*(E526-D526)</f>
        <v>-36344.291399999995</v>
      </c>
      <c r="G526" s="299">
        <f t="shared" ref="G526:G541" si="103">IF(C526=0, 0,D526*C526)</f>
        <v>166350.4914</v>
      </c>
      <c r="H526" s="301">
        <f t="shared" ref="H526:H541" si="104">IF(C526=0, D526, (E526-D526)/D526)</f>
        <v>-0.21848021664455386</v>
      </c>
      <c r="I526" s="299"/>
    </row>
    <row r="527" spans="2:9" x14ac:dyDescent="0.25">
      <c r="B527" s="546">
        <v>42586</v>
      </c>
      <c r="C527" s="298">
        <v>9678</v>
      </c>
      <c r="D527" s="547">
        <v>16.489799999999999</v>
      </c>
      <c r="E527" s="299">
        <v>13.41</v>
      </c>
      <c r="F527" s="299">
        <f t="shared" si="102"/>
        <v>-29806.304399999986</v>
      </c>
      <c r="G527" s="299">
        <f t="shared" si="103"/>
        <v>159588.28439999997</v>
      </c>
      <c r="H527" s="301">
        <f t="shared" si="104"/>
        <v>-0.1867700032747516</v>
      </c>
      <c r="I527" s="299"/>
    </row>
    <row r="528" spans="2:9" x14ac:dyDescent="0.25">
      <c r="B528" s="546">
        <v>42586</v>
      </c>
      <c r="C528" s="298">
        <v>9278</v>
      </c>
      <c r="D528" s="547">
        <v>16.609200000000001</v>
      </c>
      <c r="E528" s="299">
        <v>13.66</v>
      </c>
      <c r="F528" s="299">
        <f t="shared" si="102"/>
        <v>-27362.67760000001</v>
      </c>
      <c r="G528" s="299">
        <f t="shared" si="103"/>
        <v>154100.15760000001</v>
      </c>
      <c r="H528" s="301">
        <f t="shared" si="104"/>
        <v>-0.17756424150470829</v>
      </c>
      <c r="I528" s="299">
        <v>16.53</v>
      </c>
    </row>
    <row r="529" spans="2:9" x14ac:dyDescent="0.25">
      <c r="B529" s="546">
        <v>42586</v>
      </c>
      <c r="C529" s="298">
        <v>9138</v>
      </c>
      <c r="D529" s="547">
        <v>16.6511</v>
      </c>
      <c r="E529" s="299">
        <v>13.87</v>
      </c>
      <c r="F529" s="299">
        <f t="shared" si="102"/>
        <v>-25413.691800000004</v>
      </c>
      <c r="G529" s="299">
        <f t="shared" si="103"/>
        <v>152157.7518</v>
      </c>
      <c r="H529" s="300">
        <f t="shared" si="104"/>
        <v>-0.1670219985466426</v>
      </c>
      <c r="I529" s="299"/>
    </row>
    <row r="530" spans="2:9" x14ac:dyDescent="0.25">
      <c r="B530" s="546">
        <v>42593</v>
      </c>
      <c r="C530" s="298">
        <v>8678</v>
      </c>
      <c r="D530" s="547">
        <v>16.760300000000001</v>
      </c>
      <c r="E530" s="299">
        <v>14.61</v>
      </c>
      <c r="F530" s="299">
        <f t="shared" si="102"/>
        <v>-18660.303400000012</v>
      </c>
      <c r="G530" s="299">
        <f t="shared" si="103"/>
        <v>145445.88340000002</v>
      </c>
      <c r="H530" s="300">
        <f t="shared" si="104"/>
        <v>-0.12829722618330228</v>
      </c>
      <c r="I530" s="299"/>
    </row>
    <row r="531" spans="2:9" x14ac:dyDescent="0.25">
      <c r="B531" s="546">
        <v>42597</v>
      </c>
      <c r="C531" s="298">
        <v>8678</v>
      </c>
      <c r="D531" s="547">
        <v>16.7471</v>
      </c>
      <c r="E531" s="299">
        <v>14.9</v>
      </c>
      <c r="F531" s="299">
        <f t="shared" si="102"/>
        <v>-16029.133799999994</v>
      </c>
      <c r="G531" s="299">
        <f t="shared" si="103"/>
        <v>145331.33379999999</v>
      </c>
      <c r="H531" s="300">
        <f t="shared" si="104"/>
        <v>-0.11029372249523794</v>
      </c>
      <c r="I531" s="299"/>
    </row>
    <row r="532" spans="2:9" x14ac:dyDescent="0.25">
      <c r="B532" s="546">
        <v>42598</v>
      </c>
      <c r="C532" s="298">
        <v>8178</v>
      </c>
      <c r="D532" s="547">
        <v>16.8429</v>
      </c>
      <c r="E532" s="299">
        <v>15.17</v>
      </c>
      <c r="F532" s="299">
        <f t="shared" si="102"/>
        <v>-13680.976200000003</v>
      </c>
      <c r="G532" s="299">
        <f t="shared" si="103"/>
        <v>137741.23620000001</v>
      </c>
      <c r="H532" s="300">
        <f t="shared" si="104"/>
        <v>-9.9323750660515728E-2</v>
      </c>
      <c r="I532" s="299">
        <v>16.75</v>
      </c>
    </row>
    <row r="533" spans="2:9" x14ac:dyDescent="0.25">
      <c r="B533" s="546">
        <v>42599</v>
      </c>
      <c r="C533" s="298">
        <v>7178</v>
      </c>
      <c r="D533" s="547">
        <v>17.009899999999998</v>
      </c>
      <c r="E533" s="299">
        <v>15.7</v>
      </c>
      <c r="F533" s="299">
        <f t="shared" si="102"/>
        <v>-9402.4621999999927</v>
      </c>
      <c r="G533" s="299">
        <f t="shared" si="103"/>
        <v>122097.06219999999</v>
      </c>
      <c r="H533" s="300">
        <f t="shared" si="104"/>
        <v>-7.7008095285686515E-2</v>
      </c>
      <c r="I533" s="299"/>
    </row>
    <row r="534" spans="2:9" x14ac:dyDescent="0.25">
      <c r="B534" s="546">
        <v>42600</v>
      </c>
      <c r="C534" s="298">
        <v>5500</v>
      </c>
      <c r="D534" s="547">
        <v>17.185600000000001</v>
      </c>
      <c r="E534" s="299">
        <v>16.68</v>
      </c>
      <c r="F534" s="299">
        <f t="shared" si="102"/>
        <v>-2780.8000000000065</v>
      </c>
      <c r="G534" s="299">
        <f t="shared" si="103"/>
        <v>94520.8</v>
      </c>
      <c r="H534" s="300">
        <f t="shared" si="104"/>
        <v>-2.9419979517735846E-2</v>
      </c>
      <c r="I534" s="299"/>
    </row>
    <row r="535" spans="2:9" x14ac:dyDescent="0.25">
      <c r="B535" s="546">
        <v>42601</v>
      </c>
      <c r="C535" s="298">
        <v>5000</v>
      </c>
      <c r="D535" s="547">
        <v>17.222200000000001</v>
      </c>
      <c r="E535" s="299">
        <v>16.8</v>
      </c>
      <c r="F535" s="299">
        <f t="shared" si="102"/>
        <v>-2111.0000000000005</v>
      </c>
      <c r="G535" s="299">
        <f t="shared" si="103"/>
        <v>86111</v>
      </c>
      <c r="H535" s="300">
        <f t="shared" si="104"/>
        <v>-2.4514870341768188E-2</v>
      </c>
      <c r="I535" s="299"/>
    </row>
    <row r="536" spans="2:9" x14ac:dyDescent="0.25">
      <c r="B536" s="546">
        <v>42604</v>
      </c>
      <c r="C536" s="298">
        <v>6000</v>
      </c>
      <c r="D536" s="547">
        <v>16.9651</v>
      </c>
      <c r="E536" s="299">
        <v>15.64</v>
      </c>
      <c r="F536" s="299">
        <f t="shared" si="102"/>
        <v>-7950.599999999994</v>
      </c>
      <c r="G536" s="299">
        <f t="shared" si="103"/>
        <v>101790.59999999999</v>
      </c>
      <c r="H536" s="300">
        <f t="shared" si="104"/>
        <v>-7.8107408739117312E-2</v>
      </c>
      <c r="I536" s="299"/>
    </row>
    <row r="537" spans="2:9" x14ac:dyDescent="0.25">
      <c r="B537" s="546">
        <v>42604</v>
      </c>
      <c r="C537" s="298">
        <v>6500</v>
      </c>
      <c r="D537" s="547">
        <v>16.850899999999999</v>
      </c>
      <c r="E537" s="299">
        <v>15.64</v>
      </c>
      <c r="F537" s="299">
        <f t="shared" si="102"/>
        <v>-7870.8499999999922</v>
      </c>
      <c r="G537" s="299">
        <f t="shared" si="103"/>
        <v>109530.84999999999</v>
      </c>
      <c r="H537" s="300">
        <f t="shared" si="104"/>
        <v>-7.1859663282079822E-2</v>
      </c>
      <c r="I537" s="299"/>
    </row>
    <row r="538" spans="2:9" x14ac:dyDescent="0.25">
      <c r="B538" s="546">
        <v>42605</v>
      </c>
      <c r="C538" s="298">
        <v>6000</v>
      </c>
      <c r="D538" s="547">
        <v>16.923500000000001</v>
      </c>
      <c r="E538" s="299">
        <v>16.43</v>
      </c>
      <c r="F538" s="299">
        <f t="shared" si="102"/>
        <v>-2961.0000000000055</v>
      </c>
      <c r="G538" s="299">
        <f t="shared" si="103"/>
        <v>101541</v>
      </c>
      <c r="H538" s="300">
        <f t="shared" si="104"/>
        <v>-2.9160634620498178E-2</v>
      </c>
      <c r="I538" s="299"/>
    </row>
    <row r="539" spans="2:9" x14ac:dyDescent="0.25">
      <c r="B539" s="546">
        <v>42605</v>
      </c>
      <c r="C539" s="298">
        <v>5500</v>
      </c>
      <c r="D539" s="547">
        <v>16.9848</v>
      </c>
      <c r="E539" s="299">
        <v>16.43</v>
      </c>
      <c r="F539" s="299">
        <f t="shared" si="102"/>
        <v>-3051.400000000001</v>
      </c>
      <c r="G539" s="299">
        <f t="shared" si="103"/>
        <v>93416.4</v>
      </c>
      <c r="H539" s="300">
        <f t="shared" si="104"/>
        <v>-3.266450002355048E-2</v>
      </c>
      <c r="I539" s="299"/>
    </row>
    <row r="540" spans="2:9" x14ac:dyDescent="0.25">
      <c r="B540" s="546">
        <v>42605</v>
      </c>
      <c r="C540" s="298">
        <v>5000</v>
      </c>
      <c r="D540" s="547">
        <v>17.035299999999999</v>
      </c>
      <c r="E540" s="299">
        <v>16.43</v>
      </c>
      <c r="F540" s="299">
        <f t="shared" si="102"/>
        <v>-3026.4999999999986</v>
      </c>
      <c r="G540" s="299">
        <f t="shared" si="103"/>
        <v>85176.5</v>
      </c>
      <c r="H540" s="300">
        <f t="shared" si="104"/>
        <v>-3.5532100990296606E-2</v>
      </c>
      <c r="I540" s="299"/>
    </row>
    <row r="541" spans="2:9" x14ac:dyDescent="0.25">
      <c r="B541" s="546">
        <v>42606</v>
      </c>
      <c r="C541" s="298">
        <v>5178</v>
      </c>
      <c r="D541" s="547">
        <v>17.0017</v>
      </c>
      <c r="E541" s="299">
        <v>16.059999999999999</v>
      </c>
      <c r="F541" s="299">
        <f t="shared" si="102"/>
        <v>-4876.1226000000042</v>
      </c>
      <c r="G541" s="299">
        <f t="shared" si="103"/>
        <v>88034.802599999995</v>
      </c>
      <c r="H541" s="300">
        <f t="shared" si="104"/>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5">C544*(E544-D544)</f>
        <v>-5163.5724000000046</v>
      </c>
      <c r="G544" s="299">
        <f t="shared" ref="G544:G549" si="106">IF(C544=0, 0,D544*C544)</f>
        <v>103949.79240000001</v>
      </c>
      <c r="H544" s="300">
        <f t="shared" ref="H544:H549" si="107">IF(C544=0, D544, (E544-D544)/D544)</f>
        <v>-4.9673715365688452E-2</v>
      </c>
      <c r="I544" s="299"/>
    </row>
    <row r="545" spans="2:9" x14ac:dyDescent="0.25">
      <c r="B545" s="546">
        <v>42612</v>
      </c>
      <c r="C545" s="298">
        <v>6678</v>
      </c>
      <c r="D545" s="547">
        <v>16.739999999999998</v>
      </c>
      <c r="E545" s="299">
        <v>15.55</v>
      </c>
      <c r="F545" s="377">
        <f t="shared" si="105"/>
        <v>-7946.8199999999852</v>
      </c>
      <c r="G545" s="299">
        <f t="shared" si="106"/>
        <v>111789.71999999999</v>
      </c>
      <c r="H545" s="301">
        <f t="shared" si="107"/>
        <v>-7.1087216248506446E-2</v>
      </c>
      <c r="I545" s="318"/>
    </row>
    <row r="546" spans="2:9" x14ac:dyDescent="0.25">
      <c r="B546" s="546">
        <v>42612</v>
      </c>
      <c r="C546" s="298">
        <v>7178</v>
      </c>
      <c r="D546" s="547">
        <v>16.6571</v>
      </c>
      <c r="E546" s="299">
        <v>15.55</v>
      </c>
      <c r="F546" s="299">
        <f t="shared" si="105"/>
        <v>-7946.7637999999934</v>
      </c>
      <c r="G546" s="299">
        <f t="shared" si="106"/>
        <v>119564.66379999999</v>
      </c>
      <c r="H546" s="300">
        <f t="shared" si="107"/>
        <v>-6.6464150422342369E-2</v>
      </c>
      <c r="I546" s="299"/>
    </row>
    <row r="547" spans="2:9" x14ac:dyDescent="0.25">
      <c r="B547" s="546">
        <v>42613</v>
      </c>
      <c r="C547" s="298">
        <v>7678</v>
      </c>
      <c r="D547" s="547">
        <v>16.565200000000001</v>
      </c>
      <c r="E547" s="299">
        <v>15.02</v>
      </c>
      <c r="F547" s="299">
        <f t="shared" si="105"/>
        <v>-11864.04560000001</v>
      </c>
      <c r="G547" s="299">
        <f t="shared" si="106"/>
        <v>127187.60560000001</v>
      </c>
      <c r="H547" s="300">
        <f t="shared" si="107"/>
        <v>-9.3279887957887692E-2</v>
      </c>
      <c r="I547" s="299" t="s">
        <v>252</v>
      </c>
    </row>
    <row r="548" spans="2:9" x14ac:dyDescent="0.25">
      <c r="B548" s="546">
        <v>42613</v>
      </c>
      <c r="C548" s="298">
        <v>8178</v>
      </c>
      <c r="D548" s="547">
        <v>16.474399999999999</v>
      </c>
      <c r="E548" s="299">
        <v>15.02</v>
      </c>
      <c r="F548" s="299">
        <f t="shared" si="105"/>
        <v>-11894.083199999997</v>
      </c>
      <c r="G548" s="299">
        <f t="shared" si="106"/>
        <v>134727.64319999999</v>
      </c>
      <c r="H548" s="300">
        <f t="shared" si="107"/>
        <v>-8.8282426067110162E-2</v>
      </c>
      <c r="I548" s="299" t="s">
        <v>253</v>
      </c>
    </row>
    <row r="549" spans="2:9" x14ac:dyDescent="0.25">
      <c r="B549" s="546">
        <v>42615</v>
      </c>
      <c r="C549" s="298">
        <v>7678</v>
      </c>
      <c r="D549" s="547">
        <v>16.528099999999998</v>
      </c>
      <c r="E549" s="299">
        <v>15.49</v>
      </c>
      <c r="F549" s="299">
        <f t="shared" si="105"/>
        <v>-7970.5317999999861</v>
      </c>
      <c r="G549" s="299">
        <f t="shared" si="106"/>
        <v>126902.75179999998</v>
      </c>
      <c r="H549" s="300">
        <f t="shared" si="107"/>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8">C555*(E555-D555)</f>
        <v>-5839.4414759999936</v>
      </c>
      <c r="G555" s="299">
        <f t="shared" ref="G555:G561" si="109">IF(C555=0, 0,D555*C555)</f>
        <v>126153.70147599999</v>
      </c>
      <c r="H555" s="300">
        <f t="shared" ref="H555:H561" si="110">IF(C555=0, D555, (E555-D555)/D555)</f>
        <v>-4.6288308687564853E-2</v>
      </c>
      <c r="I555" s="299">
        <v>16.350000000000001</v>
      </c>
    </row>
    <row r="556" spans="2:9" x14ac:dyDescent="0.25">
      <c r="B556" s="546">
        <v>42625</v>
      </c>
      <c r="C556" s="319">
        <v>7678</v>
      </c>
      <c r="D556" s="548">
        <v>16.412330000000001</v>
      </c>
      <c r="E556" s="299">
        <v>15.47</v>
      </c>
      <c r="F556" s="299">
        <f t="shared" si="108"/>
        <v>-7235.2097400000011</v>
      </c>
      <c r="G556" s="299">
        <f t="shared" si="109"/>
        <v>126013.86974000001</v>
      </c>
      <c r="H556" s="300">
        <f t="shared" si="110"/>
        <v>-5.7415979327737135E-2</v>
      </c>
      <c r="I556" s="299"/>
    </row>
    <row r="557" spans="2:9" x14ac:dyDescent="0.25">
      <c r="B557" s="546">
        <v>42625</v>
      </c>
      <c r="C557" s="319">
        <v>7678</v>
      </c>
      <c r="D557" s="548">
        <v>16.355817999999999</v>
      </c>
      <c r="E557" s="299">
        <v>15.47</v>
      </c>
      <c r="F557" s="299">
        <f t="shared" si="108"/>
        <v>-6801.3106039999893</v>
      </c>
      <c r="G557" s="299">
        <f t="shared" si="109"/>
        <v>125579.970604</v>
      </c>
      <c r="H557" s="300">
        <f t="shared" si="110"/>
        <v>-5.4159198885680847E-2</v>
      </c>
      <c r="I557" s="299" t="s">
        <v>267</v>
      </c>
    </row>
    <row r="558" spans="2:9" x14ac:dyDescent="0.25">
      <c r="B558" s="546">
        <v>42626</v>
      </c>
      <c r="C558" s="298">
        <v>8278</v>
      </c>
      <c r="D558" s="547">
        <v>16.25066</v>
      </c>
      <c r="E558" s="299">
        <v>14.34</v>
      </c>
      <c r="F558" s="299">
        <f t="shared" si="108"/>
        <v>-15816.44348</v>
      </c>
      <c r="G558" s="299">
        <f t="shared" si="109"/>
        <v>134522.96348000001</v>
      </c>
      <c r="H558" s="301">
        <f t="shared" si="110"/>
        <v>-0.11757430159759666</v>
      </c>
      <c r="I558" s="299"/>
    </row>
    <row r="559" spans="2:9" x14ac:dyDescent="0.25">
      <c r="B559" s="546">
        <v>42626</v>
      </c>
      <c r="C559" s="298">
        <v>8678</v>
      </c>
      <c r="D559" s="547">
        <v>16.18149</v>
      </c>
      <c r="E559" s="299">
        <v>14.34</v>
      </c>
      <c r="F559" s="299">
        <f t="shared" si="108"/>
        <v>-15980.450220000002</v>
      </c>
      <c r="G559" s="299">
        <f t="shared" si="109"/>
        <v>140422.97021999999</v>
      </c>
      <c r="H559" s="301">
        <f t="shared" si="110"/>
        <v>-0.11380225183218605</v>
      </c>
      <c r="I559" s="299"/>
    </row>
    <row r="560" spans="2:9" x14ac:dyDescent="0.25">
      <c r="B560" s="546">
        <v>42626</v>
      </c>
      <c r="C560" s="298">
        <v>8978</v>
      </c>
      <c r="D560" s="547">
        <v>16.124635000000001</v>
      </c>
      <c r="E560" s="299">
        <v>14.34</v>
      </c>
      <c r="F560" s="299">
        <f t="shared" si="108"/>
        <v>-16022.453030000013</v>
      </c>
      <c r="G560" s="299">
        <f t="shared" si="109"/>
        <v>144766.97303000002</v>
      </c>
      <c r="H560" s="301">
        <f t="shared" si="110"/>
        <v>-0.11067754401882594</v>
      </c>
      <c r="I560" s="299"/>
    </row>
    <row r="561" spans="2:9" x14ac:dyDescent="0.25">
      <c r="B561" s="546">
        <v>42626</v>
      </c>
      <c r="C561" s="298">
        <v>9278</v>
      </c>
      <c r="D561" s="547">
        <v>16.064019999999999</v>
      </c>
      <c r="E561" s="299">
        <v>14.34</v>
      </c>
      <c r="F561" s="299">
        <f t="shared" si="108"/>
        <v>-15995.457559999995</v>
      </c>
      <c r="G561" s="299">
        <f t="shared" si="109"/>
        <v>149041.97756</v>
      </c>
      <c r="H561" s="301">
        <f t="shared" si="110"/>
        <v>-0.10732182853357998</v>
      </c>
      <c r="I561" s="299" t="s">
        <v>268</v>
      </c>
    </row>
    <row r="562" spans="2:9" x14ac:dyDescent="0.25">
      <c r="B562" s="546">
        <v>42627</v>
      </c>
      <c r="C562" s="298">
        <v>9478</v>
      </c>
      <c r="D562" s="547">
        <v>16.020790999999999</v>
      </c>
      <c r="E562" s="299">
        <v>14.01</v>
      </c>
      <c r="F562" s="299">
        <f t="shared" ref="F562:F569" si="111">C562*(E562-D562)</f>
        <v>-19058.277097999995</v>
      </c>
      <c r="G562" s="299">
        <f t="shared" ref="G562:G569" si="112">IF(C562=0, 0,D562*C562)</f>
        <v>151845.05709799999</v>
      </c>
      <c r="H562" s="301">
        <f t="shared" ref="H562:H569" si="113">IF(C562=0, D562, (E562-D562)/D562)</f>
        <v>-0.1255113433537707</v>
      </c>
      <c r="I562" s="299"/>
    </row>
    <row r="563" spans="2:9" x14ac:dyDescent="0.25">
      <c r="B563" s="546">
        <v>42628</v>
      </c>
      <c r="C563" s="298">
        <v>9478</v>
      </c>
      <c r="D563" s="547">
        <v>16.015726999999998</v>
      </c>
      <c r="E563" s="299">
        <v>14.26</v>
      </c>
      <c r="F563" s="299">
        <f t="shared" si="111"/>
        <v>-16640.780505999985</v>
      </c>
      <c r="G563" s="299">
        <f t="shared" si="112"/>
        <v>151797.06050599998</v>
      </c>
      <c r="H563" s="301">
        <f t="shared" si="113"/>
        <v>-0.1096251827968845</v>
      </c>
      <c r="I563" s="299"/>
    </row>
    <row r="564" spans="2:9" x14ac:dyDescent="0.25">
      <c r="B564" s="546">
        <v>42629</v>
      </c>
      <c r="C564" s="298">
        <v>9478</v>
      </c>
      <c r="D564" s="547">
        <v>16.015726999999998</v>
      </c>
      <c r="E564" s="299">
        <v>14.24</v>
      </c>
      <c r="F564" s="299">
        <f t="shared" si="111"/>
        <v>-16830.340505999982</v>
      </c>
      <c r="G564" s="299">
        <f t="shared" si="112"/>
        <v>151797.06050599998</v>
      </c>
      <c r="H564" s="301">
        <f t="shared" si="113"/>
        <v>-0.1108739553315312</v>
      </c>
      <c r="I564" s="299"/>
    </row>
    <row r="565" spans="2:9" x14ac:dyDescent="0.25">
      <c r="B565" s="546">
        <v>42632</v>
      </c>
      <c r="C565" s="298">
        <v>9678</v>
      </c>
      <c r="D565" s="547">
        <v>15.975311</v>
      </c>
      <c r="E565" s="299">
        <v>14.09</v>
      </c>
      <c r="F565" s="299">
        <f t="shared" si="111"/>
        <v>-18246.039857999996</v>
      </c>
      <c r="G565" s="299">
        <f t="shared" si="112"/>
        <v>154609.05985799999</v>
      </c>
      <c r="H565" s="300">
        <f t="shared" si="113"/>
        <v>-0.11801404054043141</v>
      </c>
      <c r="I565" s="299"/>
    </row>
    <row r="566" spans="2:9" x14ac:dyDescent="0.25">
      <c r="B566" s="546">
        <v>42633</v>
      </c>
      <c r="C566" s="298">
        <v>9878</v>
      </c>
      <c r="D566" s="547">
        <v>15.937544000000001</v>
      </c>
      <c r="E566" s="299">
        <v>13.87</v>
      </c>
      <c r="F566" s="299">
        <f t="shared" si="111"/>
        <v>-20423.199632000014</v>
      </c>
      <c r="G566" s="299">
        <f t="shared" si="112"/>
        <v>157431.05963200002</v>
      </c>
      <c r="H566" s="300">
        <f t="shared" si="113"/>
        <v>-0.12972789282966068</v>
      </c>
      <c r="I566" s="299"/>
    </row>
    <row r="567" spans="2:9" x14ac:dyDescent="0.25">
      <c r="B567" s="546">
        <v>42633</v>
      </c>
      <c r="C567" s="298">
        <v>10000</v>
      </c>
      <c r="D567" s="547">
        <v>15.915126000000001</v>
      </c>
      <c r="E567" s="299">
        <v>13.87</v>
      </c>
      <c r="F567" s="299">
        <f t="shared" si="111"/>
        <v>-20451.260000000017</v>
      </c>
      <c r="G567" s="299">
        <f t="shared" si="112"/>
        <v>159151.26</v>
      </c>
      <c r="H567" s="300">
        <f t="shared" si="113"/>
        <v>-0.12850203008132022</v>
      </c>
      <c r="I567" s="299"/>
    </row>
    <row r="568" spans="2:9" x14ac:dyDescent="0.25">
      <c r="B568" s="546">
        <v>42634</v>
      </c>
      <c r="C568" s="298">
        <v>9678</v>
      </c>
      <c r="D568" s="547">
        <v>15.969538999999999</v>
      </c>
      <c r="E568" s="299">
        <v>14.65</v>
      </c>
      <c r="F568" s="299">
        <f t="shared" si="111"/>
        <v>-12770.498441999989</v>
      </c>
      <c r="G568" s="299">
        <f t="shared" si="112"/>
        <v>154553.19844199999</v>
      </c>
      <c r="H568" s="300">
        <f t="shared" si="113"/>
        <v>-8.2628496664806608E-2</v>
      </c>
      <c r="I568" s="299"/>
    </row>
    <row r="569" spans="2:9" x14ac:dyDescent="0.25">
      <c r="B569" s="546">
        <v>42634</v>
      </c>
      <c r="C569" s="298">
        <v>9278</v>
      </c>
      <c r="D569" s="547">
        <v>16.026872999999998</v>
      </c>
      <c r="E569" s="299">
        <v>14.65</v>
      </c>
      <c r="F569" s="299">
        <f t="shared" si="111"/>
        <v>-12774.627693999981</v>
      </c>
      <c r="G569" s="299">
        <f t="shared" si="112"/>
        <v>148697.32769399998</v>
      </c>
      <c r="H569" s="300">
        <f t="shared" si="113"/>
        <v>-8.5910270830747718E-2</v>
      </c>
      <c r="I569" s="299">
        <v>16</v>
      </c>
    </row>
    <row r="570" spans="2:9" x14ac:dyDescent="0.25">
      <c r="B570" s="546">
        <v>42635</v>
      </c>
      <c r="C570" s="298">
        <v>9278</v>
      </c>
      <c r="D570" s="547">
        <v>16.026872999999998</v>
      </c>
      <c r="E570" s="299">
        <v>14.87</v>
      </c>
      <c r="F570" s="299">
        <f t="shared" ref="F570:F581" si="114">C570*(E570-D570)</f>
        <v>-10733.467693999992</v>
      </c>
      <c r="G570" s="299">
        <f t="shared" ref="G570:G581" si="115">IF(C570=0, 0,D570*C570)</f>
        <v>148697.32769399998</v>
      </c>
      <c r="H570" s="300">
        <f t="shared" ref="H570:H581" si="116">IF(C570=0, D570, (E570-D570)/D570)</f>
        <v>-7.2183326092369937E-2</v>
      </c>
      <c r="I570" s="299"/>
    </row>
    <row r="571" spans="2:9" x14ac:dyDescent="0.25">
      <c r="B571" s="546">
        <v>42636</v>
      </c>
      <c r="C571" s="298">
        <v>9478</v>
      </c>
      <c r="D571" s="547">
        <v>15.992122</v>
      </c>
      <c r="E571" s="299">
        <v>14.49</v>
      </c>
      <c r="F571" s="299">
        <f t="shared" si="114"/>
        <v>-14237.112315999999</v>
      </c>
      <c r="G571" s="299">
        <f t="shared" si="115"/>
        <v>151573.33231600001</v>
      </c>
      <c r="H571" s="300">
        <f t="shared" si="116"/>
        <v>-9.39288732289561E-2</v>
      </c>
      <c r="I571" s="299"/>
    </row>
    <row r="572" spans="2:9" x14ac:dyDescent="0.25">
      <c r="B572" s="546">
        <v>42639</v>
      </c>
      <c r="C572" s="298">
        <v>9278</v>
      </c>
      <c r="D572" s="547">
        <v>16.019549999999999</v>
      </c>
      <c r="E572" s="299">
        <v>14.41</v>
      </c>
      <c r="F572" s="299">
        <f t="shared" si="114"/>
        <v>-14933.404899999989</v>
      </c>
      <c r="G572" s="299">
        <f t="shared" si="115"/>
        <v>148629.38489999998</v>
      </c>
      <c r="H572" s="300">
        <f t="shared" si="116"/>
        <v>-0.10047410819904422</v>
      </c>
      <c r="I572" s="299">
        <v>16</v>
      </c>
    </row>
    <row r="573" spans="2:9" x14ac:dyDescent="0.25">
      <c r="B573" s="546">
        <v>42639</v>
      </c>
      <c r="C573" s="298">
        <v>9478</v>
      </c>
      <c r="D573" s="547">
        <v>15.987468</v>
      </c>
      <c r="E573" s="299">
        <v>14.41</v>
      </c>
      <c r="F573" s="299">
        <f t="shared" si="114"/>
        <v>-14951.241703999996</v>
      </c>
      <c r="G573" s="299">
        <f t="shared" si="115"/>
        <v>151529.221704</v>
      </c>
      <c r="H573" s="300">
        <f t="shared" si="116"/>
        <v>-9.8669032519721048E-2</v>
      </c>
      <c r="I573" s="299"/>
    </row>
    <row r="574" spans="2:9" x14ac:dyDescent="0.25">
      <c r="B574" s="546">
        <v>42639</v>
      </c>
      <c r="C574" s="298">
        <v>9678</v>
      </c>
      <c r="D574" s="547">
        <v>15.954266000000001</v>
      </c>
      <c r="E574" s="299">
        <v>14.41</v>
      </c>
      <c r="F574" s="299">
        <f t="shared" si="114"/>
        <v>-14945.406348000004</v>
      </c>
      <c r="G574" s="299">
        <f t="shared" si="115"/>
        <v>154405.386348</v>
      </c>
      <c r="H574" s="300">
        <f t="shared" si="116"/>
        <v>-9.6793296538994669E-2</v>
      </c>
      <c r="I574" s="299"/>
    </row>
    <row r="575" spans="2:9" x14ac:dyDescent="0.25">
      <c r="B575" s="546">
        <v>42640</v>
      </c>
      <c r="C575" s="298">
        <v>10000</v>
      </c>
      <c r="D575" s="547">
        <v>15.890373</v>
      </c>
      <c r="E575" s="299">
        <v>14.06</v>
      </c>
      <c r="F575" s="299">
        <f t="shared" si="114"/>
        <v>-18303.73</v>
      </c>
      <c r="G575" s="299">
        <f t="shared" si="115"/>
        <v>158903.73000000001</v>
      </c>
      <c r="H575" s="300">
        <f t="shared" si="116"/>
        <v>-0.11518754153851517</v>
      </c>
      <c r="I575" s="299"/>
    </row>
    <row r="576" spans="2:9" x14ac:dyDescent="0.25">
      <c r="B576" s="546">
        <v>42641</v>
      </c>
      <c r="C576" s="298">
        <v>9278</v>
      </c>
      <c r="D576" s="547">
        <v>15.968</v>
      </c>
      <c r="E576" s="299">
        <v>15.18</v>
      </c>
      <c r="F576" s="299">
        <f t="shared" si="114"/>
        <v>-7311.0640000000021</v>
      </c>
      <c r="G576" s="299">
        <f t="shared" si="115"/>
        <v>148151.10399999999</v>
      </c>
      <c r="H576" s="300">
        <f t="shared" si="116"/>
        <v>-4.9348697394789594E-2</v>
      </c>
      <c r="I576" s="299" t="s">
        <v>279</v>
      </c>
    </row>
    <row r="577" spans="2:9" x14ac:dyDescent="0.25">
      <c r="B577" s="546">
        <v>42641</v>
      </c>
      <c r="C577" s="298">
        <v>8978</v>
      </c>
      <c r="D577" s="547">
        <v>15.991466000000001</v>
      </c>
      <c r="E577" s="299">
        <v>15.18</v>
      </c>
      <c r="F577" s="299">
        <f t="shared" si="114"/>
        <v>-7285.3417480000098</v>
      </c>
      <c r="G577" s="299">
        <f t="shared" si="115"/>
        <v>143571.38174800001</v>
      </c>
      <c r="H577" s="300">
        <f t="shared" si="116"/>
        <v>-5.0743690415875634E-2</v>
      </c>
      <c r="I577" s="299"/>
    </row>
    <row r="578" spans="2:9" x14ac:dyDescent="0.25">
      <c r="B578" s="546">
        <v>42642</v>
      </c>
      <c r="C578" s="298">
        <v>8678</v>
      </c>
      <c r="D578" s="547">
        <v>16.016100000000002</v>
      </c>
      <c r="E578" s="299">
        <v>15.9</v>
      </c>
      <c r="F578" s="299">
        <f t="shared" si="114"/>
        <v>-1007.5158000000105</v>
      </c>
      <c r="G578" s="299">
        <f t="shared" si="115"/>
        <v>138987.71580000001</v>
      </c>
      <c r="H578" s="300">
        <f t="shared" si="116"/>
        <v>-7.2489557382884214E-3</v>
      </c>
      <c r="I578" s="299"/>
    </row>
    <row r="579" spans="2:9" x14ac:dyDescent="0.25">
      <c r="B579" s="546">
        <v>42642</v>
      </c>
      <c r="C579" s="298">
        <v>7978</v>
      </c>
      <c r="D579" s="547">
        <v>16.036825</v>
      </c>
      <c r="E579" s="299">
        <v>15.9</v>
      </c>
      <c r="F579" s="299">
        <f t="shared" si="114"/>
        <v>-1091.5898499999998</v>
      </c>
      <c r="G579" s="299">
        <f t="shared" si="115"/>
        <v>127941.78985</v>
      </c>
      <c r="H579" s="300">
        <f t="shared" si="116"/>
        <v>-8.5319257396648009E-3</v>
      </c>
      <c r="I579" s="299"/>
    </row>
    <row r="580" spans="2:9" x14ac:dyDescent="0.25">
      <c r="B580" s="546">
        <v>42642</v>
      </c>
      <c r="C580" s="298">
        <v>7764</v>
      </c>
      <c r="D580" s="547">
        <v>16.038399999999999</v>
      </c>
      <c r="E580" s="299">
        <v>15.9</v>
      </c>
      <c r="F580" s="299">
        <f t="shared" si="114"/>
        <v>-1074.5375999999919</v>
      </c>
      <c r="G580" s="299">
        <f t="shared" si="115"/>
        <v>124522.1376</v>
      </c>
      <c r="H580" s="300">
        <f t="shared" si="116"/>
        <v>-8.6292897047086353E-3</v>
      </c>
      <c r="I580" s="299"/>
    </row>
    <row r="581" spans="2:9" x14ac:dyDescent="0.25">
      <c r="B581" s="546">
        <v>42642</v>
      </c>
      <c r="C581" s="298">
        <v>8178</v>
      </c>
      <c r="D581" s="547">
        <v>16.019235999999999</v>
      </c>
      <c r="E581" s="299">
        <v>15.9</v>
      </c>
      <c r="F581" s="299">
        <f t="shared" si="114"/>
        <v>-975.11200799999187</v>
      </c>
      <c r="G581" s="299">
        <f t="shared" si="115"/>
        <v>131005.31200799999</v>
      </c>
      <c r="H581" s="300">
        <f t="shared" si="116"/>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7">C583*(E583-D583)</f>
        <v>-320.8720079999913</v>
      </c>
      <c r="G583" s="299">
        <f t="shared" ref="G583:G592" si="118">IF(C583=0, 0,D583*C583)</f>
        <v>131005.31200799999</v>
      </c>
      <c r="H583" s="300">
        <f t="shared" ref="H583:H592" si="119">IF(C583=0, D583, (E583-D583)/D583)</f>
        <v>-2.4493053226757469E-3</v>
      </c>
      <c r="I583" s="299"/>
    </row>
    <row r="584" spans="2:9" x14ac:dyDescent="0.25">
      <c r="B584" s="546">
        <v>42647</v>
      </c>
      <c r="C584" s="298">
        <v>8678</v>
      </c>
      <c r="D584" s="547">
        <v>16.010061</v>
      </c>
      <c r="E584" s="299">
        <v>15.63</v>
      </c>
      <c r="F584" s="299">
        <f t="shared" si="117"/>
        <v>-3298.169357999996</v>
      </c>
      <c r="G584" s="299">
        <f t="shared" si="118"/>
        <v>138935.309358</v>
      </c>
      <c r="H584" s="300">
        <f t="shared" si="119"/>
        <v>-2.3738885192255015E-2</v>
      </c>
      <c r="I584" s="299"/>
    </row>
    <row r="585" spans="2:9" x14ac:dyDescent="0.25">
      <c r="B585" s="546">
        <v>42647</v>
      </c>
      <c r="C585" s="298">
        <v>9178</v>
      </c>
      <c r="D585" s="547">
        <v>15.988811</v>
      </c>
      <c r="E585" s="299">
        <v>15.63</v>
      </c>
      <c r="F585" s="299">
        <f t="shared" si="117"/>
        <v>-3293.1673579999938</v>
      </c>
      <c r="G585" s="299">
        <f t="shared" si="118"/>
        <v>146745.30735799999</v>
      </c>
      <c r="H585" s="300">
        <f t="shared" si="119"/>
        <v>-2.2441381038277287E-2</v>
      </c>
      <c r="I585" s="299"/>
    </row>
    <row r="586" spans="2:9" x14ac:dyDescent="0.25">
      <c r="B586" s="546">
        <v>42648</v>
      </c>
      <c r="C586" s="298">
        <v>8178</v>
      </c>
      <c r="D586" s="547">
        <v>15.977725</v>
      </c>
      <c r="E586" s="299">
        <v>16.12</v>
      </c>
      <c r="F586" s="299">
        <f t="shared" si="117"/>
        <v>1163.524950000012</v>
      </c>
      <c r="G586" s="299">
        <f t="shared" si="118"/>
        <v>130665.83504999999</v>
      </c>
      <c r="H586" s="300">
        <f t="shared" si="119"/>
        <v>8.904584351026288E-3</v>
      </c>
      <c r="I586" s="299">
        <v>15.75</v>
      </c>
    </row>
    <row r="587" spans="2:9" x14ac:dyDescent="0.25">
      <c r="B587" s="546">
        <v>42648</v>
      </c>
      <c r="C587" s="319">
        <v>7678</v>
      </c>
      <c r="D587" s="548">
        <v>15.951529000000001</v>
      </c>
      <c r="E587" s="299">
        <v>16.12</v>
      </c>
      <c r="F587" s="299">
        <f t="shared" si="117"/>
        <v>1293.5203380000021</v>
      </c>
      <c r="G587" s="299">
        <f t="shared" si="118"/>
        <v>122475.839662</v>
      </c>
      <c r="H587" s="300">
        <f t="shared" si="119"/>
        <v>1.0561432700275958E-2</v>
      </c>
      <c r="I587" s="299" t="s">
        <v>284</v>
      </c>
    </row>
    <row r="588" spans="2:9" x14ac:dyDescent="0.25">
      <c r="B588" s="546">
        <v>42649</v>
      </c>
      <c r="C588" s="298">
        <v>8678</v>
      </c>
      <c r="D588" s="547">
        <v>15.941579000000001</v>
      </c>
      <c r="E588" s="299">
        <v>16.079999999999998</v>
      </c>
      <c r="F588" s="299">
        <f t="shared" si="117"/>
        <v>1201.2174379999781</v>
      </c>
      <c r="G588" s="299">
        <f t="shared" si="118"/>
        <v>138341.022562</v>
      </c>
      <c r="H588" s="300">
        <f t="shared" si="119"/>
        <v>8.683016908174369E-3</v>
      </c>
      <c r="I588" s="299"/>
    </row>
    <row r="589" spans="2:9" x14ac:dyDescent="0.25">
      <c r="B589" s="546">
        <v>42650</v>
      </c>
      <c r="C589" s="298">
        <v>8978</v>
      </c>
      <c r="D589" s="547">
        <v>15.935176999999999</v>
      </c>
      <c r="E589" s="299">
        <v>15.56</v>
      </c>
      <c r="F589" s="299">
        <f t="shared" si="117"/>
        <v>-3368.3391059999908</v>
      </c>
      <c r="G589" s="299">
        <f t="shared" si="118"/>
        <v>143066.01910599999</v>
      </c>
      <c r="H589" s="300">
        <f t="shared" si="119"/>
        <v>-2.354394933925108E-2</v>
      </c>
      <c r="I589" s="299"/>
    </row>
    <row r="590" spans="2:9" x14ac:dyDescent="0.25">
      <c r="B590" s="546">
        <v>42650</v>
      </c>
      <c r="C590" s="298">
        <v>9278</v>
      </c>
      <c r="D590" s="547">
        <v>15.923692000000001</v>
      </c>
      <c r="E590" s="299">
        <v>15.56</v>
      </c>
      <c r="F590" s="299">
        <f t="shared" si="117"/>
        <v>-3374.3343760000034</v>
      </c>
      <c r="G590" s="299">
        <f t="shared" si="118"/>
        <v>147740.01437600001</v>
      </c>
      <c r="H590" s="300">
        <f t="shared" si="119"/>
        <v>-2.2839678134945106E-2</v>
      </c>
      <c r="I590" s="299">
        <v>15.8</v>
      </c>
    </row>
    <row r="591" spans="2:9" x14ac:dyDescent="0.25">
      <c r="B591" s="546">
        <v>42653</v>
      </c>
      <c r="C591" s="319">
        <v>9678</v>
      </c>
      <c r="D591" s="548">
        <v>15.9153</v>
      </c>
      <c r="E591" s="299">
        <v>15.72</v>
      </c>
      <c r="F591" s="299">
        <f t="shared" si="117"/>
        <v>-1890.1133999999961</v>
      </c>
      <c r="G591" s="299">
        <f t="shared" si="118"/>
        <v>154028.27340000001</v>
      </c>
      <c r="H591" s="300">
        <f t="shared" si="119"/>
        <v>-1.2271210721758281E-2</v>
      </c>
      <c r="I591" s="299"/>
    </row>
    <row r="592" spans="2:9" x14ac:dyDescent="0.25">
      <c r="B592" s="546">
        <v>42661</v>
      </c>
      <c r="C592" s="319">
        <v>10000</v>
      </c>
      <c r="D592" s="548">
        <v>15.901258</v>
      </c>
      <c r="E592" s="299">
        <v>14.2</v>
      </c>
      <c r="F592" s="299">
        <f t="shared" si="117"/>
        <v>-17012.580000000009</v>
      </c>
      <c r="G592" s="299">
        <f t="shared" si="118"/>
        <v>159012.58000000002</v>
      </c>
      <c r="H592" s="300">
        <f t="shared" si="119"/>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20">C596*(E596-D596)</f>
        <v>-19935.600000000009</v>
      </c>
      <c r="G596" s="299">
        <f t="shared" ref="G596:G603" si="121">IF(C596=0, 0,D596*C596)</f>
        <v>187335.6</v>
      </c>
      <c r="H596" s="301">
        <f t="shared" ref="H596:H603" si="122">IF(C596=0, D596, (E596-D596)/D596)</f>
        <v>-0.10641650599245422</v>
      </c>
      <c r="I596" s="299"/>
    </row>
    <row r="597" spans="2:9" x14ac:dyDescent="0.25">
      <c r="B597" s="546">
        <v>42670</v>
      </c>
      <c r="C597" s="298">
        <v>12500</v>
      </c>
      <c r="D597" s="547">
        <v>15.542006000000001</v>
      </c>
      <c r="E597" s="299">
        <v>13.95</v>
      </c>
      <c r="F597" s="299">
        <f t="shared" si="120"/>
        <v>-19900.075000000015</v>
      </c>
      <c r="G597" s="299">
        <f t="shared" si="121"/>
        <v>194275.07500000001</v>
      </c>
      <c r="H597" s="301">
        <f t="shared" si="122"/>
        <v>-0.10243246592492637</v>
      </c>
      <c r="I597" s="299"/>
    </row>
    <row r="598" spans="2:9" x14ac:dyDescent="0.25">
      <c r="B598" s="546">
        <v>42671</v>
      </c>
      <c r="C598" s="298">
        <v>12500</v>
      </c>
      <c r="D598" s="547">
        <v>15.536431</v>
      </c>
      <c r="E598" s="299">
        <v>13.72</v>
      </c>
      <c r="F598" s="299">
        <f t="shared" si="120"/>
        <v>-22705.387499999997</v>
      </c>
      <c r="G598" s="299">
        <f t="shared" si="121"/>
        <v>194205.38750000001</v>
      </c>
      <c r="H598" s="301">
        <f t="shared" si="122"/>
        <v>-0.11691430290521676</v>
      </c>
      <c r="I598" s="299"/>
    </row>
    <row r="599" spans="2:9" x14ac:dyDescent="0.25">
      <c r="B599" s="546">
        <v>42674</v>
      </c>
      <c r="C599" s="298">
        <v>12500</v>
      </c>
      <c r="D599" s="547">
        <v>15.5313</v>
      </c>
      <c r="E599" s="299">
        <v>13.18</v>
      </c>
      <c r="F599" s="299">
        <f t="shared" si="120"/>
        <v>-29391.250000000004</v>
      </c>
      <c r="G599" s="299">
        <f t="shared" si="121"/>
        <v>194141.25</v>
      </c>
      <c r="H599" s="301">
        <f t="shared" si="122"/>
        <v>-0.15139106192012261</v>
      </c>
      <c r="I599" s="299"/>
    </row>
    <row r="600" spans="2:9" x14ac:dyDescent="0.25">
      <c r="B600" s="546">
        <v>42676</v>
      </c>
      <c r="C600" s="298">
        <v>12500</v>
      </c>
      <c r="D600" s="547">
        <v>15.528746</v>
      </c>
      <c r="E600" s="299">
        <v>12.78</v>
      </c>
      <c r="F600" s="299">
        <f t="shared" si="120"/>
        <v>-34359.325000000004</v>
      </c>
      <c r="G600" s="299">
        <f t="shared" si="121"/>
        <v>194109.32500000001</v>
      </c>
      <c r="H600" s="300">
        <f t="shared" si="122"/>
        <v>-0.17701017197396368</v>
      </c>
      <c r="I600" s="299"/>
    </row>
    <row r="601" spans="2:9" x14ac:dyDescent="0.25">
      <c r="B601" s="546">
        <v>42677</v>
      </c>
      <c r="C601" s="298">
        <v>10000</v>
      </c>
      <c r="D601" s="547">
        <v>15.813000000000001</v>
      </c>
      <c r="E601" s="299">
        <v>14.15</v>
      </c>
      <c r="F601" s="299">
        <f t="shared" si="120"/>
        <v>-16630.000000000004</v>
      </c>
      <c r="G601" s="299">
        <f t="shared" si="121"/>
        <v>158130</v>
      </c>
      <c r="H601" s="300">
        <f t="shared" si="122"/>
        <v>-0.10516663504711314</v>
      </c>
      <c r="I601" s="299"/>
    </row>
    <row r="602" spans="2:9" x14ac:dyDescent="0.25">
      <c r="B602" s="546">
        <v>42678</v>
      </c>
      <c r="C602" s="298">
        <v>11000</v>
      </c>
      <c r="D602" s="547">
        <v>15.62</v>
      </c>
      <c r="E602" s="299">
        <v>13.69</v>
      </c>
      <c r="F602" s="299">
        <f t="shared" si="120"/>
        <v>-21229.999999999996</v>
      </c>
      <c r="G602" s="299">
        <f t="shared" si="121"/>
        <v>171820</v>
      </c>
      <c r="H602" s="300">
        <f t="shared" si="122"/>
        <v>-0.12355953905249678</v>
      </c>
      <c r="I602" s="299"/>
    </row>
    <row r="603" spans="2:9" x14ac:dyDescent="0.25">
      <c r="B603" s="546">
        <v>42701</v>
      </c>
      <c r="C603" s="298">
        <v>7678</v>
      </c>
      <c r="D603" s="547">
        <v>15.484220000000001</v>
      </c>
      <c r="E603" s="299">
        <v>16.28</v>
      </c>
      <c r="F603" s="299">
        <f t="shared" si="120"/>
        <v>6109.9988400000047</v>
      </c>
      <c r="G603" s="299">
        <f t="shared" si="121"/>
        <v>118887.84116000001</v>
      </c>
      <c r="H603" s="300">
        <f t="shared" si="122"/>
        <v>5.1392966516879801E-2</v>
      </c>
      <c r="I603" s="299" t="s">
        <v>295</v>
      </c>
    </row>
    <row r="604" spans="2:9" x14ac:dyDescent="0.25">
      <c r="B604" s="546">
        <v>42702</v>
      </c>
      <c r="C604" s="298">
        <v>8178</v>
      </c>
      <c r="D604" s="547">
        <v>15.519399999999999</v>
      </c>
      <c r="E604" s="299">
        <v>15.62</v>
      </c>
      <c r="F604" s="299">
        <f t="shared" ref="F604:F621" si="123">C604*(E604-D604)</f>
        <v>822.70680000000016</v>
      </c>
      <c r="G604" s="299">
        <f t="shared" ref="G604:G621" si="124">IF(C604=0, 0,D604*C604)</f>
        <v>126917.6532</v>
      </c>
      <c r="H604" s="300">
        <f t="shared" ref="H604:H621" si="125">IF(C604=0, D604, (E604-D604)/D604)</f>
        <v>6.4822093637640649E-3</v>
      </c>
      <c r="I604" s="299" t="s">
        <v>299</v>
      </c>
    </row>
    <row r="605" spans="2:9" x14ac:dyDescent="0.25">
      <c r="B605" s="546">
        <v>42702</v>
      </c>
      <c r="C605" s="298">
        <v>8678</v>
      </c>
      <c r="D605" s="547">
        <v>15.5304</v>
      </c>
      <c r="E605" s="299">
        <v>15.54</v>
      </c>
      <c r="F605" s="299">
        <f t="shared" si="123"/>
        <v>83.308799999990825</v>
      </c>
      <c r="G605" s="299">
        <f t="shared" si="124"/>
        <v>134772.8112</v>
      </c>
      <c r="H605" s="300">
        <f t="shared" si="125"/>
        <v>6.1814248184199655E-4</v>
      </c>
      <c r="I605" s="299"/>
    </row>
    <row r="606" spans="2:9" x14ac:dyDescent="0.25">
      <c r="B606" s="546">
        <v>42703</v>
      </c>
      <c r="C606" s="298">
        <v>8978</v>
      </c>
      <c r="D606" s="547">
        <v>15.5053</v>
      </c>
      <c r="E606" s="299">
        <v>14.95</v>
      </c>
      <c r="F606" s="299">
        <f t="shared" si="123"/>
        <v>-4985.4834000000074</v>
      </c>
      <c r="G606" s="299">
        <f t="shared" si="124"/>
        <v>139206.5834</v>
      </c>
      <c r="H606" s="300">
        <f t="shared" si="125"/>
        <v>-3.5813560524465882E-2</v>
      </c>
      <c r="I606" s="299"/>
    </row>
    <row r="607" spans="2:9" x14ac:dyDescent="0.25">
      <c r="B607" s="546">
        <v>42704</v>
      </c>
      <c r="C607" s="298">
        <v>5178</v>
      </c>
      <c r="D607" s="547">
        <v>14.3947</v>
      </c>
      <c r="E607" s="299">
        <v>18.059999999999999</v>
      </c>
      <c r="F607" s="299">
        <f t="shared" si="123"/>
        <v>18978.923399999992</v>
      </c>
      <c r="G607" s="299">
        <f t="shared" si="124"/>
        <v>74535.756600000008</v>
      </c>
      <c r="H607" s="300">
        <f t="shared" si="125"/>
        <v>0.25462843963403187</v>
      </c>
      <c r="I607" s="299"/>
    </row>
    <row r="608" spans="2:9" x14ac:dyDescent="0.25">
      <c r="B608" s="546">
        <v>42705</v>
      </c>
      <c r="C608" s="298">
        <v>4678</v>
      </c>
      <c r="D608" s="547">
        <v>13.905799999999999</v>
      </c>
      <c r="E608" s="299">
        <v>17.89</v>
      </c>
      <c r="F608" s="299">
        <f t="shared" si="123"/>
        <v>18638.087600000006</v>
      </c>
      <c r="G608" s="299">
        <f t="shared" si="124"/>
        <v>65051.332399999999</v>
      </c>
      <c r="H608" s="300">
        <f t="shared" si="125"/>
        <v>0.28651354111234173</v>
      </c>
      <c r="I608" s="299"/>
    </row>
    <row r="609" spans="1:10" x14ac:dyDescent="0.25">
      <c r="B609" s="546">
        <v>42705</v>
      </c>
      <c r="C609" s="298">
        <v>5000</v>
      </c>
      <c r="D609" s="547">
        <v>14.1645</v>
      </c>
      <c r="E609" s="299">
        <v>17.89</v>
      </c>
      <c r="F609" s="299">
        <f t="shared" si="123"/>
        <v>18627.5</v>
      </c>
      <c r="G609" s="299">
        <f t="shared" si="124"/>
        <v>70822.5</v>
      </c>
      <c r="H609" s="300">
        <f t="shared" si="125"/>
        <v>0.2630166966712556</v>
      </c>
      <c r="I609" s="299"/>
    </row>
    <row r="610" spans="1:10" x14ac:dyDescent="0.25">
      <c r="B610" s="546">
        <v>42708</v>
      </c>
      <c r="C610" s="298">
        <v>5000</v>
      </c>
      <c r="D610" s="547">
        <v>14.1645</v>
      </c>
      <c r="E610" s="299">
        <v>18.2</v>
      </c>
      <c r="F610" s="299">
        <f t="shared" si="123"/>
        <v>20177.499999999996</v>
      </c>
      <c r="G610" s="299">
        <f t="shared" si="124"/>
        <v>70822.5</v>
      </c>
      <c r="H610" s="300">
        <f t="shared" si="125"/>
        <v>0.28490239683716323</v>
      </c>
      <c r="I610" s="299"/>
    </row>
    <row r="611" spans="1:10" x14ac:dyDescent="0.25">
      <c r="B611" s="546">
        <v>42711</v>
      </c>
      <c r="C611" s="298">
        <v>5000</v>
      </c>
      <c r="D611" s="547">
        <v>14.143514</v>
      </c>
      <c r="E611" s="299">
        <v>18.420000000000002</v>
      </c>
      <c r="F611" s="299">
        <f t="shared" si="123"/>
        <v>21382.430000000011</v>
      </c>
      <c r="G611" s="299">
        <f t="shared" si="124"/>
        <v>70717.569999999992</v>
      </c>
      <c r="H611" s="300">
        <f t="shared" si="125"/>
        <v>0.3023637548631834</v>
      </c>
      <c r="I611" s="299"/>
    </row>
    <row r="612" spans="1:10" x14ac:dyDescent="0.25">
      <c r="B612" s="546">
        <v>42713</v>
      </c>
      <c r="C612" s="298">
        <v>5000</v>
      </c>
      <c r="D612" s="547">
        <v>14.127554</v>
      </c>
      <c r="E612" s="299">
        <v>18.25</v>
      </c>
      <c r="F612" s="299">
        <f t="shared" si="123"/>
        <v>20612.23</v>
      </c>
      <c r="G612" s="299">
        <f t="shared" si="124"/>
        <v>70637.77</v>
      </c>
      <c r="H612" s="300">
        <f t="shared" si="125"/>
        <v>0.29180182216964096</v>
      </c>
      <c r="I612" s="299"/>
    </row>
    <row r="613" spans="1:10" x14ac:dyDescent="0.25">
      <c r="B613" s="546">
        <v>42716</v>
      </c>
      <c r="C613" s="298">
        <v>5000</v>
      </c>
      <c r="D613" s="547">
        <v>14.0276</v>
      </c>
      <c r="E613" s="299">
        <v>18.489999999999998</v>
      </c>
      <c r="F613" s="299">
        <f t="shared" si="123"/>
        <v>22311.999999999993</v>
      </c>
      <c r="G613" s="299">
        <f t="shared" si="124"/>
        <v>70138</v>
      </c>
      <c r="H613" s="300">
        <f t="shared" si="125"/>
        <v>0.3181157147338104</v>
      </c>
      <c r="I613" s="299" t="s">
        <v>184</v>
      </c>
    </row>
    <row r="614" spans="1:10" x14ac:dyDescent="0.25">
      <c r="B614" s="546">
        <v>42718</v>
      </c>
      <c r="C614" s="298">
        <v>5000</v>
      </c>
      <c r="D614" s="547">
        <v>14.025399999999999</v>
      </c>
      <c r="E614" s="299">
        <v>18.2</v>
      </c>
      <c r="F614" s="299">
        <f t="shared" si="123"/>
        <v>20873</v>
      </c>
      <c r="G614" s="299">
        <f t="shared" si="124"/>
        <v>70127</v>
      </c>
      <c r="H614" s="300">
        <f t="shared" si="125"/>
        <v>0.29764569994438661</v>
      </c>
      <c r="I614" s="299">
        <v>13.8</v>
      </c>
    </row>
    <row r="615" spans="1:10" x14ac:dyDescent="0.25">
      <c r="B615" s="546">
        <v>42726</v>
      </c>
      <c r="C615" s="298">
        <v>5000</v>
      </c>
      <c r="D615" s="547">
        <v>14.025399999999999</v>
      </c>
      <c r="E615" s="299">
        <v>18.04</v>
      </c>
      <c r="F615" s="299">
        <f t="shared" si="123"/>
        <v>20073</v>
      </c>
      <c r="G615" s="299">
        <f t="shared" si="124"/>
        <v>70127</v>
      </c>
      <c r="H615" s="300">
        <f t="shared" si="125"/>
        <v>0.28623782565916123</v>
      </c>
      <c r="I615" s="299"/>
    </row>
    <row r="616" spans="1:10" x14ac:dyDescent="0.25">
      <c r="B616" s="546">
        <v>42733</v>
      </c>
      <c r="C616" s="298">
        <v>6000</v>
      </c>
      <c r="D616" s="547">
        <v>14.627558000000001</v>
      </c>
      <c r="E616" s="299">
        <v>17.57</v>
      </c>
      <c r="F616" s="377">
        <f t="shared" si="123"/>
        <v>17654.651999999998</v>
      </c>
      <c r="G616" s="299">
        <f t="shared" si="124"/>
        <v>87765.347999999998</v>
      </c>
      <c r="H616" s="301">
        <f t="shared" si="125"/>
        <v>0.20115743174629694</v>
      </c>
      <c r="I616" s="299"/>
      <c r="J616" s="3"/>
    </row>
    <row r="617" spans="1:10" x14ac:dyDescent="0.25">
      <c r="B617" s="546">
        <v>42734</v>
      </c>
      <c r="C617" s="298">
        <v>6000</v>
      </c>
      <c r="D617" s="547">
        <v>14.562623</v>
      </c>
      <c r="E617" s="299">
        <v>17.309999999999999</v>
      </c>
      <c r="F617" s="377">
        <f t="shared" si="123"/>
        <v>16484.261999999992</v>
      </c>
      <c r="G617" s="299">
        <f t="shared" si="124"/>
        <v>87375.737999999998</v>
      </c>
      <c r="H617" s="301">
        <f t="shared" si="125"/>
        <v>0.18865948806063293</v>
      </c>
      <c r="I617" s="299"/>
    </row>
    <row r="618" spans="1:10" x14ac:dyDescent="0.25">
      <c r="B618" s="546">
        <v>42739</v>
      </c>
      <c r="C618" s="298">
        <v>5500</v>
      </c>
      <c r="D618" s="547">
        <v>14.242898</v>
      </c>
      <c r="E618" s="299">
        <v>18.05</v>
      </c>
      <c r="F618" s="377">
        <f t="shared" si="123"/>
        <v>20939.061000000002</v>
      </c>
      <c r="G618" s="299">
        <f t="shared" si="124"/>
        <v>78335.938999999998</v>
      </c>
      <c r="H618" s="301">
        <f t="shared" si="125"/>
        <v>0.26729827033796072</v>
      </c>
      <c r="I618" s="299"/>
    </row>
    <row r="619" spans="1:10" x14ac:dyDescent="0.25">
      <c r="B619" s="546">
        <v>42741</v>
      </c>
      <c r="C619" s="298">
        <v>6000</v>
      </c>
      <c r="D619" s="547">
        <v>14.54599</v>
      </c>
      <c r="E619" s="299">
        <v>17.98</v>
      </c>
      <c r="F619" s="377">
        <f t="shared" si="123"/>
        <v>20604.060000000005</v>
      </c>
      <c r="G619" s="299">
        <f t="shared" si="124"/>
        <v>87275.94</v>
      </c>
      <c r="H619" s="301">
        <f t="shared" si="125"/>
        <v>0.23607949682352322</v>
      </c>
      <c r="I619" s="299"/>
    </row>
    <row r="620" spans="1:10" x14ac:dyDescent="0.25">
      <c r="B620" s="546">
        <v>42748</v>
      </c>
      <c r="C620" s="298">
        <v>6000</v>
      </c>
      <c r="D620" s="547">
        <v>14.527687999999999</v>
      </c>
      <c r="E620" s="299">
        <v>17.46</v>
      </c>
      <c r="F620" s="377">
        <f t="shared" si="123"/>
        <v>17593.872000000007</v>
      </c>
      <c r="G620" s="299">
        <f t="shared" si="124"/>
        <v>87166.127999999997</v>
      </c>
      <c r="H620" s="301">
        <f t="shared" si="125"/>
        <v>0.20184299112150547</v>
      </c>
      <c r="I620" s="299"/>
    </row>
    <row r="621" spans="1:10" x14ac:dyDescent="0.25">
      <c r="A621" s="183" t="s">
        <v>322</v>
      </c>
      <c r="B621" s="546">
        <v>42754</v>
      </c>
      <c r="C621" s="298">
        <v>6000</v>
      </c>
      <c r="D621" s="547">
        <v>14.527687999999999</v>
      </c>
      <c r="E621" s="299">
        <v>17.27</v>
      </c>
      <c r="F621" s="377">
        <f t="shared" si="123"/>
        <v>16453.871999999999</v>
      </c>
      <c r="G621" s="299">
        <f t="shared" si="124"/>
        <v>87166.127999999997</v>
      </c>
      <c r="H621" s="301">
        <f t="shared" si="125"/>
        <v>0.1887645164185795</v>
      </c>
      <c r="I621" s="299"/>
    </row>
    <row r="622" spans="1:10" x14ac:dyDescent="0.25">
      <c r="A622" t="s">
        <v>322</v>
      </c>
      <c r="B622" s="546">
        <v>42760</v>
      </c>
      <c r="C622" s="298">
        <v>6000</v>
      </c>
      <c r="D622" s="547">
        <v>14.527687999999999</v>
      </c>
      <c r="E622" s="299">
        <v>17.75</v>
      </c>
      <c r="F622" s="377">
        <f t="shared" ref="F622:F636" si="126">C622*(E622-D622)</f>
        <v>19333.872000000003</v>
      </c>
      <c r="G622" s="299">
        <f t="shared" ref="G622:G636" si="127">IF(C622=0, 0,D622*C622)</f>
        <v>87166.127999999997</v>
      </c>
      <c r="H622" s="301">
        <f t="shared" ref="H622:H636" si="128">IF(C622=0, D622, (E622-D622)/D622)</f>
        <v>0.22180487356281334</v>
      </c>
      <c r="I622" s="299"/>
    </row>
    <row r="623" spans="1:10" x14ac:dyDescent="0.25">
      <c r="A623" t="s">
        <v>354</v>
      </c>
      <c r="B623" s="546">
        <v>42761</v>
      </c>
      <c r="C623" s="298">
        <v>6000</v>
      </c>
      <c r="D623" s="547">
        <v>14.50817</v>
      </c>
      <c r="E623" s="299">
        <v>17.75</v>
      </c>
      <c r="F623" s="377">
        <f t="shared" si="126"/>
        <v>19450.98</v>
      </c>
      <c r="G623" s="299">
        <f t="shared" si="127"/>
        <v>87049.02</v>
      </c>
      <c r="H623" s="301">
        <f t="shared" si="128"/>
        <v>0.22344858104088938</v>
      </c>
      <c r="I623" s="299"/>
    </row>
    <row r="624" spans="1:10" x14ac:dyDescent="0.25">
      <c r="A624" t="s">
        <v>357</v>
      </c>
      <c r="B624" s="546">
        <v>42762</v>
      </c>
      <c r="C624" s="298">
        <v>6100</v>
      </c>
      <c r="D624" s="547">
        <v>14.553610000000001</v>
      </c>
      <c r="E624" s="299">
        <v>17.41</v>
      </c>
      <c r="F624" s="377">
        <f t="shared" si="126"/>
        <v>17423.978999999996</v>
      </c>
      <c r="G624" s="299">
        <f t="shared" si="127"/>
        <v>88777.021000000008</v>
      </c>
      <c r="H624" s="301">
        <f t="shared" si="128"/>
        <v>0.19626676817641803</v>
      </c>
      <c r="I624" s="299"/>
    </row>
    <row r="625" spans="1:9" x14ac:dyDescent="0.25">
      <c r="A625" t="s">
        <v>367</v>
      </c>
      <c r="B625" s="546">
        <v>42765</v>
      </c>
      <c r="C625" s="298">
        <v>6900</v>
      </c>
      <c r="D625" s="547">
        <v>14.793915999999999</v>
      </c>
      <c r="E625" s="299">
        <v>16.53</v>
      </c>
      <c r="F625" s="377">
        <f t="shared" si="126"/>
        <v>11978.979600000011</v>
      </c>
      <c r="G625" s="299">
        <f t="shared" si="127"/>
        <v>102078.02039999999</v>
      </c>
      <c r="H625" s="301">
        <f t="shared" si="128"/>
        <v>0.11735121383682331</v>
      </c>
      <c r="I625" s="299"/>
    </row>
    <row r="626" spans="1:9" x14ac:dyDescent="0.25">
      <c r="A626" t="s">
        <v>368</v>
      </c>
      <c r="B626" s="546">
        <v>42766</v>
      </c>
      <c r="C626" s="298">
        <v>6900</v>
      </c>
      <c r="D626" s="547">
        <v>14.783497000000001</v>
      </c>
      <c r="E626" s="299">
        <v>16.75</v>
      </c>
      <c r="F626" s="377">
        <f t="shared" si="126"/>
        <v>13568.870699999996</v>
      </c>
      <c r="G626" s="299">
        <f t="shared" si="127"/>
        <v>102006.1293</v>
      </c>
      <c r="H626" s="301">
        <f t="shared" si="128"/>
        <v>0.13302015078029233</v>
      </c>
      <c r="I626" s="299"/>
    </row>
    <row r="627" spans="1:9" x14ac:dyDescent="0.25">
      <c r="B627" s="546">
        <v>42767</v>
      </c>
      <c r="C627" s="298">
        <v>6000</v>
      </c>
      <c r="D627" s="547">
        <v>14.442175000000001</v>
      </c>
      <c r="E627" s="299">
        <v>16.59</v>
      </c>
      <c r="F627" s="377">
        <f t="shared" si="126"/>
        <v>12886.949999999995</v>
      </c>
      <c r="G627" s="299">
        <f t="shared" si="127"/>
        <v>86653.05</v>
      </c>
      <c r="H627" s="301">
        <f t="shared" si="128"/>
        <v>0.14871894295699914</v>
      </c>
      <c r="I627" s="299"/>
    </row>
    <row r="628" spans="1:9" x14ac:dyDescent="0.25">
      <c r="B628" s="546">
        <v>42767</v>
      </c>
      <c r="C628" s="298">
        <v>7000</v>
      </c>
      <c r="D628" s="547">
        <v>14.725436</v>
      </c>
      <c r="E628" s="299">
        <v>16.59</v>
      </c>
      <c r="F628" s="377">
        <f t="shared" si="126"/>
        <v>13051.947999999999</v>
      </c>
      <c r="G628" s="299">
        <f t="shared" si="127"/>
        <v>103078.052</v>
      </c>
      <c r="H628" s="301">
        <f t="shared" si="128"/>
        <v>0.1266219893251378</v>
      </c>
      <c r="I628" s="299"/>
    </row>
    <row r="629" spans="1:9" x14ac:dyDescent="0.25">
      <c r="B629" s="546">
        <v>42767</v>
      </c>
      <c r="C629" s="298">
        <v>7200</v>
      </c>
      <c r="D629" s="547">
        <v>14.771951</v>
      </c>
      <c r="E629" s="299">
        <v>16.59</v>
      </c>
      <c r="F629" s="377">
        <f t="shared" si="126"/>
        <v>13089.952800000001</v>
      </c>
      <c r="G629" s="299">
        <f t="shared" si="127"/>
        <v>106358.0472</v>
      </c>
      <c r="H629" s="301">
        <f t="shared" si="128"/>
        <v>0.12307439958337259</v>
      </c>
      <c r="I629" s="299"/>
    </row>
    <row r="630" spans="1:9" x14ac:dyDescent="0.25">
      <c r="A630" t="s">
        <v>372</v>
      </c>
      <c r="B630" s="546">
        <v>42767</v>
      </c>
      <c r="C630" s="298">
        <v>6500</v>
      </c>
      <c r="D630" s="547">
        <v>14.578353999999999</v>
      </c>
      <c r="E630" s="299">
        <v>16.59</v>
      </c>
      <c r="F630" s="377">
        <f t="shared" si="126"/>
        <v>13075.699000000004</v>
      </c>
      <c r="G630" s="299">
        <f t="shared" si="127"/>
        <v>94759.300999999992</v>
      </c>
      <c r="H630" s="301">
        <f t="shared" si="128"/>
        <v>0.13798855481215511</v>
      </c>
      <c r="I630" s="299"/>
    </row>
    <row r="631" spans="1:9" x14ac:dyDescent="0.25">
      <c r="A631" t="s">
        <v>374</v>
      </c>
      <c r="B631" s="546">
        <v>42768</v>
      </c>
      <c r="C631" s="298">
        <v>6000</v>
      </c>
      <c r="D631" s="547">
        <v>14.368788</v>
      </c>
      <c r="E631" s="299">
        <v>16.68</v>
      </c>
      <c r="F631" s="377">
        <f t="shared" si="126"/>
        <v>13867.271999999995</v>
      </c>
      <c r="G631" s="299">
        <f>IF(C631=0, 0,D631*C631)</f>
        <v>86212.728000000003</v>
      </c>
      <c r="H631" s="301">
        <f t="shared" si="128"/>
        <v>0.16084947456946261</v>
      </c>
      <c r="I631" s="299"/>
    </row>
    <row r="632" spans="1:9" x14ac:dyDescent="0.25">
      <c r="A632" t="s">
        <v>381</v>
      </c>
      <c r="B632" s="546">
        <v>42769</v>
      </c>
      <c r="C632" s="298">
        <v>5300</v>
      </c>
      <c r="D632" s="547">
        <v>14.006677</v>
      </c>
      <c r="E632" s="299">
        <v>17.23</v>
      </c>
      <c r="F632" s="377">
        <f t="shared" si="126"/>
        <v>17083.611900000004</v>
      </c>
      <c r="G632" s="299">
        <f t="shared" si="127"/>
        <v>74235.388099999996</v>
      </c>
      <c r="H632" s="301">
        <f t="shared" si="128"/>
        <v>0.2301276027140485</v>
      </c>
      <c r="I632" s="299"/>
    </row>
    <row r="633" spans="1:9" x14ac:dyDescent="0.25">
      <c r="A633" t="s">
        <v>391</v>
      </c>
      <c r="B633" s="546">
        <v>42772</v>
      </c>
      <c r="C633" s="298">
        <v>6000</v>
      </c>
      <c r="D633" s="547">
        <v>14.311230999999999</v>
      </c>
      <c r="E633" s="299">
        <v>16.52</v>
      </c>
      <c r="F633" s="377">
        <f t="shared" si="126"/>
        <v>13252.614000000001</v>
      </c>
      <c r="G633" s="299">
        <f t="shared" si="127"/>
        <v>85867.385999999999</v>
      </c>
      <c r="H633" s="301">
        <f t="shared" si="128"/>
        <v>0.15433815581622576</v>
      </c>
      <c r="I633" s="299"/>
    </row>
    <row r="634" spans="1:9" x14ac:dyDescent="0.25">
      <c r="A634" t="s">
        <v>396</v>
      </c>
      <c r="B634" s="546">
        <v>42773</v>
      </c>
      <c r="C634" s="298">
        <v>6600</v>
      </c>
      <c r="D634" s="547">
        <v>14.461574000000001</v>
      </c>
      <c r="E634" s="299">
        <v>16.03</v>
      </c>
      <c r="F634" s="377">
        <f t="shared" si="126"/>
        <v>10351.611600000004</v>
      </c>
      <c r="G634" s="299">
        <f t="shared" si="127"/>
        <v>95446.388400000011</v>
      </c>
      <c r="H634" s="301">
        <f t="shared" si="128"/>
        <v>0.10845472283998965</v>
      </c>
      <c r="I634" s="299"/>
    </row>
    <row r="635" spans="1:9" x14ac:dyDescent="0.25">
      <c r="A635" t="s">
        <v>419</v>
      </c>
      <c r="B635" s="546">
        <v>42781</v>
      </c>
      <c r="C635" s="298">
        <v>5700</v>
      </c>
      <c r="D635" s="547">
        <v>14.140828000000001</v>
      </c>
      <c r="E635" s="299">
        <v>16.3</v>
      </c>
      <c r="F635" s="377">
        <f t="shared" si="126"/>
        <v>12307.2804</v>
      </c>
      <c r="G635" s="299">
        <f t="shared" si="127"/>
        <v>80602.719600000011</v>
      </c>
      <c r="H635" s="301">
        <f t="shared" si="128"/>
        <v>0.1526906345229572</v>
      </c>
      <c r="I635" s="299"/>
    </row>
    <row r="636" spans="1:9" x14ac:dyDescent="0.25">
      <c r="A636" t="s">
        <v>421</v>
      </c>
      <c r="B636" s="546">
        <v>42782</v>
      </c>
      <c r="C636" s="298">
        <v>5700</v>
      </c>
      <c r="D636" s="547">
        <v>14.103</v>
      </c>
      <c r="E636" s="299">
        <v>16.170000000000002</v>
      </c>
      <c r="F636" s="377">
        <f t="shared" si="126"/>
        <v>11781.900000000011</v>
      </c>
      <c r="G636" s="299">
        <f t="shared" si="127"/>
        <v>80387.100000000006</v>
      </c>
      <c r="H636" s="301">
        <f t="shared" si="128"/>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9">C647*D647+E647</f>
        <v>2172.1799999999998</v>
      </c>
      <c r="G647" s="426">
        <v>42199</v>
      </c>
      <c r="H647" s="443">
        <v>102</v>
      </c>
      <c r="I647" s="428">
        <v>25.28</v>
      </c>
      <c r="J647" s="429">
        <v>0.05</v>
      </c>
      <c r="K647" s="429">
        <f t="shared" ref="K647:K674" si="130">H647*I647-J647</f>
        <v>2578.5099999999998</v>
      </c>
      <c r="L647" s="426">
        <v>42439</v>
      </c>
      <c r="M647" s="429">
        <v>483.9</v>
      </c>
    </row>
    <row r="648" spans="1:13" x14ac:dyDescent="0.25">
      <c r="A648" s="427"/>
      <c r="B648" s="473">
        <v>42187</v>
      </c>
      <c r="C648" s="427">
        <v>1000</v>
      </c>
      <c r="D648" s="428">
        <v>27.1</v>
      </c>
      <c r="E648" s="429">
        <v>0</v>
      </c>
      <c r="F648" s="429">
        <f t="shared" si="129"/>
        <v>27100</v>
      </c>
      <c r="G648" s="426">
        <v>42227</v>
      </c>
      <c r="H648" s="443">
        <v>200</v>
      </c>
      <c r="I648" s="428">
        <v>19.649999999999999</v>
      </c>
      <c r="J648" s="429">
        <v>7.0000000000000007E-2</v>
      </c>
      <c r="K648" s="429">
        <f t="shared" si="130"/>
        <v>3929.9299999999994</v>
      </c>
      <c r="L648" s="426">
        <v>42531</v>
      </c>
      <c r="M648" s="429">
        <v>483.9</v>
      </c>
    </row>
    <row r="649" spans="1:13" x14ac:dyDescent="0.25">
      <c r="A649" s="427"/>
      <c r="B649" s="534">
        <v>42187</v>
      </c>
      <c r="C649" s="427">
        <v>500</v>
      </c>
      <c r="D649" s="428">
        <v>27.039332999999999</v>
      </c>
      <c r="E649" s="429">
        <v>0</v>
      </c>
      <c r="F649" s="429">
        <f t="shared" si="129"/>
        <v>13519.666499999999</v>
      </c>
      <c r="G649" s="426">
        <v>42227</v>
      </c>
      <c r="H649" s="443">
        <v>200</v>
      </c>
      <c r="I649" s="428">
        <v>18.7</v>
      </c>
      <c r="J649" s="429">
        <v>7.0000000000000007E-2</v>
      </c>
      <c r="K649" s="429">
        <f t="shared" si="130"/>
        <v>3739.93</v>
      </c>
      <c r="L649" s="426">
        <v>42625</v>
      </c>
      <c r="M649" s="429">
        <v>433.9</v>
      </c>
    </row>
    <row r="650" spans="1:13" x14ac:dyDescent="0.25">
      <c r="A650" s="427"/>
      <c r="B650" s="534"/>
      <c r="C650" s="427">
        <v>500</v>
      </c>
      <c r="D650" s="428">
        <v>27.039332999999999</v>
      </c>
      <c r="E650" s="429">
        <v>0</v>
      </c>
      <c r="F650" s="429">
        <f t="shared" si="129"/>
        <v>13519.666499999999</v>
      </c>
      <c r="G650" s="426">
        <v>42257</v>
      </c>
      <c r="H650" s="443">
        <v>1600</v>
      </c>
      <c r="I650" s="428">
        <v>16.445</v>
      </c>
      <c r="J650" s="429">
        <v>0.48</v>
      </c>
      <c r="K650" s="429">
        <f t="shared" si="130"/>
        <v>26311.52</v>
      </c>
      <c r="L650" s="426">
        <v>42716</v>
      </c>
      <c r="M650" s="429">
        <v>500</v>
      </c>
    </row>
    <row r="651" spans="1:13" x14ac:dyDescent="0.25">
      <c r="A651" s="427"/>
      <c r="B651" s="534"/>
      <c r="C651" s="427">
        <v>500</v>
      </c>
      <c r="D651" s="428">
        <v>27.039332999999999</v>
      </c>
      <c r="E651" s="429">
        <v>0</v>
      </c>
      <c r="F651" s="429">
        <f t="shared" si="129"/>
        <v>13519.666499999999</v>
      </c>
      <c r="G651" s="535">
        <v>42265</v>
      </c>
      <c r="H651" s="443">
        <v>200</v>
      </c>
      <c r="I651" s="428">
        <v>15.65</v>
      </c>
      <c r="J651" s="429">
        <v>0.05</v>
      </c>
      <c r="K651" s="429">
        <f t="shared" si="130"/>
        <v>3129.95</v>
      </c>
      <c r="L651" s="427"/>
      <c r="M651" s="429"/>
    </row>
    <row r="652" spans="1:13" x14ac:dyDescent="0.25">
      <c r="A652" s="427"/>
      <c r="B652" s="534"/>
      <c r="C652" s="427">
        <v>500</v>
      </c>
      <c r="D652" s="428">
        <v>27.039332999999999</v>
      </c>
      <c r="E652" s="429">
        <v>0</v>
      </c>
      <c r="F652" s="429">
        <f t="shared" si="129"/>
        <v>13519.666499999999</v>
      </c>
      <c r="G652" s="535"/>
      <c r="H652" s="443">
        <v>2400</v>
      </c>
      <c r="I652" s="428">
        <v>15.7</v>
      </c>
      <c r="J652" s="429">
        <v>0.7</v>
      </c>
      <c r="K652" s="429">
        <f t="shared" si="130"/>
        <v>37679.300000000003</v>
      </c>
      <c r="L652" s="427"/>
      <c r="M652" s="429"/>
    </row>
    <row r="653" spans="1:13" x14ac:dyDescent="0.25">
      <c r="A653" s="427"/>
      <c r="B653" s="534"/>
      <c r="C653" s="427">
        <v>1000</v>
      </c>
      <c r="D653" s="428">
        <v>27.039332999999999</v>
      </c>
      <c r="E653" s="429">
        <v>0</v>
      </c>
      <c r="F653" s="429">
        <f t="shared" si="129"/>
        <v>27039.332999999999</v>
      </c>
      <c r="G653" s="426">
        <v>42271</v>
      </c>
      <c r="H653" s="516">
        <v>918</v>
      </c>
      <c r="I653" s="517">
        <v>16.45</v>
      </c>
      <c r="J653" s="518">
        <v>0.28000000000000003</v>
      </c>
      <c r="K653" s="518">
        <f t="shared" si="130"/>
        <v>15100.819999999998</v>
      </c>
      <c r="L653" s="427"/>
      <c r="M653" s="429"/>
    </row>
    <row r="654" spans="1:13" ht="60" x14ac:dyDescent="0.25">
      <c r="A654" s="427"/>
      <c r="B654" s="473">
        <v>42198</v>
      </c>
      <c r="C654" s="427">
        <v>100</v>
      </c>
      <c r="D654" s="428">
        <v>24.77</v>
      </c>
      <c r="E654" s="429">
        <v>0</v>
      </c>
      <c r="F654" s="429">
        <f t="shared" si="129"/>
        <v>2477</v>
      </c>
      <c r="G654" s="536" t="s">
        <v>139</v>
      </c>
      <c r="H654" s="443">
        <v>500</v>
      </c>
      <c r="I654" s="428">
        <v>15.95</v>
      </c>
      <c r="J654" s="429">
        <v>0.15</v>
      </c>
      <c r="K654" s="518">
        <f t="shared" si="130"/>
        <v>7974.85</v>
      </c>
      <c r="L654" s="427"/>
      <c r="M654" s="429"/>
    </row>
    <row r="655" spans="1:13" x14ac:dyDescent="0.25">
      <c r="A655" s="427"/>
      <c r="B655" s="473">
        <v>42205</v>
      </c>
      <c r="C655" s="427">
        <v>50</v>
      </c>
      <c r="D655" s="428">
        <v>24.35</v>
      </c>
      <c r="E655" s="429">
        <v>0</v>
      </c>
      <c r="F655" s="429">
        <f t="shared" si="129"/>
        <v>1217.5</v>
      </c>
      <c r="G655" s="536"/>
      <c r="H655" s="443">
        <v>500</v>
      </c>
      <c r="I655" s="428">
        <v>16.100000000000001</v>
      </c>
      <c r="J655" s="429">
        <v>0.15</v>
      </c>
      <c r="K655" s="518">
        <f t="shared" si="130"/>
        <v>8049.8500000000013</v>
      </c>
      <c r="L655" s="427"/>
      <c r="M655" s="429"/>
    </row>
    <row r="656" spans="1:13" x14ac:dyDescent="0.25">
      <c r="A656" s="427"/>
      <c r="B656" s="473">
        <v>42207</v>
      </c>
      <c r="C656" s="427">
        <v>20</v>
      </c>
      <c r="D656" s="428">
        <v>24.02</v>
      </c>
      <c r="E656" s="429">
        <v>0</v>
      </c>
      <c r="F656" s="429">
        <f t="shared" si="129"/>
        <v>480.4</v>
      </c>
      <c r="G656" s="536"/>
      <c r="H656" s="443">
        <v>500</v>
      </c>
      <c r="I656" s="428">
        <v>16.170000000000002</v>
      </c>
      <c r="J656" s="429">
        <v>0.15</v>
      </c>
      <c r="K656" s="518">
        <f t="shared" si="130"/>
        <v>8084.8500000000013</v>
      </c>
      <c r="L656" s="427"/>
      <c r="M656" s="429"/>
    </row>
    <row r="657" spans="1:13" x14ac:dyDescent="0.25">
      <c r="A657" s="427"/>
      <c r="B657" s="473">
        <v>42207</v>
      </c>
      <c r="C657" s="427">
        <v>20</v>
      </c>
      <c r="D657" s="428">
        <v>23.91</v>
      </c>
      <c r="E657" s="429">
        <v>0</v>
      </c>
      <c r="F657" s="429">
        <f t="shared" si="129"/>
        <v>478.2</v>
      </c>
      <c r="G657" s="536"/>
      <c r="H657" s="443">
        <v>500</v>
      </c>
      <c r="I657" s="428">
        <v>16.28</v>
      </c>
      <c r="J657" s="429">
        <v>0.15</v>
      </c>
      <c r="K657" s="518">
        <f t="shared" si="130"/>
        <v>8139.8500000000013</v>
      </c>
      <c r="L657" s="429"/>
      <c r="M657" s="429"/>
    </row>
    <row r="658" spans="1:13" x14ac:dyDescent="0.25">
      <c r="A658" s="427"/>
      <c r="B658" s="473">
        <v>42207</v>
      </c>
      <c r="C658" s="427">
        <v>20</v>
      </c>
      <c r="D658" s="428">
        <v>23.7</v>
      </c>
      <c r="E658" s="429">
        <v>0</v>
      </c>
      <c r="F658" s="429">
        <f t="shared" si="129"/>
        <v>474</v>
      </c>
      <c r="G658" s="536"/>
      <c r="H658" s="443">
        <v>500</v>
      </c>
      <c r="I658" s="428">
        <v>16.39</v>
      </c>
      <c r="J658" s="429">
        <v>0.15</v>
      </c>
      <c r="K658" s="518">
        <f t="shared" si="130"/>
        <v>8194.85</v>
      </c>
      <c r="L658" s="427"/>
      <c r="M658" s="429"/>
    </row>
    <row r="659" spans="1:13" x14ac:dyDescent="0.25">
      <c r="A659" s="427"/>
      <c r="B659" s="473">
        <v>42207</v>
      </c>
      <c r="C659" s="427">
        <v>20</v>
      </c>
      <c r="D659" s="428">
        <v>23.6</v>
      </c>
      <c r="E659" s="429">
        <v>0</v>
      </c>
      <c r="F659" s="429">
        <f t="shared" si="129"/>
        <v>472</v>
      </c>
      <c r="G659" s="536"/>
      <c r="H659" s="443">
        <v>500</v>
      </c>
      <c r="I659" s="428">
        <v>16.55</v>
      </c>
      <c r="J659" s="429">
        <v>0.17</v>
      </c>
      <c r="K659" s="518">
        <f t="shared" si="130"/>
        <v>8274.83</v>
      </c>
      <c r="L659" s="427"/>
      <c r="M659" s="429"/>
    </row>
    <row r="660" spans="1:13" x14ac:dyDescent="0.25">
      <c r="A660" s="427"/>
      <c r="B660" s="473">
        <v>42209</v>
      </c>
      <c r="C660" s="427">
        <v>40</v>
      </c>
      <c r="D660" s="428">
        <v>22.3</v>
      </c>
      <c r="E660" s="429">
        <v>0</v>
      </c>
      <c r="F660" s="429">
        <f t="shared" si="129"/>
        <v>892</v>
      </c>
      <c r="G660" s="536"/>
      <c r="H660" s="443">
        <v>50</v>
      </c>
      <c r="I660" s="428">
        <v>16.55</v>
      </c>
      <c r="J660" s="429">
        <v>0</v>
      </c>
      <c r="K660" s="518">
        <f t="shared" si="130"/>
        <v>827.5</v>
      </c>
      <c r="L660" s="427"/>
      <c r="M660" s="429"/>
    </row>
    <row r="661" spans="1:13" x14ac:dyDescent="0.25">
      <c r="A661" s="429"/>
      <c r="B661" s="473">
        <v>42221</v>
      </c>
      <c r="C661" s="427">
        <v>12</v>
      </c>
      <c r="D661" s="428">
        <v>20.95</v>
      </c>
      <c r="E661" s="429">
        <v>0</v>
      </c>
      <c r="F661" s="429">
        <f t="shared" si="129"/>
        <v>251.39999999999998</v>
      </c>
      <c r="G661" s="536"/>
      <c r="H661" s="443">
        <v>28</v>
      </c>
      <c r="I661" s="428">
        <v>16.68</v>
      </c>
      <c r="J661" s="429">
        <v>0.01</v>
      </c>
      <c r="K661" s="518">
        <f t="shared" si="130"/>
        <v>467.03</v>
      </c>
      <c r="L661" s="443"/>
      <c r="M661" s="429"/>
    </row>
    <row r="662" spans="1:13" x14ac:dyDescent="0.25">
      <c r="A662" s="427"/>
      <c r="B662" s="473">
        <v>42223</v>
      </c>
      <c r="C662" s="427">
        <v>100</v>
      </c>
      <c r="D662" s="428">
        <v>20.399999999999999</v>
      </c>
      <c r="E662" s="429">
        <v>0</v>
      </c>
      <c r="F662" s="429">
        <f t="shared" si="129"/>
        <v>2039.9999999999998</v>
      </c>
      <c r="G662" s="426">
        <v>42285</v>
      </c>
      <c r="H662" s="443">
        <v>632</v>
      </c>
      <c r="I662" s="428">
        <v>17.850000000000001</v>
      </c>
      <c r="J662" s="429">
        <v>0.21</v>
      </c>
      <c r="K662" s="518">
        <f t="shared" si="130"/>
        <v>11280.990000000002</v>
      </c>
      <c r="L662" s="429"/>
      <c r="M662" s="429"/>
    </row>
    <row r="663" spans="1:13" x14ac:dyDescent="0.25">
      <c r="A663" s="429"/>
      <c r="B663" s="473">
        <v>42226</v>
      </c>
      <c r="C663" s="427">
        <v>200</v>
      </c>
      <c r="D663" s="428">
        <v>19.95</v>
      </c>
      <c r="E663" s="429">
        <v>0</v>
      </c>
      <c r="F663" s="429">
        <f t="shared" si="129"/>
        <v>3990</v>
      </c>
      <c r="G663" s="426">
        <v>42297</v>
      </c>
      <c r="H663" s="443">
        <v>500</v>
      </c>
      <c r="I663" s="428">
        <v>19.149999999999999</v>
      </c>
      <c r="J663" s="429">
        <v>0.18</v>
      </c>
      <c r="K663" s="518">
        <f t="shared" si="130"/>
        <v>9574.82</v>
      </c>
      <c r="L663" s="427"/>
      <c r="M663" s="429"/>
    </row>
    <row r="664" spans="1:13" x14ac:dyDescent="0.25">
      <c r="A664" s="427"/>
      <c r="B664" s="473">
        <v>42226</v>
      </c>
      <c r="C664" s="427">
        <v>50</v>
      </c>
      <c r="D664" s="428">
        <v>20.010000000000002</v>
      </c>
      <c r="E664" s="429">
        <v>0</v>
      </c>
      <c r="F664" s="429">
        <f t="shared" si="129"/>
        <v>1000.5000000000001</v>
      </c>
      <c r="G664" s="426">
        <v>42300</v>
      </c>
      <c r="H664" s="443">
        <v>1000</v>
      </c>
      <c r="I664" s="428">
        <v>18.62</v>
      </c>
      <c r="J664" s="429">
        <v>0.34</v>
      </c>
      <c r="K664" s="518">
        <f t="shared" si="130"/>
        <v>18619.66</v>
      </c>
      <c r="L664" s="427"/>
      <c r="M664" s="429"/>
    </row>
    <row r="665" spans="1:13" x14ac:dyDescent="0.25">
      <c r="A665" s="427"/>
      <c r="B665" s="473">
        <v>42226</v>
      </c>
      <c r="C665" s="427">
        <v>100</v>
      </c>
      <c r="D665" s="428">
        <v>20.2</v>
      </c>
      <c r="E665" s="429">
        <v>0</v>
      </c>
      <c r="F665" s="429">
        <f t="shared" si="129"/>
        <v>2020</v>
      </c>
      <c r="G665" s="426">
        <v>42312</v>
      </c>
      <c r="H665" s="443">
        <v>2500</v>
      </c>
      <c r="I665" s="428">
        <v>18.48</v>
      </c>
      <c r="J665" s="429">
        <v>7.8</v>
      </c>
      <c r="K665" s="429">
        <f t="shared" si="130"/>
        <v>46192.2</v>
      </c>
      <c r="L665" s="427"/>
      <c r="M665" s="429"/>
    </row>
    <row r="666" spans="1:13" x14ac:dyDescent="0.25">
      <c r="A666" s="427"/>
      <c r="B666" s="473">
        <v>42227</v>
      </c>
      <c r="C666" s="427">
        <v>200</v>
      </c>
      <c r="D666" s="428">
        <v>18.399999999999999</v>
      </c>
      <c r="E666" s="429">
        <v>0</v>
      </c>
      <c r="F666" s="429">
        <f t="shared" si="129"/>
        <v>3679.9999999999995</v>
      </c>
      <c r="G666" s="426">
        <v>42313</v>
      </c>
      <c r="H666" s="443">
        <v>3000</v>
      </c>
      <c r="I666" s="428">
        <v>19.059999999999999</v>
      </c>
      <c r="J666" s="429">
        <v>1.05</v>
      </c>
      <c r="K666" s="429">
        <f t="shared" si="130"/>
        <v>57178.94999999999</v>
      </c>
      <c r="L666" s="427"/>
      <c r="M666" s="429"/>
    </row>
    <row r="667" spans="1:13" x14ac:dyDescent="0.25">
      <c r="A667" s="427"/>
      <c r="B667" s="473">
        <v>42227</v>
      </c>
      <c r="C667" s="427">
        <v>200</v>
      </c>
      <c r="D667" s="428">
        <v>19.55</v>
      </c>
      <c r="E667" s="429">
        <v>0</v>
      </c>
      <c r="F667" s="429">
        <f t="shared" si="129"/>
        <v>3910</v>
      </c>
      <c r="G667" s="426">
        <v>42324</v>
      </c>
      <c r="H667" s="443">
        <v>2500</v>
      </c>
      <c r="I667" s="428">
        <v>18.8</v>
      </c>
      <c r="J667" s="429">
        <v>0.86</v>
      </c>
      <c r="K667" s="429">
        <f t="shared" si="130"/>
        <v>46999.14</v>
      </c>
      <c r="L667" s="429"/>
      <c r="M667" s="429"/>
    </row>
    <row r="668" spans="1:13" x14ac:dyDescent="0.25">
      <c r="A668" s="427"/>
      <c r="B668" s="473">
        <v>42234</v>
      </c>
      <c r="C668" s="427">
        <v>40</v>
      </c>
      <c r="D668" s="428">
        <v>18.149999999999999</v>
      </c>
      <c r="E668" s="429">
        <v>0</v>
      </c>
      <c r="F668" s="429">
        <f t="shared" si="129"/>
        <v>726</v>
      </c>
      <c r="G668" s="426">
        <v>42335</v>
      </c>
      <c r="H668" s="443">
        <v>3078</v>
      </c>
      <c r="I668" s="428">
        <v>17.649999999999999</v>
      </c>
      <c r="J668" s="429">
        <v>1</v>
      </c>
      <c r="K668" s="429">
        <f t="shared" si="130"/>
        <v>54325.7</v>
      </c>
      <c r="L668" s="427"/>
      <c r="M668" s="429"/>
    </row>
    <row r="669" spans="1:13" x14ac:dyDescent="0.25">
      <c r="A669" s="427"/>
      <c r="B669" s="473">
        <v>42234</v>
      </c>
      <c r="C669" s="427">
        <v>100</v>
      </c>
      <c r="D669" s="428">
        <v>18</v>
      </c>
      <c r="E669" s="429">
        <v>0</v>
      </c>
      <c r="F669" s="429">
        <f t="shared" si="129"/>
        <v>1800</v>
      </c>
      <c r="G669" s="426">
        <v>42347</v>
      </c>
      <c r="H669" s="443">
        <v>500</v>
      </c>
      <c r="I669" s="428">
        <v>16.149999999999999</v>
      </c>
      <c r="J669" s="429">
        <v>0.15</v>
      </c>
      <c r="K669" s="429">
        <f t="shared" si="130"/>
        <v>8074.8499999999995</v>
      </c>
      <c r="L669" s="427"/>
      <c r="M669" s="429"/>
    </row>
    <row r="670" spans="1:13" x14ac:dyDescent="0.25">
      <c r="A670" s="427"/>
      <c r="B670" s="473">
        <v>42235</v>
      </c>
      <c r="C670" s="427">
        <v>100</v>
      </c>
      <c r="D670" s="428">
        <v>17.78</v>
      </c>
      <c r="E670" s="429">
        <v>0</v>
      </c>
      <c r="F670" s="429">
        <f t="shared" si="129"/>
        <v>1778</v>
      </c>
      <c r="G670" s="426">
        <v>42353</v>
      </c>
      <c r="H670" s="443">
        <v>600</v>
      </c>
      <c r="I670" s="428">
        <v>14.95</v>
      </c>
      <c r="J670" s="429">
        <v>0.17</v>
      </c>
      <c r="K670" s="429">
        <f t="shared" si="130"/>
        <v>8969.83</v>
      </c>
      <c r="L670" s="427"/>
      <c r="M670" s="429"/>
    </row>
    <row r="671" spans="1:13" x14ac:dyDescent="0.25">
      <c r="A671" s="427"/>
      <c r="B671" s="473">
        <v>42235</v>
      </c>
      <c r="C671" s="427">
        <v>100</v>
      </c>
      <c r="D671" s="428">
        <v>17.68</v>
      </c>
      <c r="E671" s="429">
        <v>0</v>
      </c>
      <c r="F671" s="429">
        <f t="shared" si="129"/>
        <v>1768</v>
      </c>
      <c r="G671" s="426">
        <v>42354</v>
      </c>
      <c r="H671" s="443">
        <v>500</v>
      </c>
      <c r="I671" s="428">
        <v>14.32</v>
      </c>
      <c r="J671" s="429">
        <v>0.13</v>
      </c>
      <c r="K671" s="429">
        <f t="shared" si="130"/>
        <v>7159.87</v>
      </c>
      <c r="L671" s="427"/>
      <c r="M671" s="429"/>
    </row>
    <row r="672" spans="1:13" x14ac:dyDescent="0.25">
      <c r="A672" s="427"/>
      <c r="B672" s="473">
        <v>42240</v>
      </c>
      <c r="C672" s="427">
        <v>100</v>
      </c>
      <c r="D672" s="428">
        <v>16.649999999999999</v>
      </c>
      <c r="E672" s="429">
        <v>0</v>
      </c>
      <c r="F672" s="429">
        <f t="shared" si="129"/>
        <v>1664.9999999999998</v>
      </c>
      <c r="G672" s="426">
        <v>42361</v>
      </c>
      <c r="H672" s="443">
        <v>500</v>
      </c>
      <c r="I672" s="428">
        <v>12.83</v>
      </c>
      <c r="J672" s="429">
        <v>0.12</v>
      </c>
      <c r="K672" s="429">
        <f t="shared" si="130"/>
        <v>6414.88</v>
      </c>
      <c r="L672" s="427"/>
      <c r="M672" s="429"/>
    </row>
    <row r="673" spans="1:13" x14ac:dyDescent="0.25">
      <c r="A673" s="427"/>
      <c r="B673" s="473">
        <v>42240</v>
      </c>
      <c r="C673" s="427">
        <v>100</v>
      </c>
      <c r="D673" s="428">
        <v>16.100000000000001</v>
      </c>
      <c r="E673" s="429">
        <v>0</v>
      </c>
      <c r="F673" s="429">
        <f t="shared" si="129"/>
        <v>1610.0000000000002</v>
      </c>
      <c r="G673" s="426">
        <v>42362</v>
      </c>
      <c r="H673" s="443">
        <v>1222</v>
      </c>
      <c r="I673" s="428">
        <v>12.75</v>
      </c>
      <c r="J673" s="429">
        <v>0.28999999999999998</v>
      </c>
      <c r="K673" s="429">
        <f t="shared" si="130"/>
        <v>15580.21</v>
      </c>
      <c r="L673" s="427"/>
      <c r="M673" s="429"/>
    </row>
    <row r="674" spans="1:13" x14ac:dyDescent="0.25">
      <c r="A674" s="427"/>
      <c r="B674" s="473">
        <v>42257</v>
      </c>
      <c r="C674" s="427">
        <v>1500</v>
      </c>
      <c r="D674" s="428">
        <v>16.350000000000001</v>
      </c>
      <c r="E674" s="429">
        <v>0</v>
      </c>
      <c r="F674" s="429">
        <f t="shared" si="129"/>
        <v>24525.000000000004</v>
      </c>
      <c r="G674" s="426">
        <v>42367</v>
      </c>
      <c r="H674" s="443">
        <v>1000</v>
      </c>
      <c r="I674" s="428">
        <v>13.15</v>
      </c>
      <c r="J674" s="429">
        <v>0.24</v>
      </c>
      <c r="K674" s="429">
        <f t="shared" si="130"/>
        <v>13149.76</v>
      </c>
      <c r="L674" s="427"/>
      <c r="M674" s="429"/>
    </row>
    <row r="675" spans="1:13" x14ac:dyDescent="0.25">
      <c r="A675" s="427"/>
      <c r="B675" s="473">
        <v>42258</v>
      </c>
      <c r="C675" s="427">
        <v>100</v>
      </c>
      <c r="D675" s="428">
        <v>16.100000000000001</v>
      </c>
      <c r="E675" s="429">
        <v>0</v>
      </c>
      <c r="F675" s="429">
        <f t="shared" si="129"/>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9"/>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9"/>
        <v>15100</v>
      </c>
      <c r="G677" s="519">
        <v>42374</v>
      </c>
      <c r="H677" s="443">
        <v>2000</v>
      </c>
      <c r="I677" s="428">
        <v>12.81</v>
      </c>
      <c r="J677" s="429">
        <v>0.47</v>
      </c>
      <c r="K677" s="429">
        <f t="shared" ref="K677:K689" si="131">H677*I677-J677</f>
        <v>25619.53</v>
      </c>
      <c r="L677" s="427"/>
      <c r="M677" s="429"/>
    </row>
    <row r="678" spans="1:13" x14ac:dyDescent="0.25">
      <c r="A678" s="427"/>
      <c r="B678" s="473">
        <v>42261</v>
      </c>
      <c r="C678" s="427">
        <v>200</v>
      </c>
      <c r="D678" s="428">
        <v>14.87</v>
      </c>
      <c r="E678" s="429">
        <v>0</v>
      </c>
      <c r="F678" s="429">
        <f t="shared" si="129"/>
        <v>2974</v>
      </c>
      <c r="G678" s="426">
        <v>42374</v>
      </c>
      <c r="H678" s="443">
        <v>1000</v>
      </c>
      <c r="I678" s="428">
        <v>12.82</v>
      </c>
      <c r="J678" s="429">
        <v>0.24</v>
      </c>
      <c r="K678" s="429">
        <f t="shared" si="131"/>
        <v>12819.76</v>
      </c>
      <c r="L678" s="427"/>
      <c r="M678" s="429"/>
    </row>
    <row r="679" spans="1:13" x14ac:dyDescent="0.25">
      <c r="A679" s="427"/>
      <c r="B679" s="473">
        <v>42261</v>
      </c>
      <c r="C679" s="427">
        <v>300</v>
      </c>
      <c r="D679" s="428">
        <v>14.87</v>
      </c>
      <c r="E679" s="429">
        <v>0</v>
      </c>
      <c r="F679" s="429">
        <f t="shared" si="129"/>
        <v>4461</v>
      </c>
      <c r="G679" s="426">
        <v>42398</v>
      </c>
      <c r="H679" s="443">
        <v>400</v>
      </c>
      <c r="I679" s="428">
        <v>9.5500000000000007</v>
      </c>
      <c r="J679" s="429">
        <v>7.0000000000000007E-2</v>
      </c>
      <c r="K679" s="429">
        <f t="shared" si="131"/>
        <v>3819.9300000000003</v>
      </c>
      <c r="L679" s="427"/>
      <c r="M679" s="429"/>
    </row>
    <row r="680" spans="1:13" x14ac:dyDescent="0.25">
      <c r="A680" s="427"/>
      <c r="B680" s="473">
        <v>42270</v>
      </c>
      <c r="C680" s="427">
        <v>478</v>
      </c>
      <c r="D680" s="428">
        <v>15.85</v>
      </c>
      <c r="E680" s="429">
        <v>0</v>
      </c>
      <c r="F680" s="429">
        <f t="shared" si="129"/>
        <v>7576.3</v>
      </c>
      <c r="G680" s="426">
        <v>42411</v>
      </c>
      <c r="H680" s="443">
        <v>500</v>
      </c>
      <c r="I680" s="428">
        <v>6.97</v>
      </c>
      <c r="J680" s="429">
        <v>0.08</v>
      </c>
      <c r="K680" s="429">
        <f t="shared" si="131"/>
        <v>3484.92</v>
      </c>
      <c r="L680" s="427"/>
      <c r="M680" s="429"/>
    </row>
    <row r="681" spans="1:13" x14ac:dyDescent="0.25">
      <c r="A681" s="427"/>
      <c r="B681" s="473">
        <v>42292</v>
      </c>
      <c r="C681" s="427">
        <v>500</v>
      </c>
      <c r="D681" s="428">
        <v>18.55</v>
      </c>
      <c r="E681" s="429">
        <v>0</v>
      </c>
      <c r="F681" s="429">
        <f t="shared" si="129"/>
        <v>9275</v>
      </c>
      <c r="G681" s="426">
        <v>42412</v>
      </c>
      <c r="H681" s="443">
        <v>200</v>
      </c>
      <c r="I681" s="428">
        <v>7.45</v>
      </c>
      <c r="J681" s="429">
        <v>0.03</v>
      </c>
      <c r="K681" s="429">
        <f t="shared" si="131"/>
        <v>1489.97</v>
      </c>
      <c r="L681" s="427"/>
      <c r="M681" s="429"/>
    </row>
    <row r="682" spans="1:13" x14ac:dyDescent="0.25">
      <c r="A682" s="427"/>
      <c r="B682" s="473">
        <v>42299</v>
      </c>
      <c r="C682" s="427">
        <v>500</v>
      </c>
      <c r="D682" s="428">
        <v>18.55</v>
      </c>
      <c r="E682" s="429">
        <v>0</v>
      </c>
      <c r="F682" s="429">
        <f t="shared" si="129"/>
        <v>9275</v>
      </c>
      <c r="G682" s="426">
        <v>42416</v>
      </c>
      <c r="H682" s="443">
        <v>500</v>
      </c>
      <c r="I682" s="428">
        <v>7.75</v>
      </c>
      <c r="J682" s="429">
        <v>0.08</v>
      </c>
      <c r="K682" s="429">
        <f t="shared" si="131"/>
        <v>3874.92</v>
      </c>
      <c r="L682" s="427"/>
      <c r="M682" s="429"/>
    </row>
    <row r="683" spans="1:13" x14ac:dyDescent="0.25">
      <c r="A683" s="427"/>
      <c r="B683" s="473">
        <v>42299</v>
      </c>
      <c r="C683" s="427">
        <v>500</v>
      </c>
      <c r="D683" s="428">
        <v>18.28</v>
      </c>
      <c r="E683" s="429">
        <v>0</v>
      </c>
      <c r="F683" s="429">
        <f t="shared" si="129"/>
        <v>9140</v>
      </c>
      <c r="G683" s="426">
        <v>42422</v>
      </c>
      <c r="H683" s="443">
        <v>2500</v>
      </c>
      <c r="I683" s="428">
        <v>7.47</v>
      </c>
      <c r="J683" s="429">
        <v>0.41</v>
      </c>
      <c r="K683" s="429">
        <f t="shared" si="131"/>
        <v>18674.59</v>
      </c>
      <c r="L683" s="427"/>
      <c r="M683" s="429"/>
    </row>
    <row r="684" spans="1:13" x14ac:dyDescent="0.25">
      <c r="A684" s="427"/>
      <c r="B684" s="473">
        <v>42299</v>
      </c>
      <c r="C684" s="427">
        <v>1000</v>
      </c>
      <c r="D684" s="428">
        <v>18.100000000000001</v>
      </c>
      <c r="E684" s="429">
        <v>0</v>
      </c>
      <c r="F684" s="429">
        <f t="shared" si="129"/>
        <v>18100</v>
      </c>
      <c r="G684" s="426">
        <v>42422</v>
      </c>
      <c r="H684" s="443">
        <v>1000</v>
      </c>
      <c r="I684" s="428">
        <v>7.49</v>
      </c>
      <c r="J684" s="429">
        <v>0.16</v>
      </c>
      <c r="K684" s="429">
        <f t="shared" si="131"/>
        <v>7489.84</v>
      </c>
      <c r="L684" s="427"/>
      <c r="M684" s="429"/>
    </row>
    <row r="685" spans="1:13" x14ac:dyDescent="0.25">
      <c r="A685" s="427"/>
      <c r="B685" s="534">
        <v>42306</v>
      </c>
      <c r="C685" s="427">
        <v>660</v>
      </c>
      <c r="D685" s="428">
        <v>17.8</v>
      </c>
      <c r="E685" s="429">
        <v>0</v>
      </c>
      <c r="F685" s="429">
        <f t="shared" si="129"/>
        <v>11748</v>
      </c>
      <c r="G685" s="426">
        <v>42426</v>
      </c>
      <c r="H685" s="443">
        <v>900</v>
      </c>
      <c r="I685" s="428">
        <v>7.7</v>
      </c>
      <c r="J685" s="429">
        <v>0.15</v>
      </c>
      <c r="K685" s="429">
        <f t="shared" si="131"/>
        <v>6929.85</v>
      </c>
      <c r="L685" s="427"/>
      <c r="M685" s="429"/>
    </row>
    <row r="686" spans="1:13" ht="30" x14ac:dyDescent="0.25">
      <c r="A686" s="427"/>
      <c r="B686" s="534"/>
      <c r="C686" s="427">
        <v>340</v>
      </c>
      <c r="D686" s="428">
        <v>17.8</v>
      </c>
      <c r="E686" s="429">
        <v>0</v>
      </c>
      <c r="F686" s="429">
        <f t="shared" si="129"/>
        <v>6052</v>
      </c>
      <c r="G686" s="537" t="s">
        <v>180</v>
      </c>
      <c r="H686" s="443">
        <v>500</v>
      </c>
      <c r="I686" s="428">
        <v>7.73</v>
      </c>
      <c r="J686" s="429">
        <v>0.08</v>
      </c>
      <c r="K686" s="429">
        <f t="shared" si="131"/>
        <v>3864.92</v>
      </c>
      <c r="L686" s="427"/>
      <c r="M686" s="429"/>
    </row>
    <row r="687" spans="1:13" x14ac:dyDescent="0.25">
      <c r="A687" s="427"/>
      <c r="B687" s="473">
        <v>42312</v>
      </c>
      <c r="C687" s="520">
        <v>500</v>
      </c>
      <c r="D687" s="517">
        <v>17.559999999999999</v>
      </c>
      <c r="E687" s="518">
        <v>6.95</v>
      </c>
      <c r="F687" s="518">
        <f t="shared" si="129"/>
        <v>8786.9500000000007</v>
      </c>
      <c r="G687" s="537"/>
      <c r="H687" s="443">
        <v>500</v>
      </c>
      <c r="I687" s="428">
        <v>7.96</v>
      </c>
      <c r="J687" s="429">
        <v>0.09</v>
      </c>
      <c r="K687" s="429">
        <f t="shared" si="131"/>
        <v>3979.91</v>
      </c>
      <c r="L687" s="427"/>
      <c r="M687" s="429"/>
    </row>
    <row r="688" spans="1:13" x14ac:dyDescent="0.25">
      <c r="A688" s="427"/>
      <c r="B688" s="473">
        <v>42313</v>
      </c>
      <c r="C688" s="427">
        <v>3000</v>
      </c>
      <c r="D688" s="428">
        <v>19.05</v>
      </c>
      <c r="E688" s="429">
        <v>0</v>
      </c>
      <c r="F688" s="429">
        <f t="shared" si="129"/>
        <v>57150</v>
      </c>
      <c r="G688" s="537"/>
      <c r="H688" s="443">
        <v>500</v>
      </c>
      <c r="I688" s="428">
        <v>8.0299999999999994</v>
      </c>
      <c r="J688" s="429">
        <v>0.09</v>
      </c>
      <c r="K688" s="429">
        <f t="shared" si="131"/>
        <v>4014.9099999999994</v>
      </c>
      <c r="L688" s="427"/>
      <c r="M688" s="428"/>
    </row>
    <row r="689" spans="1:13" x14ac:dyDescent="0.25">
      <c r="A689" s="427"/>
      <c r="B689" s="473">
        <v>42320</v>
      </c>
      <c r="C689" s="427">
        <v>500</v>
      </c>
      <c r="D689" s="428">
        <v>18.079999999999998</v>
      </c>
      <c r="E689" s="429">
        <v>0</v>
      </c>
      <c r="F689" s="429">
        <f t="shared" si="129"/>
        <v>9040</v>
      </c>
      <c r="G689" s="537"/>
      <c r="H689" s="443">
        <v>1500</v>
      </c>
      <c r="I689" s="428">
        <v>8.1</v>
      </c>
      <c r="J689" s="429">
        <v>0.26</v>
      </c>
      <c r="K689" s="429">
        <f t="shared" si="131"/>
        <v>12149.74</v>
      </c>
      <c r="L689" s="427"/>
      <c r="M689" s="429"/>
    </row>
    <row r="690" spans="1:13" x14ac:dyDescent="0.25">
      <c r="A690" s="427"/>
      <c r="B690" s="473">
        <v>42320</v>
      </c>
      <c r="C690" s="427">
        <v>1000</v>
      </c>
      <c r="D690" s="428">
        <v>18.05</v>
      </c>
      <c r="E690" s="429">
        <v>0</v>
      </c>
      <c r="F690" s="429">
        <f t="shared" si="129"/>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9"/>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9"/>
        <v>53772.659999999996</v>
      </c>
      <c r="G692" s="426">
        <v>42429</v>
      </c>
      <c r="H692" s="443">
        <v>500</v>
      </c>
      <c r="I692" s="428">
        <v>7.97</v>
      </c>
      <c r="J692" s="429">
        <v>0.09</v>
      </c>
      <c r="K692" s="429">
        <f t="shared" ref="K692:K751" si="132">H692*I692-J692</f>
        <v>3984.91</v>
      </c>
      <c r="L692" s="427"/>
      <c r="M692" s="429"/>
    </row>
    <row r="693" spans="1:13" x14ac:dyDescent="0.25">
      <c r="A693" s="427"/>
      <c r="B693" s="473">
        <v>42340</v>
      </c>
      <c r="C693" s="427">
        <v>3078</v>
      </c>
      <c r="D693" s="428">
        <v>17.739999999999998</v>
      </c>
      <c r="E693" s="429">
        <v>0</v>
      </c>
      <c r="F693" s="429">
        <f t="shared" si="129"/>
        <v>54603.719999999994</v>
      </c>
      <c r="G693" s="426">
        <v>42430</v>
      </c>
      <c r="H693" s="443">
        <v>500</v>
      </c>
      <c r="I693" s="428">
        <v>7.85</v>
      </c>
      <c r="J693" s="429">
        <v>0.09</v>
      </c>
      <c r="K693" s="429">
        <f t="shared" si="132"/>
        <v>3924.91</v>
      </c>
      <c r="L693" s="427"/>
      <c r="M693" s="429"/>
    </row>
    <row r="694" spans="1:13" x14ac:dyDescent="0.25">
      <c r="A694" s="427"/>
      <c r="B694" s="473">
        <v>42340</v>
      </c>
      <c r="C694" s="427">
        <v>500</v>
      </c>
      <c r="D694" s="428">
        <v>17.5</v>
      </c>
      <c r="E694" s="429">
        <v>0</v>
      </c>
      <c r="F694" s="429">
        <f t="shared" si="129"/>
        <v>8750</v>
      </c>
      <c r="G694" s="426">
        <v>42430</v>
      </c>
      <c r="H694" s="443">
        <v>500</v>
      </c>
      <c r="I694" s="428">
        <v>8.0299999999999994</v>
      </c>
      <c r="J694" s="429">
        <v>0.09</v>
      </c>
      <c r="K694" s="429">
        <f t="shared" si="132"/>
        <v>4014.9099999999994</v>
      </c>
      <c r="L694" s="429"/>
      <c r="M694" s="429"/>
    </row>
    <row r="695" spans="1:13" x14ac:dyDescent="0.25">
      <c r="A695" s="427"/>
      <c r="B695" s="473">
        <v>42345</v>
      </c>
      <c r="C695" s="427">
        <v>100</v>
      </c>
      <c r="D695" s="428">
        <v>16.7</v>
      </c>
      <c r="E695" s="429">
        <v>0</v>
      </c>
      <c r="F695" s="429">
        <f t="shared" si="129"/>
        <v>1670</v>
      </c>
      <c r="G695" s="426">
        <v>42431</v>
      </c>
      <c r="H695" s="443">
        <v>500</v>
      </c>
      <c r="I695" s="428">
        <v>8.3800000000000008</v>
      </c>
      <c r="J695" s="429">
        <v>0.09</v>
      </c>
      <c r="K695" s="429">
        <f t="shared" si="132"/>
        <v>4189.91</v>
      </c>
      <c r="L695" s="429"/>
      <c r="M695" s="429"/>
    </row>
    <row r="696" spans="1:13" x14ac:dyDescent="0.25">
      <c r="A696" s="427"/>
      <c r="B696" s="473">
        <v>42345</v>
      </c>
      <c r="C696" s="427">
        <v>500</v>
      </c>
      <c r="D696" s="428">
        <v>16.850000000000001</v>
      </c>
      <c r="E696" s="429">
        <v>0</v>
      </c>
      <c r="F696" s="429">
        <f t="shared" si="129"/>
        <v>8425</v>
      </c>
      <c r="G696" s="426">
        <v>42431</v>
      </c>
      <c r="H696" s="443">
        <v>500</v>
      </c>
      <c r="I696" s="428">
        <v>8.58</v>
      </c>
      <c r="J696" s="429">
        <v>0.09</v>
      </c>
      <c r="K696" s="429">
        <f t="shared" si="132"/>
        <v>4289.91</v>
      </c>
      <c r="L696" s="427"/>
      <c r="M696" s="429"/>
    </row>
    <row r="697" spans="1:13" ht="30" x14ac:dyDescent="0.25">
      <c r="A697" s="427"/>
      <c r="B697" s="473">
        <v>42347</v>
      </c>
      <c r="C697" s="427">
        <v>500</v>
      </c>
      <c r="D697" s="428">
        <v>15.84</v>
      </c>
      <c r="E697" s="429">
        <v>0</v>
      </c>
      <c r="F697" s="429">
        <f t="shared" si="129"/>
        <v>7920</v>
      </c>
      <c r="G697" s="536" t="s">
        <v>182</v>
      </c>
      <c r="H697" s="443">
        <v>400</v>
      </c>
      <c r="I697" s="428">
        <v>9.09</v>
      </c>
      <c r="J697" s="429">
        <v>0.1</v>
      </c>
      <c r="K697" s="429">
        <f t="shared" si="132"/>
        <v>3635.9</v>
      </c>
      <c r="L697" s="427"/>
      <c r="M697" s="429"/>
    </row>
    <row r="698" spans="1:13" x14ac:dyDescent="0.25">
      <c r="A698" s="427"/>
      <c r="B698" s="473">
        <v>42348</v>
      </c>
      <c r="C698" s="427">
        <v>500</v>
      </c>
      <c r="D698" s="428">
        <v>14.78</v>
      </c>
      <c r="E698" s="429">
        <v>0</v>
      </c>
      <c r="F698" s="429">
        <f t="shared" si="129"/>
        <v>7390</v>
      </c>
      <c r="G698" s="536"/>
      <c r="H698" s="443">
        <v>100</v>
      </c>
      <c r="I698" s="428">
        <v>9.09</v>
      </c>
      <c r="J698" s="429">
        <v>0</v>
      </c>
      <c r="K698" s="429">
        <f t="shared" si="132"/>
        <v>909</v>
      </c>
      <c r="L698" s="427"/>
      <c r="M698" s="429"/>
    </row>
    <row r="699" spans="1:13" x14ac:dyDescent="0.25">
      <c r="A699" s="427"/>
      <c r="B699" s="473">
        <v>42352</v>
      </c>
      <c r="C699" s="427">
        <v>100</v>
      </c>
      <c r="D699" s="428">
        <v>14.57</v>
      </c>
      <c r="E699" s="429">
        <v>0</v>
      </c>
      <c r="F699" s="429">
        <f t="shared" si="129"/>
        <v>1457</v>
      </c>
      <c r="G699" s="536"/>
      <c r="H699" s="443">
        <v>500</v>
      </c>
      <c r="I699" s="428">
        <v>8.81</v>
      </c>
      <c r="J699" s="429">
        <v>0.1</v>
      </c>
      <c r="K699" s="429">
        <f t="shared" si="132"/>
        <v>4404.8999999999996</v>
      </c>
      <c r="L699" s="427"/>
      <c r="M699" s="429"/>
    </row>
    <row r="700" spans="1:13" x14ac:dyDescent="0.25">
      <c r="A700" s="427"/>
      <c r="B700" s="473">
        <v>42355</v>
      </c>
      <c r="C700" s="427">
        <v>500</v>
      </c>
      <c r="D700" s="428">
        <v>13.89</v>
      </c>
      <c r="E700" s="429">
        <v>0</v>
      </c>
      <c r="F700" s="429">
        <f t="shared" si="129"/>
        <v>6945</v>
      </c>
      <c r="G700" s="426">
        <v>42432</v>
      </c>
      <c r="H700" s="443">
        <v>600</v>
      </c>
      <c r="I700" s="428">
        <v>9.65</v>
      </c>
      <c r="J700" s="429">
        <v>0.13</v>
      </c>
      <c r="K700" s="429">
        <f t="shared" si="132"/>
        <v>5789.87</v>
      </c>
      <c r="L700" s="427"/>
      <c r="M700" s="429"/>
    </row>
    <row r="701" spans="1:13" x14ac:dyDescent="0.25">
      <c r="A701" s="427"/>
      <c r="B701" s="473">
        <v>42360</v>
      </c>
      <c r="C701" s="427">
        <v>500</v>
      </c>
      <c r="D701" s="428">
        <v>12.95</v>
      </c>
      <c r="E701" s="429">
        <v>0</v>
      </c>
      <c r="F701" s="429">
        <f t="shared" si="129"/>
        <v>6475</v>
      </c>
      <c r="G701" s="426">
        <v>42433</v>
      </c>
      <c r="H701" s="443">
        <v>600</v>
      </c>
      <c r="I701" s="428">
        <v>10.45</v>
      </c>
      <c r="J701" s="429">
        <v>0.14000000000000001</v>
      </c>
      <c r="K701" s="429">
        <f t="shared" si="132"/>
        <v>6269.86</v>
      </c>
      <c r="L701" s="427"/>
      <c r="M701" s="429"/>
    </row>
    <row r="702" spans="1:13" x14ac:dyDescent="0.25">
      <c r="A702" s="427"/>
      <c r="B702" s="473">
        <v>42361</v>
      </c>
      <c r="C702" s="427">
        <v>500</v>
      </c>
      <c r="D702" s="428">
        <v>12.75</v>
      </c>
      <c r="E702" s="429">
        <v>0</v>
      </c>
      <c r="F702" s="429">
        <f t="shared" si="129"/>
        <v>6375</v>
      </c>
      <c r="G702" s="426">
        <v>42440</v>
      </c>
      <c r="H702" s="443">
        <v>400</v>
      </c>
      <c r="I702" s="428">
        <v>11.25</v>
      </c>
      <c r="J702" s="429">
        <v>0.1</v>
      </c>
      <c r="K702" s="429">
        <f t="shared" si="132"/>
        <v>4499.8999999999996</v>
      </c>
      <c r="L702" s="427"/>
      <c r="M702" s="429"/>
    </row>
    <row r="703" spans="1:13" x14ac:dyDescent="0.25">
      <c r="A703" s="427"/>
      <c r="B703" s="473">
        <v>42361</v>
      </c>
      <c r="C703" s="427">
        <v>500</v>
      </c>
      <c r="D703" s="428">
        <v>12.8</v>
      </c>
      <c r="E703" s="429">
        <v>0</v>
      </c>
      <c r="F703" s="429">
        <f t="shared" si="129"/>
        <v>6400</v>
      </c>
      <c r="G703" s="426">
        <v>42446</v>
      </c>
      <c r="H703" s="443">
        <v>1500</v>
      </c>
      <c r="I703" s="428">
        <v>11.49</v>
      </c>
      <c r="J703" s="429">
        <v>0.38</v>
      </c>
      <c r="K703" s="429">
        <f t="shared" si="132"/>
        <v>17234.62</v>
      </c>
      <c r="L703" s="427"/>
      <c r="M703" s="429"/>
    </row>
    <row r="704" spans="1:13" x14ac:dyDescent="0.25">
      <c r="A704" s="427"/>
      <c r="B704" s="473">
        <v>42361</v>
      </c>
      <c r="C704" s="427">
        <v>1000</v>
      </c>
      <c r="D704" s="428">
        <v>12.67</v>
      </c>
      <c r="E704" s="429">
        <v>0</v>
      </c>
      <c r="F704" s="429">
        <f t="shared" si="129"/>
        <v>12670</v>
      </c>
      <c r="G704" s="426">
        <v>42447</v>
      </c>
      <c r="H704" s="443">
        <v>1500</v>
      </c>
      <c r="I704" s="428">
        <v>11.44</v>
      </c>
      <c r="J704" s="429">
        <v>0.37</v>
      </c>
      <c r="K704" s="429">
        <f t="shared" si="132"/>
        <v>17159.63</v>
      </c>
      <c r="L704" s="427"/>
      <c r="M704" s="429"/>
    </row>
    <row r="705" spans="1:13" x14ac:dyDescent="0.25">
      <c r="A705" s="427"/>
      <c r="B705" s="473">
        <v>42361</v>
      </c>
      <c r="C705" s="427">
        <v>222</v>
      </c>
      <c r="D705" s="428">
        <v>12.44</v>
      </c>
      <c r="E705" s="429">
        <v>0</v>
      </c>
      <c r="F705" s="429">
        <f t="shared" si="129"/>
        <v>2761.68</v>
      </c>
      <c r="G705" s="426">
        <v>42447</v>
      </c>
      <c r="H705" s="443">
        <v>500</v>
      </c>
      <c r="I705" s="428">
        <v>11.484999999999999</v>
      </c>
      <c r="J705" s="429">
        <v>0.13</v>
      </c>
      <c r="K705" s="429">
        <f t="shared" si="132"/>
        <v>5742.37</v>
      </c>
      <c r="L705" s="427"/>
      <c r="M705" s="429"/>
    </row>
    <row r="706" spans="1:13" x14ac:dyDescent="0.25">
      <c r="A706" s="427"/>
      <c r="B706" s="473">
        <v>42367</v>
      </c>
      <c r="C706" s="427">
        <v>2178</v>
      </c>
      <c r="D706" s="428">
        <v>13.68</v>
      </c>
      <c r="E706" s="429">
        <v>0</v>
      </c>
      <c r="F706" s="429">
        <f t="shared" si="129"/>
        <v>29795.040000000001</v>
      </c>
      <c r="G706" s="535">
        <v>42447</v>
      </c>
      <c r="H706" s="443">
        <v>650</v>
      </c>
      <c r="I706" s="428">
        <v>11.56</v>
      </c>
      <c r="J706" s="429">
        <v>0.25</v>
      </c>
      <c r="K706" s="429">
        <f t="shared" si="132"/>
        <v>7513.75</v>
      </c>
      <c r="L706" s="427"/>
      <c r="M706" s="429"/>
    </row>
    <row r="707" spans="1:13" x14ac:dyDescent="0.25">
      <c r="A707" s="427"/>
      <c r="B707" s="473">
        <v>42369</v>
      </c>
      <c r="C707" s="427">
        <v>2500</v>
      </c>
      <c r="D707" s="428">
        <v>13.04</v>
      </c>
      <c r="E707" s="429">
        <v>0</v>
      </c>
      <c r="F707" s="429">
        <f t="shared" si="129"/>
        <v>32599.999999999996</v>
      </c>
      <c r="G707" s="535"/>
      <c r="H707" s="443">
        <v>350</v>
      </c>
      <c r="I707" s="428">
        <v>11.56</v>
      </c>
      <c r="J707" s="429">
        <v>0</v>
      </c>
      <c r="K707" s="429">
        <f t="shared" si="132"/>
        <v>4046</v>
      </c>
      <c r="L707" s="427"/>
      <c r="M707" s="429"/>
    </row>
    <row r="708" spans="1:13" x14ac:dyDescent="0.25">
      <c r="A708" s="427"/>
      <c r="B708" s="473">
        <v>42008</v>
      </c>
      <c r="C708" s="427">
        <v>2000</v>
      </c>
      <c r="D708" s="428">
        <v>13.01</v>
      </c>
      <c r="E708" s="429">
        <v>0</v>
      </c>
      <c r="F708" s="429">
        <f t="shared" si="129"/>
        <v>26020</v>
      </c>
      <c r="G708" s="426">
        <v>42447</v>
      </c>
      <c r="H708" s="443">
        <v>1000</v>
      </c>
      <c r="I708" s="428">
        <v>11.62</v>
      </c>
      <c r="J708" s="429">
        <v>0.25</v>
      </c>
      <c r="K708" s="429">
        <f t="shared" si="132"/>
        <v>11619.75</v>
      </c>
      <c r="L708" s="427"/>
      <c r="M708" s="429"/>
    </row>
    <row r="709" spans="1:13" x14ac:dyDescent="0.25">
      <c r="A709" s="427"/>
      <c r="B709" s="473">
        <v>42009</v>
      </c>
      <c r="C709" s="427">
        <v>500</v>
      </c>
      <c r="D709" s="428">
        <v>12.62</v>
      </c>
      <c r="E709" s="429">
        <v>0</v>
      </c>
      <c r="F709" s="429">
        <f t="shared" si="129"/>
        <v>6310</v>
      </c>
      <c r="G709" s="426">
        <v>42451</v>
      </c>
      <c r="H709" s="443">
        <v>1000</v>
      </c>
      <c r="I709" s="428">
        <v>11.45</v>
      </c>
      <c r="J709" s="429">
        <v>0.25</v>
      </c>
      <c r="K709" s="429">
        <f t="shared" si="132"/>
        <v>11449.75</v>
      </c>
      <c r="L709" s="427"/>
      <c r="M709" s="429"/>
    </row>
    <row r="710" spans="1:13" x14ac:dyDescent="0.25">
      <c r="A710" s="427"/>
      <c r="B710" s="473">
        <v>42009</v>
      </c>
      <c r="C710" s="427">
        <v>500</v>
      </c>
      <c r="D710" s="428">
        <v>12.45</v>
      </c>
      <c r="E710" s="429">
        <v>0</v>
      </c>
      <c r="F710" s="429">
        <f t="shared" si="129"/>
        <v>6225</v>
      </c>
      <c r="G710" s="426">
        <v>42451</v>
      </c>
      <c r="H710" s="443">
        <v>50</v>
      </c>
      <c r="I710" s="428">
        <v>11.28</v>
      </c>
      <c r="J710" s="429">
        <v>0.01</v>
      </c>
      <c r="K710" s="429">
        <f t="shared" si="132"/>
        <v>563.99</v>
      </c>
      <c r="L710" s="427"/>
      <c r="M710" s="429"/>
    </row>
    <row r="711" spans="1:13" x14ac:dyDescent="0.25">
      <c r="A711" s="427"/>
      <c r="B711" s="522">
        <v>42374</v>
      </c>
      <c r="C711" s="427">
        <v>2000</v>
      </c>
      <c r="D711" s="428">
        <v>12.73</v>
      </c>
      <c r="E711" s="429">
        <v>0</v>
      </c>
      <c r="F711" s="429">
        <f t="shared" ref="F711:F774" si="133">C711*D711+E711</f>
        <v>25460</v>
      </c>
      <c r="G711" s="426">
        <v>42459</v>
      </c>
      <c r="H711" s="443">
        <v>2000</v>
      </c>
      <c r="I711" s="428">
        <v>10.75</v>
      </c>
      <c r="J711" s="429">
        <v>0.47</v>
      </c>
      <c r="K711" s="429">
        <f t="shared" si="132"/>
        <v>21499.53</v>
      </c>
      <c r="L711" s="427"/>
      <c r="M711" s="429"/>
    </row>
    <row r="712" spans="1:13" x14ac:dyDescent="0.25">
      <c r="A712" s="427"/>
      <c r="B712" s="473">
        <v>42375</v>
      </c>
      <c r="C712" s="427">
        <v>1000</v>
      </c>
      <c r="D712" s="428">
        <v>12.5</v>
      </c>
      <c r="E712" s="429">
        <v>0</v>
      </c>
      <c r="F712" s="429">
        <f t="shared" si="133"/>
        <v>12500</v>
      </c>
      <c r="G712" s="426">
        <v>42460</v>
      </c>
      <c r="H712" s="443">
        <v>1600</v>
      </c>
      <c r="I712" s="428">
        <v>10.95</v>
      </c>
      <c r="J712" s="429">
        <v>2.88</v>
      </c>
      <c r="K712" s="429">
        <f t="shared" si="132"/>
        <v>17517.12</v>
      </c>
      <c r="L712" s="427"/>
      <c r="M712" s="429"/>
    </row>
    <row r="713" spans="1:13" x14ac:dyDescent="0.25">
      <c r="A713" s="427"/>
      <c r="B713" s="473">
        <v>42375</v>
      </c>
      <c r="C713" s="427">
        <v>1000</v>
      </c>
      <c r="D713" s="428">
        <v>11.7</v>
      </c>
      <c r="E713" s="429">
        <v>0</v>
      </c>
      <c r="F713" s="429">
        <f t="shared" si="133"/>
        <v>11700</v>
      </c>
      <c r="G713" s="426">
        <v>42461</v>
      </c>
      <c r="H713" s="443">
        <v>2000</v>
      </c>
      <c r="I713" s="428">
        <v>10.52</v>
      </c>
      <c r="J713" s="429">
        <v>0.46</v>
      </c>
      <c r="K713" s="429">
        <f t="shared" si="132"/>
        <v>21039.54</v>
      </c>
      <c r="L713" s="427"/>
      <c r="M713" s="429"/>
    </row>
    <row r="714" spans="1:13" x14ac:dyDescent="0.25">
      <c r="A714" s="427"/>
      <c r="B714" s="473">
        <v>42402</v>
      </c>
      <c r="C714" s="427">
        <v>400</v>
      </c>
      <c r="D714" s="428">
        <v>9.1</v>
      </c>
      <c r="E714" s="429">
        <v>0</v>
      </c>
      <c r="F714" s="429">
        <f t="shared" si="133"/>
        <v>3640</v>
      </c>
      <c r="G714" s="426">
        <v>42461</v>
      </c>
      <c r="H714" s="443">
        <v>2000</v>
      </c>
      <c r="I714" s="428">
        <v>10.55</v>
      </c>
      <c r="J714" s="429">
        <v>0.46</v>
      </c>
      <c r="K714" s="429">
        <f t="shared" si="132"/>
        <v>21099.54</v>
      </c>
      <c r="L714" s="427"/>
      <c r="M714" s="429"/>
    </row>
    <row r="715" spans="1:13" x14ac:dyDescent="0.25">
      <c r="A715" s="427"/>
      <c r="B715" s="473">
        <v>42411</v>
      </c>
      <c r="C715" s="427">
        <v>500</v>
      </c>
      <c r="D715" s="428">
        <v>6.835</v>
      </c>
      <c r="E715" s="429">
        <v>0</v>
      </c>
      <c r="F715" s="429">
        <f t="shared" si="133"/>
        <v>3417.5</v>
      </c>
      <c r="G715" s="426">
        <v>42465</v>
      </c>
      <c r="H715" s="443">
        <v>100</v>
      </c>
      <c r="I715" s="428">
        <v>10.75</v>
      </c>
      <c r="J715" s="429">
        <v>0.02</v>
      </c>
      <c r="K715" s="429">
        <f t="shared" si="132"/>
        <v>1074.98</v>
      </c>
      <c r="L715" s="427"/>
      <c r="M715" s="429"/>
    </row>
    <row r="716" spans="1:13" x14ac:dyDescent="0.25">
      <c r="A716" s="427"/>
      <c r="B716" s="473">
        <v>42412</v>
      </c>
      <c r="C716" s="427">
        <v>200</v>
      </c>
      <c r="D716" s="428">
        <v>7.23</v>
      </c>
      <c r="E716" s="429">
        <v>0</v>
      </c>
      <c r="F716" s="429">
        <f t="shared" si="133"/>
        <v>1446</v>
      </c>
      <c r="G716" s="426">
        <v>42468</v>
      </c>
      <c r="H716" s="443">
        <v>1000</v>
      </c>
      <c r="I716" s="428">
        <v>11.77</v>
      </c>
      <c r="J716" s="429">
        <v>0.26</v>
      </c>
      <c r="K716" s="429">
        <f t="shared" si="132"/>
        <v>11769.74</v>
      </c>
      <c r="L716" s="427"/>
      <c r="M716" s="429"/>
    </row>
    <row r="717" spans="1:13" x14ac:dyDescent="0.25">
      <c r="A717" s="427"/>
      <c r="B717" s="473">
        <v>42416</v>
      </c>
      <c r="C717" s="427">
        <v>500</v>
      </c>
      <c r="D717" s="428">
        <v>7.5</v>
      </c>
      <c r="E717" s="429">
        <v>0</v>
      </c>
      <c r="F717" s="429">
        <f t="shared" si="133"/>
        <v>3750</v>
      </c>
      <c r="G717" s="535">
        <v>42472</v>
      </c>
      <c r="H717" s="443">
        <v>420</v>
      </c>
      <c r="I717" s="428">
        <v>13.35</v>
      </c>
      <c r="J717" s="429">
        <v>0.15</v>
      </c>
      <c r="K717" s="429">
        <f t="shared" si="132"/>
        <v>5606.85</v>
      </c>
      <c r="L717" s="427"/>
      <c r="M717" s="429"/>
    </row>
    <row r="718" spans="1:13" ht="30" x14ac:dyDescent="0.25">
      <c r="A718" s="427"/>
      <c r="B718" s="538" t="s">
        <v>178</v>
      </c>
      <c r="C718" s="427">
        <v>3000</v>
      </c>
      <c r="D718" s="428">
        <v>7.55</v>
      </c>
      <c r="E718" s="429">
        <v>0</v>
      </c>
      <c r="F718" s="429">
        <f t="shared" si="133"/>
        <v>22650</v>
      </c>
      <c r="G718" s="535"/>
      <c r="H718" s="443">
        <v>80</v>
      </c>
      <c r="I718" s="428">
        <v>13.35</v>
      </c>
      <c r="J718" s="429">
        <v>0</v>
      </c>
      <c r="K718" s="429">
        <f t="shared" si="132"/>
        <v>1068</v>
      </c>
      <c r="L718" s="427"/>
      <c r="M718" s="429"/>
    </row>
    <row r="719" spans="1:13" x14ac:dyDescent="0.25">
      <c r="A719" s="427"/>
      <c r="B719" s="538"/>
      <c r="C719" s="427">
        <v>500</v>
      </c>
      <c r="D719" s="428">
        <v>6.75</v>
      </c>
      <c r="E719" s="429">
        <v>0</v>
      </c>
      <c r="F719" s="429">
        <f t="shared" si="133"/>
        <v>3375</v>
      </c>
      <c r="G719" s="426">
        <v>42472</v>
      </c>
      <c r="H719" s="443">
        <v>500</v>
      </c>
      <c r="I719" s="428">
        <v>13.15</v>
      </c>
      <c r="J719" s="429">
        <v>0.14000000000000001</v>
      </c>
      <c r="K719" s="429">
        <f t="shared" si="132"/>
        <v>6574.86</v>
      </c>
      <c r="L719" s="427"/>
      <c r="M719" s="429"/>
    </row>
    <row r="720" spans="1:13" x14ac:dyDescent="0.25">
      <c r="A720" s="427"/>
      <c r="B720" s="538"/>
      <c r="C720" s="427">
        <v>300</v>
      </c>
      <c r="D720" s="428">
        <v>6.75</v>
      </c>
      <c r="E720" s="429">
        <v>0</v>
      </c>
      <c r="F720" s="429">
        <f t="shared" si="133"/>
        <v>2025</v>
      </c>
      <c r="G720" s="426">
        <v>42472</v>
      </c>
      <c r="H720" s="443">
        <v>500</v>
      </c>
      <c r="I720" s="428">
        <v>12.92</v>
      </c>
      <c r="J720" s="429">
        <v>0.14000000000000001</v>
      </c>
      <c r="K720" s="429">
        <f t="shared" si="132"/>
        <v>6459.86</v>
      </c>
      <c r="L720" s="427"/>
      <c r="M720" s="429"/>
    </row>
    <row r="721" spans="1:13" x14ac:dyDescent="0.25">
      <c r="A721" s="427"/>
      <c r="B721" s="473">
        <v>42426</v>
      </c>
      <c r="C721" s="427">
        <v>600</v>
      </c>
      <c r="D721" s="428">
        <v>7.63</v>
      </c>
      <c r="E721" s="429">
        <v>0</v>
      </c>
      <c r="F721" s="429">
        <f t="shared" si="133"/>
        <v>4578</v>
      </c>
      <c r="G721" s="426">
        <v>42472</v>
      </c>
      <c r="H721" s="443">
        <v>500</v>
      </c>
      <c r="I721" s="428">
        <v>12.59</v>
      </c>
      <c r="J721" s="429">
        <v>0.14000000000000001</v>
      </c>
      <c r="K721" s="429">
        <f t="shared" si="132"/>
        <v>6294.86</v>
      </c>
      <c r="L721" s="427"/>
      <c r="M721" s="429"/>
    </row>
    <row r="722" spans="1:13" x14ac:dyDescent="0.25">
      <c r="A722" s="427"/>
      <c r="B722" s="473">
        <v>42426</v>
      </c>
      <c r="C722" s="427">
        <v>2000</v>
      </c>
      <c r="D722" s="428">
        <v>7.95</v>
      </c>
      <c r="E722" s="429">
        <v>0</v>
      </c>
      <c r="F722" s="429">
        <f t="shared" si="133"/>
        <v>15900</v>
      </c>
      <c r="G722" s="426">
        <v>42474</v>
      </c>
      <c r="H722" s="443">
        <v>500</v>
      </c>
      <c r="I722" s="428">
        <v>13.18</v>
      </c>
      <c r="J722" s="429">
        <v>0.14000000000000001</v>
      </c>
      <c r="K722" s="429">
        <f t="shared" si="132"/>
        <v>6589.86</v>
      </c>
      <c r="L722" s="427"/>
      <c r="M722" s="429"/>
    </row>
    <row r="723" spans="1:13" x14ac:dyDescent="0.25">
      <c r="A723" s="427"/>
      <c r="B723" s="473">
        <v>42429</v>
      </c>
      <c r="C723" s="427">
        <v>2000</v>
      </c>
      <c r="D723" s="428">
        <v>8.1999999999999993</v>
      </c>
      <c r="E723" s="429">
        <v>0</v>
      </c>
      <c r="F723" s="429">
        <f t="shared" si="133"/>
        <v>16400</v>
      </c>
      <c r="G723" s="426">
        <v>42478</v>
      </c>
      <c r="H723" s="443">
        <v>500</v>
      </c>
      <c r="I723" s="428">
        <v>13.4</v>
      </c>
      <c r="J723" s="429">
        <v>0.15</v>
      </c>
      <c r="K723" s="429">
        <f t="shared" si="132"/>
        <v>6699.85</v>
      </c>
      <c r="L723" s="427"/>
      <c r="M723" s="429"/>
    </row>
    <row r="724" spans="1:13" x14ac:dyDescent="0.25">
      <c r="A724" s="429"/>
      <c r="B724" s="473">
        <v>42429</v>
      </c>
      <c r="C724" s="427">
        <v>500</v>
      </c>
      <c r="D724" s="428">
        <v>7.88</v>
      </c>
      <c r="E724" s="429">
        <v>0</v>
      </c>
      <c r="F724" s="429">
        <f t="shared" si="133"/>
        <v>3940</v>
      </c>
      <c r="G724" s="426">
        <v>42486</v>
      </c>
      <c r="H724" s="443">
        <v>500</v>
      </c>
      <c r="I724" s="428">
        <v>14.35</v>
      </c>
      <c r="J724" s="429">
        <v>0.16</v>
      </c>
      <c r="K724" s="429">
        <f t="shared" si="132"/>
        <v>7174.84</v>
      </c>
      <c r="L724" s="427"/>
      <c r="M724" s="429"/>
    </row>
    <row r="725" spans="1:13" x14ac:dyDescent="0.25">
      <c r="A725" s="427"/>
      <c r="B725" s="473">
        <v>42430</v>
      </c>
      <c r="C725" s="427">
        <v>1000</v>
      </c>
      <c r="D725" s="428">
        <v>7.77</v>
      </c>
      <c r="E725" s="429">
        <v>0</v>
      </c>
      <c r="F725" s="429">
        <f t="shared" si="133"/>
        <v>7770</v>
      </c>
      <c r="G725" s="426">
        <v>42487</v>
      </c>
      <c r="H725" s="443">
        <v>600</v>
      </c>
      <c r="I725" s="428">
        <v>14.85</v>
      </c>
      <c r="J725" s="429">
        <v>0.19</v>
      </c>
      <c r="K725" s="429">
        <f t="shared" si="132"/>
        <v>8909.81</v>
      </c>
      <c r="L725" s="427"/>
      <c r="M725" s="429"/>
    </row>
    <row r="726" spans="1:13" x14ac:dyDescent="0.25">
      <c r="A726" s="427"/>
      <c r="B726" s="473">
        <v>42430</v>
      </c>
      <c r="C726" s="427">
        <v>500</v>
      </c>
      <c r="D726" s="428">
        <v>7.94</v>
      </c>
      <c r="E726" s="429">
        <v>0</v>
      </c>
      <c r="F726" s="429">
        <f t="shared" si="133"/>
        <v>3970</v>
      </c>
      <c r="G726" s="426">
        <v>42489</v>
      </c>
      <c r="H726" s="443">
        <v>3000</v>
      </c>
      <c r="I726" s="428">
        <v>14.15</v>
      </c>
      <c r="J726" s="429">
        <v>0.93</v>
      </c>
      <c r="K726" s="429">
        <f t="shared" si="132"/>
        <v>42449.07</v>
      </c>
      <c r="L726" s="427"/>
      <c r="M726" s="429"/>
    </row>
    <row r="727" spans="1:13" x14ac:dyDescent="0.25">
      <c r="A727" s="427"/>
      <c r="B727" s="473">
        <v>42431</v>
      </c>
      <c r="C727" s="427">
        <v>1000</v>
      </c>
      <c r="D727" s="428">
        <v>8.3699999999999992</v>
      </c>
      <c r="E727" s="429">
        <v>0</v>
      </c>
      <c r="F727" s="429">
        <f t="shared" si="133"/>
        <v>8370</v>
      </c>
      <c r="G727" s="426">
        <v>42492</v>
      </c>
      <c r="H727" s="443">
        <v>1000</v>
      </c>
      <c r="I727" s="428">
        <v>13.48</v>
      </c>
      <c r="J727" s="429">
        <v>0.28999999999999998</v>
      </c>
      <c r="K727" s="429">
        <f t="shared" si="132"/>
        <v>13479.71</v>
      </c>
      <c r="L727" s="427"/>
      <c r="M727" s="429"/>
    </row>
    <row r="728" spans="1:13" x14ac:dyDescent="0.25">
      <c r="A728" s="427"/>
      <c r="B728" s="473">
        <v>42432</v>
      </c>
      <c r="C728" s="427">
        <v>600</v>
      </c>
      <c r="D728" s="428">
        <v>9.3699999999999992</v>
      </c>
      <c r="E728" s="429">
        <v>0</v>
      </c>
      <c r="F728" s="429">
        <f t="shared" si="133"/>
        <v>5621.9999999999991</v>
      </c>
      <c r="G728" s="426">
        <v>42492</v>
      </c>
      <c r="H728" s="443">
        <v>1000</v>
      </c>
      <c r="I728" s="428">
        <v>13.61</v>
      </c>
      <c r="J728" s="429">
        <v>0.3</v>
      </c>
      <c r="K728" s="429">
        <f t="shared" si="132"/>
        <v>13609.7</v>
      </c>
      <c r="L728" s="427"/>
      <c r="M728" s="429"/>
    </row>
    <row r="729" spans="1:13" x14ac:dyDescent="0.25">
      <c r="A729" s="427"/>
      <c r="B729" s="473">
        <v>42432</v>
      </c>
      <c r="C729" s="427">
        <v>600</v>
      </c>
      <c r="D729" s="428">
        <v>8.8800000000000008</v>
      </c>
      <c r="E729" s="429">
        <v>0</v>
      </c>
      <c r="F729" s="429">
        <f t="shared" si="133"/>
        <v>5328.0000000000009</v>
      </c>
      <c r="G729" s="426">
        <v>42493</v>
      </c>
      <c r="H729" s="443">
        <v>322</v>
      </c>
      <c r="I729" s="428">
        <v>13.28</v>
      </c>
      <c r="J729" s="429">
        <v>0.09</v>
      </c>
      <c r="K729" s="429">
        <f t="shared" si="132"/>
        <v>4276.07</v>
      </c>
      <c r="L729" s="427"/>
      <c r="M729" s="429"/>
    </row>
    <row r="730" spans="1:13" x14ac:dyDescent="0.25">
      <c r="A730" s="427"/>
      <c r="B730" s="473">
        <v>42433</v>
      </c>
      <c r="C730" s="427">
        <v>600</v>
      </c>
      <c r="D730" s="428">
        <v>10.42</v>
      </c>
      <c r="E730" s="429">
        <v>0</v>
      </c>
      <c r="F730" s="429">
        <f t="shared" si="133"/>
        <v>6252</v>
      </c>
      <c r="G730" s="426">
        <v>42495</v>
      </c>
      <c r="H730" s="443">
        <v>1000</v>
      </c>
      <c r="I730" s="428">
        <v>12.05</v>
      </c>
      <c r="J730" s="429">
        <v>0.26</v>
      </c>
      <c r="K730" s="429">
        <f t="shared" si="132"/>
        <v>12049.74</v>
      </c>
      <c r="L730" s="427"/>
      <c r="M730" s="429"/>
    </row>
    <row r="731" spans="1:13" x14ac:dyDescent="0.25">
      <c r="A731" s="427"/>
      <c r="B731" s="473">
        <v>42440</v>
      </c>
      <c r="C731" s="427">
        <v>400</v>
      </c>
      <c r="D731" s="428">
        <v>11.12</v>
      </c>
      <c r="E731" s="429">
        <v>0</v>
      </c>
      <c r="F731" s="429">
        <f t="shared" si="133"/>
        <v>4448</v>
      </c>
      <c r="G731" s="426">
        <v>42495</v>
      </c>
      <c r="H731" s="443">
        <v>2000</v>
      </c>
      <c r="I731" s="428">
        <v>12.63</v>
      </c>
      <c r="J731" s="429">
        <v>0.55000000000000004</v>
      </c>
      <c r="K731" s="429">
        <f t="shared" si="132"/>
        <v>25259.45</v>
      </c>
      <c r="L731" s="427"/>
      <c r="M731" s="429"/>
    </row>
    <row r="732" spans="1:13" x14ac:dyDescent="0.25">
      <c r="A732" s="427"/>
      <c r="B732" s="473">
        <v>42446</v>
      </c>
      <c r="C732" s="427">
        <v>1500</v>
      </c>
      <c r="D732" s="428">
        <v>11.445</v>
      </c>
      <c r="E732" s="429">
        <v>0</v>
      </c>
      <c r="F732" s="429">
        <f t="shared" si="133"/>
        <v>17167.5</v>
      </c>
      <c r="G732" s="426">
        <v>42500</v>
      </c>
      <c r="H732" s="443">
        <v>1000</v>
      </c>
      <c r="I732" s="428">
        <v>11.66</v>
      </c>
      <c r="J732" s="429">
        <v>5.25</v>
      </c>
      <c r="K732" s="429">
        <f t="shared" si="132"/>
        <v>11654.75</v>
      </c>
      <c r="L732" s="427"/>
      <c r="M732" s="429"/>
    </row>
    <row r="733" spans="1:13" x14ac:dyDescent="0.25">
      <c r="A733" s="427"/>
      <c r="B733" s="534">
        <v>42447</v>
      </c>
      <c r="C733" s="427">
        <v>1500</v>
      </c>
      <c r="D733" s="428">
        <v>11.42</v>
      </c>
      <c r="E733" s="429">
        <v>0</v>
      </c>
      <c r="F733" s="429">
        <f t="shared" si="133"/>
        <v>17130</v>
      </c>
      <c r="G733" s="426">
        <v>42502</v>
      </c>
      <c r="H733" s="443">
        <v>1500</v>
      </c>
      <c r="I733" s="428">
        <v>12.36</v>
      </c>
      <c r="J733" s="429">
        <v>0.4</v>
      </c>
      <c r="K733" s="429">
        <f t="shared" si="132"/>
        <v>18539.599999999999</v>
      </c>
      <c r="L733" s="427"/>
      <c r="M733" s="429"/>
    </row>
    <row r="734" spans="1:13" x14ac:dyDescent="0.25">
      <c r="A734" s="427"/>
      <c r="B734" s="539"/>
      <c r="C734" s="427">
        <v>500</v>
      </c>
      <c r="D734" s="428">
        <v>11.42</v>
      </c>
      <c r="E734" s="429">
        <v>0</v>
      </c>
      <c r="F734" s="429">
        <f t="shared" si="133"/>
        <v>5710</v>
      </c>
      <c r="G734" s="426">
        <v>42503</v>
      </c>
      <c r="H734" s="443">
        <v>500</v>
      </c>
      <c r="I734" s="428">
        <v>12.49</v>
      </c>
      <c r="J734" s="429">
        <v>0.14000000000000001</v>
      </c>
      <c r="K734" s="429">
        <f t="shared" si="132"/>
        <v>6244.86</v>
      </c>
      <c r="L734" s="427"/>
      <c r="M734" s="429"/>
    </row>
    <row r="735" spans="1:13" x14ac:dyDescent="0.25">
      <c r="A735" s="427"/>
      <c r="B735" s="473">
        <v>42447</v>
      </c>
      <c r="C735" s="427">
        <v>650</v>
      </c>
      <c r="D735" s="428">
        <v>11.545</v>
      </c>
      <c r="E735" s="429">
        <v>0.75</v>
      </c>
      <c r="F735" s="429">
        <f t="shared" si="133"/>
        <v>7505</v>
      </c>
      <c r="G735" s="426">
        <v>42506</v>
      </c>
      <c r="H735" s="443">
        <v>300</v>
      </c>
      <c r="I735" s="428">
        <v>12.85</v>
      </c>
      <c r="J735" s="429">
        <v>0.08</v>
      </c>
      <c r="K735" s="429">
        <f t="shared" si="132"/>
        <v>3854.92</v>
      </c>
      <c r="L735" s="427"/>
      <c r="M735" s="429"/>
    </row>
    <row r="736" spans="1:13" x14ac:dyDescent="0.25">
      <c r="A736" s="427"/>
      <c r="B736" s="473">
        <v>42450</v>
      </c>
      <c r="C736" s="427">
        <v>1350</v>
      </c>
      <c r="D736" s="428">
        <v>11.42</v>
      </c>
      <c r="E736" s="429">
        <v>0</v>
      </c>
      <c r="F736" s="429">
        <f t="shared" si="133"/>
        <v>15417</v>
      </c>
      <c r="G736" s="426">
        <v>42513</v>
      </c>
      <c r="H736" s="443">
        <v>500</v>
      </c>
      <c r="I736" s="428">
        <v>13.05</v>
      </c>
      <c r="J736" s="429">
        <v>0.14000000000000001</v>
      </c>
      <c r="K736" s="429">
        <f t="shared" si="132"/>
        <v>6524.86</v>
      </c>
      <c r="L736" s="427"/>
      <c r="M736" s="429"/>
    </row>
    <row r="737" spans="1:13" x14ac:dyDescent="0.25">
      <c r="A737" s="427"/>
      <c r="B737" s="473">
        <v>42451</v>
      </c>
      <c r="C737" s="427">
        <v>1000</v>
      </c>
      <c r="D737" s="428">
        <v>11.38</v>
      </c>
      <c r="E737" s="429">
        <v>0</v>
      </c>
      <c r="F737" s="429">
        <f t="shared" si="133"/>
        <v>11380</v>
      </c>
      <c r="G737" s="426">
        <v>42515</v>
      </c>
      <c r="H737" s="443">
        <v>500</v>
      </c>
      <c r="I737" s="428">
        <v>13.59</v>
      </c>
      <c r="J737" s="429">
        <v>0.15</v>
      </c>
      <c r="K737" s="429">
        <f t="shared" si="132"/>
        <v>6794.85</v>
      </c>
      <c r="L737" s="427"/>
      <c r="M737" s="429"/>
    </row>
    <row r="738" spans="1:13" x14ac:dyDescent="0.25">
      <c r="A738" s="427"/>
      <c r="B738" s="534">
        <v>42451</v>
      </c>
      <c r="C738" s="427">
        <v>50</v>
      </c>
      <c r="D738" s="428">
        <v>11.22</v>
      </c>
      <c r="E738" s="429">
        <v>0</v>
      </c>
      <c r="F738" s="429">
        <f t="shared" si="133"/>
        <v>561</v>
      </c>
      <c r="G738" s="426">
        <v>42515</v>
      </c>
      <c r="H738" s="443">
        <v>500</v>
      </c>
      <c r="I738" s="428">
        <v>13.57</v>
      </c>
      <c r="J738" s="429">
        <v>0.15</v>
      </c>
      <c r="K738" s="429">
        <f t="shared" si="132"/>
        <v>6784.85</v>
      </c>
      <c r="L738" s="427"/>
      <c r="M738" s="429"/>
    </row>
    <row r="739" spans="1:13" x14ac:dyDescent="0.25">
      <c r="A739" s="427"/>
      <c r="B739" s="534"/>
      <c r="C739" s="427">
        <v>350</v>
      </c>
      <c r="D739" s="428">
        <v>11.22</v>
      </c>
      <c r="E739" s="429">
        <v>0</v>
      </c>
      <c r="F739" s="429">
        <f t="shared" si="133"/>
        <v>3927</v>
      </c>
      <c r="G739" s="426">
        <v>42517</v>
      </c>
      <c r="H739" s="443">
        <v>500</v>
      </c>
      <c r="I739" s="428">
        <v>12.87</v>
      </c>
      <c r="J739" s="429">
        <v>0.14000000000000001</v>
      </c>
      <c r="K739" s="429">
        <f t="shared" si="132"/>
        <v>6434.86</v>
      </c>
      <c r="L739" s="427"/>
      <c r="M739" s="429"/>
    </row>
    <row r="740" spans="1:13" ht="45" x14ac:dyDescent="0.25">
      <c r="A740" s="427"/>
      <c r="B740" s="538" t="s">
        <v>190</v>
      </c>
      <c r="C740" s="427">
        <v>650</v>
      </c>
      <c r="D740" s="428">
        <v>11.22</v>
      </c>
      <c r="E740" s="429">
        <v>0</v>
      </c>
      <c r="F740" s="429">
        <f t="shared" si="133"/>
        <v>7293</v>
      </c>
      <c r="G740" s="426">
        <v>42524</v>
      </c>
      <c r="H740" s="443">
        <v>400</v>
      </c>
      <c r="I740" s="428">
        <v>13.38</v>
      </c>
      <c r="J740" s="429">
        <v>0.12</v>
      </c>
      <c r="K740" s="429">
        <f t="shared" si="132"/>
        <v>5351.88</v>
      </c>
      <c r="L740" s="427"/>
      <c r="M740" s="429"/>
    </row>
    <row r="741" spans="1:13" x14ac:dyDescent="0.25">
      <c r="A741" s="427"/>
      <c r="B741" s="538"/>
      <c r="C741" s="427">
        <v>500</v>
      </c>
      <c r="D741" s="428">
        <v>11.01</v>
      </c>
      <c r="E741" s="429">
        <v>0</v>
      </c>
      <c r="F741" s="429">
        <f t="shared" si="133"/>
        <v>5505</v>
      </c>
      <c r="G741" s="426">
        <v>42527</v>
      </c>
      <c r="H741" s="443">
        <v>1000</v>
      </c>
      <c r="I741" s="428">
        <v>13.82</v>
      </c>
      <c r="J741" s="429">
        <v>0.3</v>
      </c>
      <c r="K741" s="429">
        <f t="shared" si="132"/>
        <v>13819.7</v>
      </c>
      <c r="L741" s="427"/>
      <c r="M741" s="429"/>
    </row>
    <row r="742" spans="1:13" x14ac:dyDescent="0.25">
      <c r="A742" s="427"/>
      <c r="B742" s="538"/>
      <c r="C742" s="427">
        <v>500</v>
      </c>
      <c r="D742" s="428">
        <v>10.75</v>
      </c>
      <c r="E742" s="429">
        <v>0</v>
      </c>
      <c r="F742" s="429">
        <f t="shared" si="133"/>
        <v>5375</v>
      </c>
      <c r="G742" s="426">
        <v>42527</v>
      </c>
      <c r="H742" s="443">
        <v>500</v>
      </c>
      <c r="I742" s="428">
        <v>13.97</v>
      </c>
      <c r="J742" s="429">
        <v>1.1499999999999999</v>
      </c>
      <c r="K742" s="429">
        <f t="shared" si="132"/>
        <v>6983.85</v>
      </c>
      <c r="L742" s="427"/>
      <c r="M742" s="429"/>
    </row>
    <row r="743" spans="1:13" x14ac:dyDescent="0.25">
      <c r="A743" s="427"/>
      <c r="B743" s="538"/>
      <c r="C743" s="427">
        <v>1000</v>
      </c>
      <c r="D743" s="428">
        <v>10.4</v>
      </c>
      <c r="E743" s="429">
        <v>0</v>
      </c>
      <c r="F743" s="429">
        <f t="shared" si="133"/>
        <v>10400</v>
      </c>
      <c r="G743" s="426">
        <v>42528</v>
      </c>
      <c r="H743" s="443">
        <v>500</v>
      </c>
      <c r="I743" s="428">
        <v>14.65</v>
      </c>
      <c r="J743" s="429">
        <v>0.16</v>
      </c>
      <c r="K743" s="429">
        <f t="shared" si="132"/>
        <v>7324.84</v>
      </c>
      <c r="L743" s="427"/>
      <c r="M743" s="429"/>
    </row>
    <row r="744" spans="1:13" x14ac:dyDescent="0.25">
      <c r="A744" s="427"/>
      <c r="B744" s="538"/>
      <c r="C744" s="427">
        <v>1000</v>
      </c>
      <c r="D744" s="428">
        <v>10.185</v>
      </c>
      <c r="E744" s="429">
        <v>0</v>
      </c>
      <c r="F744" s="429">
        <f t="shared" si="133"/>
        <v>10185</v>
      </c>
      <c r="G744" s="426">
        <v>42536</v>
      </c>
      <c r="H744" s="443">
        <v>400</v>
      </c>
      <c r="I744" s="428">
        <v>13.43</v>
      </c>
      <c r="J744" s="429">
        <v>0.12</v>
      </c>
      <c r="K744" s="429">
        <f t="shared" si="132"/>
        <v>5371.88</v>
      </c>
      <c r="L744" s="427"/>
      <c r="M744" s="429"/>
    </row>
    <row r="745" spans="1:13" x14ac:dyDescent="0.25">
      <c r="A745" s="427"/>
      <c r="B745" s="473">
        <v>42461</v>
      </c>
      <c r="C745" s="427">
        <v>2000</v>
      </c>
      <c r="D745" s="428">
        <v>10.43</v>
      </c>
      <c r="E745" s="429">
        <v>0</v>
      </c>
      <c r="F745" s="429">
        <f t="shared" si="133"/>
        <v>20860</v>
      </c>
      <c r="G745" s="426">
        <v>42537</v>
      </c>
      <c r="H745" s="443">
        <v>400</v>
      </c>
      <c r="I745" s="428">
        <v>12.69</v>
      </c>
      <c r="J745" s="429">
        <v>0.11</v>
      </c>
      <c r="K745" s="429">
        <f t="shared" si="132"/>
        <v>5075.8900000000003</v>
      </c>
      <c r="L745" s="427"/>
      <c r="M745" s="429"/>
    </row>
    <row r="746" spans="1:13" x14ac:dyDescent="0.25">
      <c r="A746" s="427"/>
      <c r="B746" s="473">
        <v>42461</v>
      </c>
      <c r="C746" s="427">
        <v>2000</v>
      </c>
      <c r="D746" s="428">
        <v>10.42</v>
      </c>
      <c r="E746" s="429">
        <v>0</v>
      </c>
      <c r="F746" s="429">
        <f t="shared" si="133"/>
        <v>20840</v>
      </c>
      <c r="G746" s="426">
        <v>42538</v>
      </c>
      <c r="H746" s="443">
        <v>500</v>
      </c>
      <c r="I746" s="428">
        <v>13.34</v>
      </c>
      <c r="J746" s="429">
        <v>0.15</v>
      </c>
      <c r="K746" s="429">
        <f t="shared" si="132"/>
        <v>6669.85</v>
      </c>
      <c r="L746" s="427"/>
      <c r="M746" s="429"/>
    </row>
    <row r="747" spans="1:13" ht="45" x14ac:dyDescent="0.25">
      <c r="A747" s="427"/>
      <c r="B747" s="473">
        <v>42465</v>
      </c>
      <c r="C747" s="427">
        <v>100</v>
      </c>
      <c r="D747" s="428">
        <v>10.4</v>
      </c>
      <c r="E747" s="429">
        <v>0</v>
      </c>
      <c r="F747" s="429">
        <f t="shared" si="133"/>
        <v>1040</v>
      </c>
      <c r="G747" s="540" t="s">
        <v>214</v>
      </c>
      <c r="H747" s="443">
        <v>500</v>
      </c>
      <c r="I747" s="428">
        <v>13.91</v>
      </c>
      <c r="J747" s="429">
        <v>0.15</v>
      </c>
      <c r="K747" s="429">
        <f t="shared" si="132"/>
        <v>6954.85</v>
      </c>
      <c r="L747" s="427"/>
      <c r="M747" s="429"/>
    </row>
    <row r="748" spans="1:13" x14ac:dyDescent="0.25">
      <c r="A748" s="427"/>
      <c r="B748" s="473">
        <v>42471</v>
      </c>
      <c r="C748" s="427">
        <v>500</v>
      </c>
      <c r="D748" s="428">
        <v>11.77</v>
      </c>
      <c r="E748" s="429">
        <v>0</v>
      </c>
      <c r="F748" s="429">
        <f t="shared" si="133"/>
        <v>5885</v>
      </c>
      <c r="G748" s="540"/>
      <c r="H748" s="443">
        <v>600</v>
      </c>
      <c r="I748" s="428">
        <v>14.36</v>
      </c>
      <c r="J748" s="429">
        <v>0.19</v>
      </c>
      <c r="K748" s="429">
        <f t="shared" si="132"/>
        <v>8615.81</v>
      </c>
      <c r="L748" s="427"/>
      <c r="M748" s="429"/>
    </row>
    <row r="749" spans="1:13" x14ac:dyDescent="0.25">
      <c r="A749" s="427"/>
      <c r="B749" s="473">
        <v>42471</v>
      </c>
      <c r="C749" s="427">
        <v>500</v>
      </c>
      <c r="D749" s="428">
        <v>11.55</v>
      </c>
      <c r="E749" s="429">
        <v>0</v>
      </c>
      <c r="F749" s="429">
        <f t="shared" si="133"/>
        <v>5775</v>
      </c>
      <c r="G749" s="540"/>
      <c r="H749" s="443">
        <v>500</v>
      </c>
      <c r="I749" s="428">
        <v>14.65</v>
      </c>
      <c r="J749" s="429">
        <v>0.16</v>
      </c>
      <c r="K749" s="429">
        <f t="shared" si="132"/>
        <v>7324.84</v>
      </c>
      <c r="L749" s="427"/>
      <c r="M749" s="429"/>
    </row>
    <row r="750" spans="1:13" x14ac:dyDescent="0.25">
      <c r="A750" s="427"/>
      <c r="B750" s="473">
        <v>42472</v>
      </c>
      <c r="C750" s="427">
        <v>610</v>
      </c>
      <c r="D750" s="428">
        <v>12.95</v>
      </c>
      <c r="E750" s="429">
        <v>0</v>
      </c>
      <c r="F750" s="429">
        <f t="shared" si="133"/>
        <v>7899.5</v>
      </c>
      <c r="G750" s="426">
        <v>42542</v>
      </c>
      <c r="H750" s="443">
        <v>500</v>
      </c>
      <c r="I750" s="428">
        <v>14.95</v>
      </c>
      <c r="J750" s="429">
        <v>0.16</v>
      </c>
      <c r="K750" s="429">
        <f t="shared" si="132"/>
        <v>7474.84</v>
      </c>
      <c r="L750" s="427"/>
      <c r="M750" s="429"/>
    </row>
    <row r="751" spans="1:13" x14ac:dyDescent="0.25">
      <c r="A751" s="427"/>
      <c r="B751" s="473">
        <v>42473</v>
      </c>
      <c r="C751" s="427">
        <v>970</v>
      </c>
      <c r="D751" s="428">
        <v>12.76</v>
      </c>
      <c r="E751" s="429">
        <v>4.0999999999999996</v>
      </c>
      <c r="F751" s="429">
        <f t="shared" si="133"/>
        <v>12381.3</v>
      </c>
      <c r="G751" s="426">
        <v>42542</v>
      </c>
      <c r="H751" s="443">
        <v>378</v>
      </c>
      <c r="I751" s="428">
        <v>15.2</v>
      </c>
      <c r="J751" s="429">
        <v>0.13</v>
      </c>
      <c r="K751" s="429">
        <f t="shared" si="132"/>
        <v>5745.4699999999993</v>
      </c>
      <c r="L751" s="427"/>
      <c r="M751" s="429"/>
    </row>
    <row r="752" spans="1:13" x14ac:dyDescent="0.25">
      <c r="A752" s="427"/>
      <c r="B752" s="473">
        <v>42474</v>
      </c>
      <c r="C752" s="427">
        <v>420</v>
      </c>
      <c r="D752" s="428">
        <v>12.755000000000001</v>
      </c>
      <c r="E752" s="429">
        <v>0.34</v>
      </c>
      <c r="F752" s="429">
        <f t="shared" si="133"/>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33"/>
        <v>6508.25</v>
      </c>
      <c r="G753" s="427"/>
      <c r="H753" s="443"/>
      <c r="I753" s="428"/>
      <c r="J753" s="429"/>
      <c r="K753" s="429"/>
      <c r="L753" s="427"/>
      <c r="M753" s="429"/>
    </row>
    <row r="754" spans="1:13" x14ac:dyDescent="0.25">
      <c r="A754" s="427"/>
      <c r="B754" s="473">
        <v>42485</v>
      </c>
      <c r="C754" s="427">
        <v>500</v>
      </c>
      <c r="D754" s="428">
        <v>13.95</v>
      </c>
      <c r="E754" s="429">
        <v>0</v>
      </c>
      <c r="F754" s="429">
        <f t="shared" si="133"/>
        <v>6975</v>
      </c>
      <c r="G754" s="427"/>
      <c r="H754" s="443"/>
      <c r="I754" s="428"/>
      <c r="J754" s="429"/>
      <c r="K754" s="429"/>
      <c r="L754" s="427"/>
      <c r="M754" s="429"/>
    </row>
    <row r="755" spans="1:13" x14ac:dyDescent="0.25">
      <c r="A755" s="427"/>
      <c r="B755" s="473">
        <v>42487</v>
      </c>
      <c r="C755" s="427">
        <v>600</v>
      </c>
      <c r="D755" s="428">
        <v>14.63</v>
      </c>
      <c r="E755" s="429">
        <v>0</v>
      </c>
      <c r="F755" s="429">
        <f t="shared" si="133"/>
        <v>8778</v>
      </c>
      <c r="G755" s="427"/>
      <c r="H755" s="443"/>
      <c r="I755" s="428"/>
      <c r="J755" s="429"/>
      <c r="K755" s="429"/>
      <c r="L755" s="427"/>
      <c r="M755" s="429"/>
    </row>
    <row r="756" spans="1:13" x14ac:dyDescent="0.25">
      <c r="A756" s="427"/>
      <c r="B756" s="473">
        <v>42488</v>
      </c>
      <c r="C756" s="427">
        <v>500</v>
      </c>
      <c r="D756" s="428">
        <v>14.52</v>
      </c>
      <c r="E756" s="429">
        <v>0</v>
      </c>
      <c r="F756" s="429">
        <f t="shared" si="133"/>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33"/>
        <v>7175</v>
      </c>
      <c r="G757" s="427"/>
      <c r="H757" s="443"/>
      <c r="I757" s="428"/>
      <c r="J757" s="429"/>
      <c r="K757" s="429"/>
      <c r="L757" s="427"/>
      <c r="M757" s="429"/>
    </row>
    <row r="758" spans="1:13" x14ac:dyDescent="0.25">
      <c r="A758" s="541"/>
      <c r="B758" s="473">
        <v>42489</v>
      </c>
      <c r="C758" s="427">
        <v>500</v>
      </c>
      <c r="D758" s="428">
        <v>14.15</v>
      </c>
      <c r="E758" s="429">
        <v>0</v>
      </c>
      <c r="F758" s="429">
        <f t="shared" si="133"/>
        <v>7075</v>
      </c>
      <c r="G758" s="427"/>
      <c r="H758" s="443"/>
      <c r="I758" s="428"/>
      <c r="J758" s="429"/>
      <c r="K758" s="429"/>
      <c r="L758" s="427"/>
      <c r="M758" s="429"/>
    </row>
    <row r="759" spans="1:13" x14ac:dyDescent="0.25">
      <c r="A759" s="541"/>
      <c r="B759" s="473">
        <v>42489</v>
      </c>
      <c r="C759" s="427">
        <v>1000</v>
      </c>
      <c r="D759" s="428">
        <v>13.92</v>
      </c>
      <c r="E759" s="429">
        <v>0</v>
      </c>
      <c r="F759" s="429">
        <f t="shared" si="133"/>
        <v>13920</v>
      </c>
      <c r="G759" s="427"/>
      <c r="H759" s="443"/>
      <c r="I759" s="428"/>
      <c r="J759" s="429"/>
      <c r="K759" s="429"/>
      <c r="L759" s="427"/>
      <c r="M759" s="429"/>
    </row>
    <row r="760" spans="1:13" x14ac:dyDescent="0.25">
      <c r="A760" s="541"/>
      <c r="B760" s="473">
        <v>42489</v>
      </c>
      <c r="C760" s="427">
        <v>1000</v>
      </c>
      <c r="D760" s="428">
        <v>13.8</v>
      </c>
      <c r="E760" s="429">
        <v>0</v>
      </c>
      <c r="F760" s="429">
        <f t="shared" si="133"/>
        <v>13800</v>
      </c>
      <c r="G760" s="427"/>
      <c r="H760" s="443"/>
      <c r="I760" s="428"/>
      <c r="J760" s="429"/>
      <c r="K760" s="429"/>
      <c r="L760" s="427"/>
      <c r="M760" s="429"/>
    </row>
    <row r="761" spans="1:13" x14ac:dyDescent="0.25">
      <c r="A761" s="427"/>
      <c r="B761" s="473">
        <v>42492</v>
      </c>
      <c r="C761" s="427">
        <v>1500</v>
      </c>
      <c r="D761" s="428">
        <v>13.25</v>
      </c>
      <c r="E761" s="429">
        <v>0</v>
      </c>
      <c r="F761" s="429">
        <f t="shared" si="133"/>
        <v>19875</v>
      </c>
      <c r="G761" s="427"/>
      <c r="H761" s="443"/>
      <c r="I761" s="428"/>
      <c r="J761" s="429"/>
      <c r="K761" s="429"/>
      <c r="L761" s="427"/>
      <c r="M761" s="429"/>
    </row>
    <row r="762" spans="1:13" x14ac:dyDescent="0.25">
      <c r="A762" s="427"/>
      <c r="B762" s="473">
        <v>42492</v>
      </c>
      <c r="C762" s="427">
        <v>500</v>
      </c>
      <c r="D762" s="428">
        <v>13.6</v>
      </c>
      <c r="E762" s="429">
        <v>0</v>
      </c>
      <c r="F762" s="429">
        <f t="shared" si="133"/>
        <v>6800</v>
      </c>
      <c r="G762" s="427"/>
      <c r="H762" s="443"/>
      <c r="I762" s="428"/>
      <c r="J762" s="429"/>
      <c r="K762" s="429"/>
      <c r="L762" s="427"/>
      <c r="M762" s="429"/>
    </row>
    <row r="763" spans="1:13" x14ac:dyDescent="0.25">
      <c r="A763" s="427"/>
      <c r="B763" s="473">
        <v>42493</v>
      </c>
      <c r="C763" s="427">
        <v>322</v>
      </c>
      <c r="D763" s="428">
        <v>12.85</v>
      </c>
      <c r="E763" s="429">
        <v>0</v>
      </c>
      <c r="F763" s="429">
        <f t="shared" si="133"/>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33"/>
        <v>12250</v>
      </c>
      <c r="G764" s="427"/>
      <c r="H764" s="443"/>
      <c r="I764" s="428"/>
      <c r="J764" s="429"/>
      <c r="K764" s="429"/>
      <c r="L764" s="427"/>
      <c r="M764" s="429"/>
    </row>
    <row r="765" spans="1:13" x14ac:dyDescent="0.25">
      <c r="A765" s="525"/>
      <c r="B765" s="473">
        <v>42494</v>
      </c>
      <c r="C765" s="427">
        <v>500</v>
      </c>
      <c r="D765" s="428">
        <v>12.53</v>
      </c>
      <c r="E765" s="429">
        <v>0</v>
      </c>
      <c r="F765" s="429">
        <f t="shared" si="133"/>
        <v>6265</v>
      </c>
      <c r="G765" s="427"/>
      <c r="H765" s="443"/>
      <c r="I765" s="428"/>
      <c r="J765" s="429"/>
      <c r="K765" s="429"/>
      <c r="L765" s="427"/>
      <c r="M765" s="429"/>
    </row>
    <row r="766" spans="1:13" x14ac:dyDescent="0.25">
      <c r="A766" s="525"/>
      <c r="B766" s="473">
        <v>42494</v>
      </c>
      <c r="C766" s="427">
        <v>500</v>
      </c>
      <c r="D766" s="428">
        <v>12.65</v>
      </c>
      <c r="E766" s="429">
        <v>0</v>
      </c>
      <c r="F766" s="429">
        <f t="shared" si="133"/>
        <v>6325</v>
      </c>
      <c r="G766" s="427"/>
      <c r="H766" s="443"/>
      <c r="I766" s="428"/>
      <c r="J766" s="429"/>
      <c r="K766" s="429"/>
      <c r="L766" s="427"/>
      <c r="M766" s="429"/>
    </row>
    <row r="767" spans="1:13" x14ac:dyDescent="0.25">
      <c r="A767" s="427"/>
      <c r="B767" s="473">
        <v>42495</v>
      </c>
      <c r="C767" s="427">
        <v>1000</v>
      </c>
      <c r="D767" s="428">
        <v>11.95</v>
      </c>
      <c r="E767" s="429">
        <v>0</v>
      </c>
      <c r="F767" s="429">
        <f t="shared" si="133"/>
        <v>11950</v>
      </c>
      <c r="G767" s="427"/>
      <c r="H767" s="443"/>
      <c r="I767" s="428"/>
      <c r="J767" s="429"/>
      <c r="K767" s="429"/>
      <c r="L767" s="427"/>
      <c r="M767" s="429"/>
    </row>
    <row r="768" spans="1:13" x14ac:dyDescent="0.25">
      <c r="A768" s="427"/>
      <c r="B768" s="473">
        <v>42499</v>
      </c>
      <c r="C768" s="427">
        <v>500</v>
      </c>
      <c r="D768" s="428">
        <v>11.48</v>
      </c>
      <c r="E768" s="429">
        <v>0</v>
      </c>
      <c r="F768" s="429">
        <f t="shared" si="133"/>
        <v>5740</v>
      </c>
      <c r="G768" s="427"/>
      <c r="H768" s="443"/>
      <c r="I768" s="428"/>
      <c r="J768" s="429"/>
      <c r="K768" s="429"/>
      <c r="L768" s="427"/>
      <c r="M768" s="429"/>
    </row>
    <row r="769" spans="1:13" x14ac:dyDescent="0.25">
      <c r="A769" s="427"/>
      <c r="B769" s="473">
        <v>42499</v>
      </c>
      <c r="C769" s="427">
        <v>500</v>
      </c>
      <c r="D769" s="428">
        <v>11.32</v>
      </c>
      <c r="E769" s="429">
        <v>0</v>
      </c>
      <c r="F769" s="429">
        <f t="shared" si="133"/>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33"/>
        <v>6190</v>
      </c>
      <c r="G770" s="427"/>
      <c r="H770" s="443"/>
      <c r="I770" s="428"/>
      <c r="J770" s="429"/>
      <c r="K770" s="429"/>
      <c r="L770" s="427"/>
      <c r="M770" s="429"/>
    </row>
    <row r="771" spans="1:13" x14ac:dyDescent="0.25">
      <c r="A771" s="541"/>
      <c r="B771" s="473">
        <v>42502</v>
      </c>
      <c r="C771" s="427">
        <v>500</v>
      </c>
      <c r="D771" s="428">
        <v>12.3</v>
      </c>
      <c r="E771" s="429">
        <v>0</v>
      </c>
      <c r="F771" s="429">
        <f t="shared" si="133"/>
        <v>6150</v>
      </c>
      <c r="G771" s="427"/>
      <c r="H771" s="443"/>
      <c r="I771" s="428"/>
      <c r="J771" s="429"/>
      <c r="K771" s="429"/>
      <c r="L771" s="427"/>
      <c r="M771" s="429"/>
    </row>
    <row r="772" spans="1:13" x14ac:dyDescent="0.25">
      <c r="A772" s="541"/>
      <c r="B772" s="473">
        <v>42502</v>
      </c>
      <c r="C772" s="427">
        <v>500</v>
      </c>
      <c r="D772" s="428">
        <v>12.23</v>
      </c>
      <c r="E772" s="429">
        <v>0</v>
      </c>
      <c r="F772" s="429">
        <f t="shared" si="133"/>
        <v>6115</v>
      </c>
      <c r="G772" s="427"/>
      <c r="H772" s="443"/>
      <c r="I772" s="428"/>
      <c r="J772" s="429"/>
      <c r="K772" s="429"/>
      <c r="L772" s="427"/>
      <c r="M772" s="429"/>
    </row>
    <row r="773" spans="1:13" x14ac:dyDescent="0.25">
      <c r="A773" s="427"/>
      <c r="B773" s="473">
        <v>42503</v>
      </c>
      <c r="C773" s="427">
        <v>500</v>
      </c>
      <c r="D773" s="428">
        <v>12.41</v>
      </c>
      <c r="E773" s="429">
        <v>0</v>
      </c>
      <c r="F773" s="429">
        <f t="shared" si="133"/>
        <v>6205</v>
      </c>
      <c r="G773" s="427"/>
      <c r="H773" s="443"/>
      <c r="I773" s="428"/>
      <c r="J773" s="429"/>
      <c r="K773" s="429"/>
      <c r="L773" s="427"/>
      <c r="M773" s="429"/>
    </row>
    <row r="774" spans="1:13" x14ac:dyDescent="0.25">
      <c r="A774" s="427"/>
      <c r="B774" s="473">
        <v>42506</v>
      </c>
      <c r="C774" s="427">
        <v>300</v>
      </c>
      <c r="D774" s="428">
        <v>12.8</v>
      </c>
      <c r="E774" s="429">
        <v>0</v>
      </c>
      <c r="F774" s="429">
        <f t="shared" si="133"/>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4">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4"/>
        <v>6726</v>
      </c>
      <c r="G776" s="427"/>
      <c r="H776" s="443"/>
      <c r="I776" s="428"/>
      <c r="J776" s="429"/>
      <c r="K776" s="429"/>
      <c r="L776" s="427"/>
      <c r="M776" s="429"/>
    </row>
    <row r="777" spans="1:13" x14ac:dyDescent="0.25">
      <c r="A777" s="427"/>
      <c r="B777" s="473">
        <v>42516</v>
      </c>
      <c r="C777" s="427">
        <v>500</v>
      </c>
      <c r="D777" s="428">
        <v>13.28</v>
      </c>
      <c r="E777" s="429">
        <v>-1.04</v>
      </c>
      <c r="F777" s="429">
        <f t="shared" si="134"/>
        <v>6638.96</v>
      </c>
      <c r="G777" s="427"/>
      <c r="H777" s="443"/>
      <c r="I777" s="428"/>
      <c r="J777" s="429"/>
      <c r="K777" s="429"/>
      <c r="L777" s="427"/>
      <c r="M777" s="429"/>
    </row>
    <row r="778" spans="1:13" x14ac:dyDescent="0.25">
      <c r="A778" s="427"/>
      <c r="B778" s="473">
        <v>42517</v>
      </c>
      <c r="C778" s="427">
        <v>500</v>
      </c>
      <c r="D778" s="428">
        <v>12.79</v>
      </c>
      <c r="E778" s="429">
        <v>0</v>
      </c>
      <c r="F778" s="429">
        <f t="shared" si="134"/>
        <v>6395</v>
      </c>
      <c r="G778" s="427"/>
      <c r="H778" s="443"/>
      <c r="I778" s="428"/>
      <c r="J778" s="429"/>
      <c r="K778" s="429"/>
      <c r="L778" s="427"/>
      <c r="M778" s="429"/>
    </row>
    <row r="779" spans="1:13" x14ac:dyDescent="0.25">
      <c r="A779" s="427"/>
      <c r="B779" s="473">
        <v>42524</v>
      </c>
      <c r="C779" s="427">
        <v>400</v>
      </c>
      <c r="D779" s="428">
        <v>13.28</v>
      </c>
      <c r="E779" s="429">
        <v>0</v>
      </c>
      <c r="F779" s="429">
        <f t="shared" si="134"/>
        <v>5312</v>
      </c>
      <c r="G779" s="427"/>
      <c r="H779" s="443"/>
      <c r="I779" s="428"/>
      <c r="J779" s="429"/>
      <c r="K779" s="429"/>
      <c r="L779" s="427"/>
      <c r="M779" s="429"/>
    </row>
    <row r="780" spans="1:13" x14ac:dyDescent="0.25">
      <c r="A780" s="427"/>
      <c r="B780" s="473">
        <v>42529</v>
      </c>
      <c r="C780" s="427">
        <v>500</v>
      </c>
      <c r="D780" s="428">
        <v>14.59</v>
      </c>
      <c r="E780" s="429">
        <v>0</v>
      </c>
      <c r="F780" s="429">
        <f t="shared" si="134"/>
        <v>7295</v>
      </c>
      <c r="G780" s="427"/>
      <c r="H780" s="443"/>
      <c r="I780" s="428"/>
      <c r="J780" s="429"/>
      <c r="K780" s="429"/>
      <c r="L780" s="427"/>
      <c r="M780" s="429"/>
    </row>
    <row r="781" spans="1:13" x14ac:dyDescent="0.25">
      <c r="A781" s="427"/>
      <c r="B781" s="473">
        <v>42531</v>
      </c>
      <c r="C781" s="427">
        <v>800</v>
      </c>
      <c r="D781" s="428">
        <v>13.79</v>
      </c>
      <c r="E781" s="429">
        <v>0</v>
      </c>
      <c r="F781" s="429">
        <f t="shared" si="134"/>
        <v>11032</v>
      </c>
      <c r="G781" s="427"/>
      <c r="H781" s="443"/>
      <c r="I781" s="428"/>
      <c r="J781" s="429"/>
      <c r="K781" s="429"/>
      <c r="L781" s="427"/>
      <c r="M781" s="429"/>
    </row>
    <row r="782" spans="1:13" x14ac:dyDescent="0.25">
      <c r="A782" s="427"/>
      <c r="B782" s="473">
        <v>42531</v>
      </c>
      <c r="C782" s="427">
        <v>300</v>
      </c>
      <c r="D782" s="428">
        <v>13.4</v>
      </c>
      <c r="E782" s="429">
        <v>0</v>
      </c>
      <c r="F782" s="429">
        <f t="shared" si="134"/>
        <v>4020</v>
      </c>
      <c r="G782" s="427"/>
      <c r="H782" s="443"/>
      <c r="I782" s="428"/>
      <c r="J782" s="429"/>
      <c r="K782" s="429"/>
      <c r="L782" s="427"/>
      <c r="M782" s="429"/>
    </row>
    <row r="783" spans="1:13" x14ac:dyDescent="0.25">
      <c r="A783" s="427"/>
      <c r="B783" s="473">
        <v>42535</v>
      </c>
      <c r="C783" s="427">
        <v>400</v>
      </c>
      <c r="D783" s="428">
        <v>12.85</v>
      </c>
      <c r="E783" s="429">
        <v>0</v>
      </c>
      <c r="F783" s="429">
        <f t="shared" si="134"/>
        <v>5140</v>
      </c>
      <c r="G783" s="427"/>
      <c r="H783" s="443"/>
      <c r="I783" s="428"/>
      <c r="J783" s="429"/>
      <c r="K783" s="429"/>
      <c r="L783" s="427"/>
      <c r="M783" s="429"/>
    </row>
    <row r="784" spans="1:13" x14ac:dyDescent="0.25">
      <c r="A784" s="427"/>
      <c r="B784" s="473">
        <v>42537</v>
      </c>
      <c r="C784" s="427">
        <v>400</v>
      </c>
      <c r="D784" s="428">
        <v>12.43</v>
      </c>
      <c r="E784" s="429">
        <v>-0.04</v>
      </c>
      <c r="F784" s="429">
        <f t="shared" si="134"/>
        <v>4971.96</v>
      </c>
      <c r="G784" s="427"/>
      <c r="H784" s="443"/>
      <c r="I784" s="428"/>
      <c r="J784" s="429"/>
      <c r="K784" s="429"/>
      <c r="L784" s="427"/>
      <c r="M784" s="429"/>
    </row>
    <row r="785" spans="1:13" x14ac:dyDescent="0.25">
      <c r="A785" s="427"/>
      <c r="B785" s="473">
        <v>42538</v>
      </c>
      <c r="C785" s="427">
        <v>500</v>
      </c>
      <c r="D785" s="428">
        <v>13.14</v>
      </c>
      <c r="E785" s="429">
        <v>0</v>
      </c>
      <c r="F785" s="429">
        <f t="shared" si="134"/>
        <v>6570</v>
      </c>
      <c r="G785" s="427"/>
      <c r="H785" s="443"/>
      <c r="I785" s="428"/>
      <c r="J785" s="429"/>
      <c r="K785" s="429"/>
      <c r="L785" s="427"/>
      <c r="M785" s="429"/>
    </row>
    <row r="786" spans="1:13" x14ac:dyDescent="0.25">
      <c r="A786" s="427"/>
      <c r="B786" s="473">
        <v>42543</v>
      </c>
      <c r="C786" s="427">
        <v>500</v>
      </c>
      <c r="D786" s="428">
        <v>14.75</v>
      </c>
      <c r="E786" s="429">
        <v>0</v>
      </c>
      <c r="F786" s="429">
        <f t="shared" si="134"/>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4"/>
        <v>12651.98</v>
      </c>
      <c r="G787" s="427"/>
      <c r="H787" s="443"/>
      <c r="I787" s="428"/>
      <c r="J787" s="429"/>
      <c r="K787" s="429"/>
      <c r="L787" s="427"/>
      <c r="M787" s="429"/>
    </row>
    <row r="788" spans="1:13" x14ac:dyDescent="0.25">
      <c r="A788" s="427"/>
      <c r="B788" s="473">
        <v>42545</v>
      </c>
      <c r="C788" s="427">
        <v>335</v>
      </c>
      <c r="D788" s="428">
        <v>14.08</v>
      </c>
      <c r="E788" s="429">
        <v>0</v>
      </c>
      <c r="F788" s="429">
        <f t="shared" si="134"/>
        <v>4716.8</v>
      </c>
      <c r="G788" s="427"/>
      <c r="H788" s="443"/>
      <c r="I788" s="428"/>
      <c r="J788" s="429"/>
      <c r="K788" s="429"/>
      <c r="L788" s="427"/>
      <c r="M788" s="429"/>
    </row>
    <row r="789" spans="1:13" x14ac:dyDescent="0.25">
      <c r="A789" s="427"/>
      <c r="B789" s="473">
        <v>42548</v>
      </c>
      <c r="C789" s="427">
        <v>965</v>
      </c>
      <c r="D789" s="428">
        <v>13.81</v>
      </c>
      <c r="E789" s="429">
        <v>0</v>
      </c>
      <c r="F789" s="429">
        <f t="shared" si="134"/>
        <v>13326.65</v>
      </c>
      <c r="G789" s="427"/>
      <c r="H789" s="443"/>
      <c r="I789" s="428"/>
      <c r="J789" s="429"/>
      <c r="K789" s="429"/>
      <c r="L789" s="427"/>
      <c r="M789" s="429"/>
    </row>
    <row r="790" spans="1:13" x14ac:dyDescent="0.25">
      <c r="A790" s="427"/>
      <c r="B790" s="473">
        <v>42548</v>
      </c>
      <c r="C790" s="427">
        <v>300</v>
      </c>
      <c r="D790" s="428">
        <v>13.58</v>
      </c>
      <c r="E790" s="429">
        <v>0</v>
      </c>
      <c r="F790" s="429">
        <f t="shared" si="134"/>
        <v>4074</v>
      </c>
      <c r="G790" s="426">
        <v>42549</v>
      </c>
      <c r="H790" s="443">
        <v>1100</v>
      </c>
      <c r="I790" s="428">
        <v>14.68</v>
      </c>
      <c r="J790" s="429">
        <v>0.35</v>
      </c>
      <c r="K790" s="429">
        <f t="shared" ref="K790:K875" si="135">H790*I790-J790</f>
        <v>16147.65</v>
      </c>
      <c r="L790" s="427"/>
      <c r="M790" s="429"/>
    </row>
    <row r="791" spans="1:13" ht="45" x14ac:dyDescent="0.25">
      <c r="A791" s="427"/>
      <c r="B791" s="473">
        <v>42556</v>
      </c>
      <c r="C791" s="427">
        <v>2178</v>
      </c>
      <c r="D791" s="428">
        <v>15.08</v>
      </c>
      <c r="E791" s="429">
        <v>0</v>
      </c>
      <c r="F791" s="429">
        <f t="shared" si="134"/>
        <v>32844.239999999998</v>
      </c>
      <c r="G791" s="537" t="s">
        <v>222</v>
      </c>
      <c r="H791" s="443">
        <v>500</v>
      </c>
      <c r="I791" s="428">
        <v>15.48</v>
      </c>
      <c r="J791" s="429">
        <v>0.17</v>
      </c>
      <c r="K791" s="429">
        <f t="shared" si="135"/>
        <v>7739.83</v>
      </c>
      <c r="L791" s="427"/>
      <c r="M791" s="429"/>
    </row>
    <row r="792" spans="1:13" x14ac:dyDescent="0.25">
      <c r="A792" s="427"/>
      <c r="B792" s="473">
        <v>42556</v>
      </c>
      <c r="C792" s="427">
        <v>500</v>
      </c>
      <c r="D792" s="428">
        <v>14.62</v>
      </c>
      <c r="E792" s="429">
        <v>0</v>
      </c>
      <c r="F792" s="429">
        <f t="shared" si="134"/>
        <v>7310</v>
      </c>
      <c r="G792" s="537"/>
      <c r="H792" s="443">
        <v>378</v>
      </c>
      <c r="I792" s="428">
        <v>15.65</v>
      </c>
      <c r="J792" s="429">
        <v>0.13</v>
      </c>
      <c r="K792" s="429">
        <f t="shared" si="135"/>
        <v>5915.57</v>
      </c>
      <c r="L792" s="427"/>
      <c r="M792" s="429"/>
    </row>
    <row r="793" spans="1:13" x14ac:dyDescent="0.25">
      <c r="A793" s="427"/>
      <c r="B793" s="473">
        <v>42557</v>
      </c>
      <c r="C793" s="427">
        <v>500</v>
      </c>
      <c r="D793" s="428">
        <v>14.78</v>
      </c>
      <c r="E793" s="429">
        <v>0</v>
      </c>
      <c r="F793" s="429">
        <f t="shared" si="134"/>
        <v>7390</v>
      </c>
      <c r="G793" s="537"/>
      <c r="H793" s="443">
        <v>500</v>
      </c>
      <c r="I793" s="428">
        <v>15.51</v>
      </c>
      <c r="J793" s="429">
        <v>0.17</v>
      </c>
      <c r="K793" s="429">
        <f t="shared" si="135"/>
        <v>7754.83</v>
      </c>
      <c r="L793" s="427"/>
      <c r="M793" s="429"/>
    </row>
    <row r="794" spans="1:13" x14ac:dyDescent="0.25">
      <c r="A794" s="427"/>
      <c r="B794" s="523">
        <v>42564</v>
      </c>
      <c r="C794" s="427">
        <v>320</v>
      </c>
      <c r="D794" s="428">
        <v>15.48</v>
      </c>
      <c r="E794" s="429">
        <v>0</v>
      </c>
      <c r="F794" s="429">
        <f t="shared" si="134"/>
        <v>4953.6000000000004</v>
      </c>
      <c r="G794" s="537"/>
      <c r="H794" s="443">
        <v>800</v>
      </c>
      <c r="I794" s="428">
        <v>15.78</v>
      </c>
      <c r="J794" s="429">
        <v>0.28000000000000003</v>
      </c>
      <c r="K794" s="429">
        <f t="shared" si="135"/>
        <v>12623.72</v>
      </c>
      <c r="L794" s="427"/>
      <c r="M794" s="429"/>
    </row>
    <row r="795" spans="1:13" x14ac:dyDescent="0.25">
      <c r="A795" s="524"/>
      <c r="B795" s="523">
        <v>42564</v>
      </c>
      <c r="C795" s="427">
        <v>160</v>
      </c>
      <c r="D795" s="428">
        <v>15.48</v>
      </c>
      <c r="E795" s="429">
        <v>0</v>
      </c>
      <c r="F795" s="429">
        <f t="shared" si="134"/>
        <v>2476.8000000000002</v>
      </c>
      <c r="G795" s="426">
        <v>42557</v>
      </c>
      <c r="H795" s="443">
        <v>500</v>
      </c>
      <c r="I795" s="428">
        <v>14.92</v>
      </c>
      <c r="J795" s="429">
        <v>0.16</v>
      </c>
      <c r="K795" s="429">
        <f t="shared" si="135"/>
        <v>7459.84</v>
      </c>
      <c r="L795" s="427"/>
      <c r="M795" s="429"/>
    </row>
    <row r="796" spans="1:13" x14ac:dyDescent="0.25">
      <c r="A796" s="524"/>
      <c r="B796" s="473">
        <v>42570</v>
      </c>
      <c r="C796" s="427">
        <v>200</v>
      </c>
      <c r="D796" s="428">
        <v>15.18</v>
      </c>
      <c r="E796" s="429">
        <v>0</v>
      </c>
      <c r="F796" s="429">
        <f t="shared" si="134"/>
        <v>3036</v>
      </c>
      <c r="G796" s="426">
        <v>42564</v>
      </c>
      <c r="H796" s="443">
        <v>420</v>
      </c>
      <c r="I796" s="428">
        <v>15.68</v>
      </c>
      <c r="J796" s="429">
        <v>0.14000000000000001</v>
      </c>
      <c r="K796" s="429">
        <f t="shared" si="135"/>
        <v>6585.4599999999991</v>
      </c>
      <c r="L796" s="427"/>
      <c r="M796" s="429"/>
    </row>
    <row r="797" spans="1:13" x14ac:dyDescent="0.25">
      <c r="A797" s="524"/>
      <c r="B797" s="473">
        <v>42570</v>
      </c>
      <c r="C797" s="427">
        <v>200</v>
      </c>
      <c r="D797" s="428">
        <v>14.68</v>
      </c>
      <c r="E797" s="429">
        <v>0</v>
      </c>
      <c r="F797" s="429">
        <f t="shared" si="134"/>
        <v>2936</v>
      </c>
      <c r="G797" s="426">
        <v>42571</v>
      </c>
      <c r="H797" s="443">
        <v>200</v>
      </c>
      <c r="I797" s="428">
        <v>14.82</v>
      </c>
      <c r="J797" s="429">
        <v>0.06</v>
      </c>
      <c r="K797" s="429">
        <f t="shared" si="135"/>
        <v>2963.94</v>
      </c>
      <c r="L797" s="427"/>
      <c r="M797" s="429"/>
    </row>
    <row r="798" spans="1:13" x14ac:dyDescent="0.25">
      <c r="A798" s="427"/>
      <c r="B798" s="473">
        <v>42571</v>
      </c>
      <c r="C798" s="427">
        <v>200</v>
      </c>
      <c r="D798" s="428">
        <v>14.33</v>
      </c>
      <c r="E798" s="429">
        <v>-1</v>
      </c>
      <c r="F798" s="429">
        <f t="shared" si="134"/>
        <v>2865</v>
      </c>
      <c r="G798" s="426">
        <v>42572</v>
      </c>
      <c r="H798" s="443">
        <v>200</v>
      </c>
      <c r="I798" s="428">
        <v>14.8</v>
      </c>
      <c r="J798" s="429">
        <v>0.06</v>
      </c>
      <c r="K798" s="429">
        <f t="shared" si="135"/>
        <v>2959.94</v>
      </c>
      <c r="L798" s="427"/>
      <c r="M798" s="429"/>
    </row>
    <row r="799" spans="1:13" x14ac:dyDescent="0.25">
      <c r="A799" s="427"/>
      <c r="B799" s="473">
        <v>42572</v>
      </c>
      <c r="C799" s="427">
        <v>60</v>
      </c>
      <c r="D799" s="428">
        <v>14.58</v>
      </c>
      <c r="E799" s="429">
        <v>0</v>
      </c>
      <c r="F799" s="429">
        <f t="shared" si="134"/>
        <v>874.8</v>
      </c>
      <c r="G799" s="426">
        <v>42577</v>
      </c>
      <c r="H799" s="443">
        <v>200</v>
      </c>
      <c r="I799" s="428">
        <v>13.78</v>
      </c>
      <c r="J799" s="429">
        <v>0.06</v>
      </c>
      <c r="K799" s="429">
        <f t="shared" si="135"/>
        <v>2755.94</v>
      </c>
      <c r="L799" s="427"/>
      <c r="M799" s="429"/>
    </row>
    <row r="800" spans="1:13" x14ac:dyDescent="0.25">
      <c r="A800" s="427"/>
      <c r="B800" s="473">
        <v>42572</v>
      </c>
      <c r="C800" s="427">
        <v>140</v>
      </c>
      <c r="D800" s="428">
        <v>14.65</v>
      </c>
      <c r="E800" s="429">
        <v>0</v>
      </c>
      <c r="F800" s="429">
        <f t="shared" si="134"/>
        <v>2051</v>
      </c>
      <c r="G800" s="426">
        <v>42580</v>
      </c>
      <c r="H800" s="443">
        <v>200</v>
      </c>
      <c r="I800" s="428">
        <v>13.224</v>
      </c>
      <c r="J800" s="429">
        <v>0.08</v>
      </c>
      <c r="K800" s="429">
        <f t="shared" si="135"/>
        <v>2644.7200000000003</v>
      </c>
      <c r="L800" s="427"/>
      <c r="M800" s="429"/>
    </row>
    <row r="801" spans="1:13" x14ac:dyDescent="0.25">
      <c r="A801" s="427"/>
      <c r="B801" s="473">
        <v>42573</v>
      </c>
      <c r="C801" s="427">
        <v>140</v>
      </c>
      <c r="D801" s="428">
        <v>14.08</v>
      </c>
      <c r="E801" s="429">
        <v>0</v>
      </c>
      <c r="F801" s="429">
        <f t="shared" si="134"/>
        <v>1971.2</v>
      </c>
      <c r="G801" s="426">
        <v>42580</v>
      </c>
      <c r="H801" s="443">
        <v>200</v>
      </c>
      <c r="I801" s="428">
        <v>13.58</v>
      </c>
      <c r="J801" s="429">
        <v>0.06</v>
      </c>
      <c r="K801" s="429">
        <f t="shared" si="135"/>
        <v>2715.94</v>
      </c>
      <c r="L801" s="427"/>
      <c r="M801" s="429"/>
    </row>
    <row r="802" spans="1:13" x14ac:dyDescent="0.25">
      <c r="A802" s="427"/>
      <c r="B802" s="473">
        <v>42576</v>
      </c>
      <c r="C802" s="427">
        <v>200</v>
      </c>
      <c r="D802" s="428">
        <v>13.55</v>
      </c>
      <c r="E802" s="429">
        <v>0</v>
      </c>
      <c r="F802" s="429">
        <f t="shared" si="134"/>
        <v>2710</v>
      </c>
      <c r="G802" s="426">
        <v>42586</v>
      </c>
      <c r="H802" s="443">
        <v>400</v>
      </c>
      <c r="I802" s="428">
        <v>13.78</v>
      </c>
      <c r="J802" s="429">
        <v>0.12</v>
      </c>
      <c r="K802" s="429">
        <f t="shared" si="135"/>
        <v>5511.88</v>
      </c>
      <c r="L802" s="427"/>
      <c r="M802" s="429"/>
    </row>
    <row r="803" spans="1:13" x14ac:dyDescent="0.25">
      <c r="A803" s="427"/>
      <c r="B803" s="473">
        <v>42578</v>
      </c>
      <c r="C803" s="427">
        <v>200</v>
      </c>
      <c r="D803" s="428">
        <v>13.18</v>
      </c>
      <c r="E803" s="429">
        <v>0</v>
      </c>
      <c r="F803" s="429">
        <f t="shared" si="134"/>
        <v>2636</v>
      </c>
      <c r="G803" s="426">
        <v>42586</v>
      </c>
      <c r="H803" s="443">
        <v>400</v>
      </c>
      <c r="I803" s="428">
        <v>13.72</v>
      </c>
      <c r="J803" s="429">
        <v>0.12</v>
      </c>
      <c r="K803" s="429">
        <f t="shared" si="135"/>
        <v>5487.88</v>
      </c>
      <c r="L803" s="427"/>
      <c r="M803" s="429"/>
    </row>
    <row r="804" spans="1:13" x14ac:dyDescent="0.25">
      <c r="A804" s="427"/>
      <c r="B804" s="473">
        <v>42580</v>
      </c>
      <c r="C804" s="427">
        <v>200</v>
      </c>
      <c r="D804" s="428">
        <v>13.15</v>
      </c>
      <c r="E804" s="429">
        <v>0</v>
      </c>
      <c r="F804" s="429">
        <f t="shared" si="134"/>
        <v>2630</v>
      </c>
      <c r="G804" s="426">
        <v>42586</v>
      </c>
      <c r="H804" s="443">
        <v>140</v>
      </c>
      <c r="I804" s="428">
        <v>13.88</v>
      </c>
      <c r="J804" s="429">
        <v>0.04</v>
      </c>
      <c r="K804" s="429">
        <f t="shared" si="135"/>
        <v>1943.16</v>
      </c>
      <c r="L804" s="427"/>
      <c r="M804" s="429"/>
    </row>
    <row r="805" spans="1:13" x14ac:dyDescent="0.25">
      <c r="A805" s="427"/>
      <c r="B805" s="473">
        <v>42583</v>
      </c>
      <c r="C805" s="520">
        <v>20</v>
      </c>
      <c r="D805" s="428">
        <v>13.02</v>
      </c>
      <c r="E805" s="429">
        <v>0</v>
      </c>
      <c r="F805" s="429">
        <f t="shared" si="134"/>
        <v>260.39999999999998</v>
      </c>
      <c r="G805" s="426">
        <v>42593</v>
      </c>
      <c r="H805" s="443">
        <v>460</v>
      </c>
      <c r="I805" s="428">
        <v>14.59</v>
      </c>
      <c r="J805" s="429">
        <v>0.15</v>
      </c>
      <c r="K805" s="429">
        <f t="shared" si="135"/>
        <v>6711.25</v>
      </c>
      <c r="L805" s="427"/>
      <c r="M805" s="429"/>
    </row>
    <row r="806" spans="1:13" x14ac:dyDescent="0.25">
      <c r="A806" s="427"/>
      <c r="B806" s="473">
        <v>42583</v>
      </c>
      <c r="C806" s="427">
        <v>180</v>
      </c>
      <c r="D806" s="428">
        <v>13.02</v>
      </c>
      <c r="E806" s="429">
        <v>0</v>
      </c>
      <c r="F806" s="429">
        <f t="shared" si="134"/>
        <v>2343.6</v>
      </c>
      <c r="G806" s="426">
        <v>42594</v>
      </c>
      <c r="H806" s="443">
        <v>500</v>
      </c>
      <c r="I806" s="428">
        <v>14.88</v>
      </c>
      <c r="J806" s="429">
        <v>0.16</v>
      </c>
      <c r="K806" s="429">
        <f t="shared" si="135"/>
        <v>7439.84</v>
      </c>
      <c r="L806" s="427"/>
      <c r="M806" s="429"/>
    </row>
    <row r="807" spans="1:13" x14ac:dyDescent="0.25">
      <c r="A807" s="427"/>
      <c r="B807" s="473">
        <v>42584</v>
      </c>
      <c r="C807" s="427">
        <v>120</v>
      </c>
      <c r="D807" s="428">
        <v>12.68</v>
      </c>
      <c r="E807" s="429">
        <v>0</v>
      </c>
      <c r="F807" s="429">
        <f t="shared" si="134"/>
        <v>1521.6</v>
      </c>
      <c r="G807" s="426">
        <v>42598</v>
      </c>
      <c r="H807" s="443">
        <v>500</v>
      </c>
      <c r="I807" s="428">
        <v>15.18</v>
      </c>
      <c r="J807" s="429">
        <v>0.17</v>
      </c>
      <c r="K807" s="429">
        <f t="shared" si="135"/>
        <v>7589.83</v>
      </c>
      <c r="L807" s="427"/>
      <c r="M807" s="429"/>
    </row>
    <row r="808" spans="1:13" x14ac:dyDescent="0.25">
      <c r="A808" s="427"/>
      <c r="B808" s="473">
        <v>42584</v>
      </c>
      <c r="C808" s="427">
        <v>80</v>
      </c>
      <c r="D808" s="428">
        <v>12.68</v>
      </c>
      <c r="E808" s="429">
        <v>0</v>
      </c>
      <c r="F808" s="429">
        <f t="shared" si="134"/>
        <v>1014.4</v>
      </c>
      <c r="G808" s="426">
        <v>42599</v>
      </c>
      <c r="H808" s="443">
        <v>500</v>
      </c>
      <c r="I808" s="428">
        <v>15.18</v>
      </c>
      <c r="J808" s="429">
        <v>0.17</v>
      </c>
      <c r="K808" s="429">
        <f t="shared" si="135"/>
        <v>7589.83</v>
      </c>
      <c r="L808" s="427"/>
      <c r="M808" s="429"/>
    </row>
    <row r="809" spans="1:13" x14ac:dyDescent="0.25">
      <c r="A809" s="427"/>
      <c r="B809" s="473">
        <v>42585</v>
      </c>
      <c r="C809" s="427">
        <v>242</v>
      </c>
      <c r="D809" s="428">
        <v>13.38</v>
      </c>
      <c r="E809" s="429">
        <v>0</v>
      </c>
      <c r="F809" s="429">
        <f t="shared" si="134"/>
        <v>3237.96</v>
      </c>
      <c r="G809" s="426">
        <v>42599</v>
      </c>
      <c r="H809" s="443">
        <v>500</v>
      </c>
      <c r="I809" s="428">
        <v>15.41</v>
      </c>
      <c r="J809" s="429">
        <v>0.17</v>
      </c>
      <c r="K809" s="429">
        <f t="shared" si="135"/>
        <v>7704.83</v>
      </c>
      <c r="L809" s="427"/>
      <c r="M809" s="429"/>
    </row>
    <row r="810" spans="1:13" x14ac:dyDescent="0.25">
      <c r="A810" s="427"/>
      <c r="B810" s="473">
        <v>42585</v>
      </c>
      <c r="C810" s="427">
        <v>158</v>
      </c>
      <c r="D810" s="428">
        <v>13.38</v>
      </c>
      <c r="E810" s="429">
        <v>0</v>
      </c>
      <c r="F810" s="429">
        <f t="shared" si="134"/>
        <v>2114.04</v>
      </c>
      <c r="G810" s="426">
        <v>42599</v>
      </c>
      <c r="H810" s="443">
        <v>500</v>
      </c>
      <c r="I810" s="428">
        <v>15.65</v>
      </c>
      <c r="J810" s="429">
        <v>0.17</v>
      </c>
      <c r="K810" s="429">
        <f t="shared" si="135"/>
        <v>7824.83</v>
      </c>
      <c r="L810" s="427"/>
      <c r="M810" s="429"/>
    </row>
    <row r="811" spans="1:13" ht="45" x14ac:dyDescent="0.25">
      <c r="A811" s="427"/>
      <c r="B811" s="473">
        <v>42594</v>
      </c>
      <c r="C811" s="427">
        <v>500</v>
      </c>
      <c r="D811" s="428">
        <v>14.65</v>
      </c>
      <c r="E811" s="429">
        <v>0</v>
      </c>
      <c r="F811" s="429">
        <f t="shared" si="134"/>
        <v>7325</v>
      </c>
      <c r="G811" s="542" t="s">
        <v>250</v>
      </c>
      <c r="H811" s="443">
        <v>500</v>
      </c>
      <c r="I811" s="428">
        <v>16.18</v>
      </c>
      <c r="J811" s="429">
        <v>0.18</v>
      </c>
      <c r="K811" s="429">
        <f t="shared" si="135"/>
        <v>8089.82</v>
      </c>
      <c r="L811" s="427"/>
      <c r="M811" s="429"/>
    </row>
    <row r="812" spans="1:13" x14ac:dyDescent="0.25">
      <c r="A812" s="427"/>
      <c r="B812" s="473">
        <v>42599</v>
      </c>
      <c r="C812" s="427">
        <v>242</v>
      </c>
      <c r="D812" s="428">
        <v>14.95</v>
      </c>
      <c r="E812" s="429">
        <v>0</v>
      </c>
      <c r="F812" s="429">
        <f t="shared" si="134"/>
        <v>3617.8999999999996</v>
      </c>
      <c r="G812" s="542"/>
      <c r="H812" s="443">
        <v>500</v>
      </c>
      <c r="I812" s="428">
        <v>16.38</v>
      </c>
      <c r="J812" s="429">
        <v>0.18</v>
      </c>
      <c r="K812" s="429">
        <f t="shared" si="135"/>
        <v>8189.8199999999988</v>
      </c>
      <c r="L812" s="427"/>
      <c r="M812" s="429"/>
    </row>
    <row r="813" spans="1:13" x14ac:dyDescent="0.25">
      <c r="A813" s="427"/>
      <c r="B813" s="473">
        <v>42599</v>
      </c>
      <c r="C813" s="427">
        <v>200</v>
      </c>
      <c r="D813" s="428">
        <v>14.95</v>
      </c>
      <c r="E813" s="429">
        <v>0</v>
      </c>
      <c r="F813" s="429">
        <f t="shared" si="134"/>
        <v>2990</v>
      </c>
      <c r="G813" s="542"/>
      <c r="H813" s="443">
        <v>178</v>
      </c>
      <c r="I813" s="428">
        <v>16.5</v>
      </c>
      <c r="J813" s="429">
        <v>0.06</v>
      </c>
      <c r="K813" s="429">
        <f t="shared" si="135"/>
        <v>2936.94</v>
      </c>
      <c r="L813" s="427"/>
      <c r="M813" s="429"/>
    </row>
    <row r="814" spans="1:13" x14ac:dyDescent="0.25">
      <c r="A814" s="427"/>
      <c r="B814" s="473">
        <v>42599</v>
      </c>
      <c r="C814" s="427">
        <v>36</v>
      </c>
      <c r="D814" s="428">
        <v>14.95</v>
      </c>
      <c r="E814" s="429">
        <v>0</v>
      </c>
      <c r="F814" s="429">
        <f t="shared" si="134"/>
        <v>538.19999999999993</v>
      </c>
      <c r="G814" s="542"/>
      <c r="H814" s="443">
        <v>500</v>
      </c>
      <c r="I814" s="428">
        <v>16.72</v>
      </c>
      <c r="J814" s="429">
        <v>0.18</v>
      </c>
      <c r="K814" s="429">
        <f t="shared" si="135"/>
        <v>8359.82</v>
      </c>
      <c r="L814" s="427"/>
      <c r="M814" s="429"/>
    </row>
    <row r="815" spans="1:13" x14ac:dyDescent="0.25">
      <c r="A815" s="427"/>
      <c r="B815" s="473">
        <v>42599</v>
      </c>
      <c r="C815" s="427">
        <v>22</v>
      </c>
      <c r="D815" s="428">
        <v>14.95</v>
      </c>
      <c r="E815" s="429">
        <v>0</v>
      </c>
      <c r="F815" s="429">
        <f t="shared" si="134"/>
        <v>328.9</v>
      </c>
      <c r="G815" s="426">
        <v>42601</v>
      </c>
      <c r="H815" s="443">
        <v>500</v>
      </c>
      <c r="I815" s="428">
        <v>16.82</v>
      </c>
      <c r="J815" s="429">
        <v>0.18</v>
      </c>
      <c r="K815" s="429">
        <f t="shared" si="135"/>
        <v>8409.82</v>
      </c>
      <c r="L815" s="427"/>
      <c r="M815" s="429"/>
    </row>
    <row r="816" spans="1:13" x14ac:dyDescent="0.25">
      <c r="A816" s="427"/>
      <c r="B816" s="473">
        <v>42604</v>
      </c>
      <c r="C816" s="427">
        <v>1000</v>
      </c>
      <c r="D816" s="428">
        <v>15.68</v>
      </c>
      <c r="E816" s="429">
        <v>0</v>
      </c>
      <c r="F816" s="429">
        <f t="shared" si="134"/>
        <v>15680</v>
      </c>
      <c r="G816" s="426">
        <v>42605</v>
      </c>
      <c r="H816" s="443">
        <v>500</v>
      </c>
      <c r="I816" s="428">
        <v>15.98</v>
      </c>
      <c r="J816" s="429">
        <v>0.17</v>
      </c>
      <c r="K816" s="429">
        <f t="shared" si="135"/>
        <v>7989.83</v>
      </c>
      <c r="L816" s="427"/>
      <c r="M816" s="429"/>
    </row>
    <row r="817" spans="1:13" x14ac:dyDescent="0.25">
      <c r="A817" s="427"/>
      <c r="B817" s="473">
        <v>42604</v>
      </c>
      <c r="C817" s="427">
        <v>500</v>
      </c>
      <c r="D817" s="428">
        <v>15.48</v>
      </c>
      <c r="E817" s="429">
        <v>0</v>
      </c>
      <c r="F817" s="429">
        <f t="shared" si="134"/>
        <v>7740</v>
      </c>
      <c r="G817" s="426">
        <v>42605</v>
      </c>
      <c r="H817" s="443">
        <v>500</v>
      </c>
      <c r="I817" s="428">
        <v>16.25</v>
      </c>
      <c r="J817" s="429">
        <v>0.18</v>
      </c>
      <c r="K817" s="429">
        <f t="shared" si="135"/>
        <v>8124.82</v>
      </c>
      <c r="L817" s="427"/>
      <c r="M817" s="429"/>
    </row>
    <row r="818" spans="1:13" x14ac:dyDescent="0.25">
      <c r="A818" s="427"/>
      <c r="B818" s="473">
        <v>42606</v>
      </c>
      <c r="C818" s="427">
        <v>178</v>
      </c>
      <c r="D818" s="428">
        <v>16.059999999999999</v>
      </c>
      <c r="E818" s="429">
        <v>0</v>
      </c>
      <c r="F818" s="429">
        <f t="shared" si="134"/>
        <v>2858.68</v>
      </c>
      <c r="G818" s="426">
        <v>42605</v>
      </c>
      <c r="H818" s="443">
        <v>500</v>
      </c>
      <c r="I818" s="428">
        <v>16.48</v>
      </c>
      <c r="J818" s="429">
        <v>0.18</v>
      </c>
      <c r="K818" s="429">
        <f t="shared" si="135"/>
        <v>8239.82</v>
      </c>
      <c r="L818" s="427"/>
      <c r="M818" s="429"/>
    </row>
    <row r="819" spans="1:13" x14ac:dyDescent="0.25">
      <c r="A819" s="427"/>
      <c r="B819" s="473">
        <v>42608</v>
      </c>
      <c r="C819" s="427">
        <v>500</v>
      </c>
      <c r="D819" s="428">
        <v>15.98</v>
      </c>
      <c r="E819" s="429">
        <v>0</v>
      </c>
      <c r="F819" s="429">
        <f t="shared" si="134"/>
        <v>7990</v>
      </c>
      <c r="G819" s="426">
        <v>42615</v>
      </c>
      <c r="H819" s="443">
        <v>500</v>
      </c>
      <c r="I819" s="428">
        <v>15.65</v>
      </c>
      <c r="J819" s="429">
        <v>0.17</v>
      </c>
      <c r="K819" s="429">
        <f t="shared" si="135"/>
        <v>7824.83</v>
      </c>
      <c r="L819" s="427"/>
      <c r="M819" s="429"/>
    </row>
    <row r="820" spans="1:13" ht="30" x14ac:dyDescent="0.25">
      <c r="A820" s="427"/>
      <c r="B820" s="473">
        <v>42608</v>
      </c>
      <c r="C820" s="427">
        <v>500</v>
      </c>
      <c r="D820" s="428">
        <v>15.85</v>
      </c>
      <c r="E820" s="429">
        <v>0</v>
      </c>
      <c r="F820" s="429">
        <f t="shared" si="134"/>
        <v>7925</v>
      </c>
      <c r="G820" s="426">
        <v>42621</v>
      </c>
      <c r="H820" s="443">
        <v>500</v>
      </c>
      <c r="I820" s="428">
        <v>16.72</v>
      </c>
      <c r="J820" s="429">
        <v>0.18</v>
      </c>
      <c r="K820" s="429">
        <f t="shared" si="135"/>
        <v>8359.82</v>
      </c>
      <c r="L820" s="543" t="s">
        <v>263</v>
      </c>
      <c r="M820" s="429"/>
    </row>
    <row r="821" spans="1:13" x14ac:dyDescent="0.25">
      <c r="A821" s="427"/>
      <c r="B821" s="473">
        <v>42612</v>
      </c>
      <c r="C821" s="427">
        <v>500</v>
      </c>
      <c r="D821" s="428">
        <v>15.68</v>
      </c>
      <c r="E821" s="429">
        <v>0</v>
      </c>
      <c r="F821" s="429">
        <f t="shared" si="134"/>
        <v>7840</v>
      </c>
      <c r="G821" s="426">
        <v>42621</v>
      </c>
      <c r="H821" s="443">
        <v>500</v>
      </c>
      <c r="I821" s="428">
        <v>16.28</v>
      </c>
      <c r="J821" s="429">
        <v>0.18</v>
      </c>
      <c r="K821" s="429">
        <f t="shared" si="135"/>
        <v>8139.8200000000006</v>
      </c>
      <c r="L821" s="543"/>
      <c r="M821" s="429"/>
    </row>
    <row r="822" spans="1:13" x14ac:dyDescent="0.25">
      <c r="A822" s="427"/>
      <c r="B822" s="473">
        <v>42612</v>
      </c>
      <c r="C822" s="427">
        <v>500</v>
      </c>
      <c r="D822" s="428">
        <v>15.55</v>
      </c>
      <c r="E822" s="429">
        <v>0</v>
      </c>
      <c r="F822" s="429">
        <f t="shared" si="134"/>
        <v>7775</v>
      </c>
      <c r="G822" s="426">
        <v>42621</v>
      </c>
      <c r="H822" s="443">
        <v>220</v>
      </c>
      <c r="I822" s="428">
        <v>16.77</v>
      </c>
      <c r="J822" s="429">
        <v>0.08</v>
      </c>
      <c r="K822" s="429">
        <f t="shared" si="135"/>
        <v>3689.32</v>
      </c>
      <c r="L822" s="543"/>
      <c r="M822" s="429"/>
    </row>
    <row r="823" spans="1:13" x14ac:dyDescent="0.25">
      <c r="A823" s="427"/>
      <c r="B823" s="473">
        <v>42613</v>
      </c>
      <c r="C823" s="427">
        <v>500</v>
      </c>
      <c r="D823" s="428">
        <v>15.244999999999999</v>
      </c>
      <c r="E823" s="429">
        <v>0</v>
      </c>
      <c r="F823" s="429">
        <f t="shared" si="134"/>
        <v>7622.5</v>
      </c>
      <c r="G823" s="426">
        <v>42625</v>
      </c>
      <c r="H823" s="443">
        <v>500</v>
      </c>
      <c r="I823" s="428">
        <v>15.5</v>
      </c>
      <c r="J823" s="429">
        <v>0.17</v>
      </c>
      <c r="K823" s="429">
        <f t="shared" si="135"/>
        <v>7749.83</v>
      </c>
      <c r="L823" s="427"/>
      <c r="M823" s="429"/>
    </row>
    <row r="824" spans="1:13" x14ac:dyDescent="0.25">
      <c r="A824" s="427"/>
      <c r="B824" s="473">
        <v>42613</v>
      </c>
      <c r="C824" s="427">
        <v>500</v>
      </c>
      <c r="D824" s="428">
        <v>15.08</v>
      </c>
      <c r="E824" s="429">
        <v>0</v>
      </c>
      <c r="F824" s="429">
        <f t="shared" si="134"/>
        <v>7540</v>
      </c>
      <c r="G824" s="426">
        <v>42628</v>
      </c>
      <c r="H824" s="443">
        <v>300</v>
      </c>
      <c r="I824" s="428">
        <v>14.46</v>
      </c>
      <c r="J824" s="429">
        <v>0.09</v>
      </c>
      <c r="K824" s="429">
        <f t="shared" si="135"/>
        <v>4337.91</v>
      </c>
      <c r="L824" s="427"/>
      <c r="M824" s="429"/>
    </row>
    <row r="825" spans="1:13" x14ac:dyDescent="0.25">
      <c r="A825" s="427"/>
      <c r="B825" s="473">
        <v>42622</v>
      </c>
      <c r="C825" s="427">
        <v>220</v>
      </c>
      <c r="D825" s="428">
        <v>16.25</v>
      </c>
      <c r="E825" s="429">
        <v>0</v>
      </c>
      <c r="F825" s="429">
        <f t="shared" si="134"/>
        <v>3575</v>
      </c>
      <c r="G825" s="426">
        <v>42634</v>
      </c>
      <c r="H825" s="443">
        <v>322</v>
      </c>
      <c r="I825" s="428">
        <v>14.28</v>
      </c>
      <c r="J825" s="429">
        <v>0.1</v>
      </c>
      <c r="K825" s="429">
        <f t="shared" si="135"/>
        <v>4598.0599999999995</v>
      </c>
      <c r="L825" s="427"/>
      <c r="M825" s="429"/>
    </row>
    <row r="826" spans="1:13" x14ac:dyDescent="0.25">
      <c r="A826" s="427"/>
      <c r="B826" s="473">
        <v>42622</v>
      </c>
      <c r="C826" s="427">
        <v>500</v>
      </c>
      <c r="D826" s="428">
        <v>15.98</v>
      </c>
      <c r="E826" s="429">
        <v>0</v>
      </c>
      <c r="F826" s="429">
        <f t="shared" si="134"/>
        <v>7990</v>
      </c>
      <c r="G826" s="426">
        <v>42634</v>
      </c>
      <c r="H826" s="443">
        <v>400</v>
      </c>
      <c r="I826" s="428">
        <v>14.64</v>
      </c>
      <c r="J826" s="429">
        <v>0.13</v>
      </c>
      <c r="K826" s="429">
        <f t="shared" si="135"/>
        <v>5855.87</v>
      </c>
      <c r="L826" s="427"/>
      <c r="M826" s="429"/>
    </row>
    <row r="827" spans="1:13" x14ac:dyDescent="0.25">
      <c r="A827" s="427"/>
      <c r="B827" s="473">
        <v>42622</v>
      </c>
      <c r="C827" s="427">
        <v>500</v>
      </c>
      <c r="D827" s="428">
        <v>15.75</v>
      </c>
      <c r="E827" s="429">
        <v>0</v>
      </c>
      <c r="F827" s="429">
        <f t="shared" si="134"/>
        <v>7875</v>
      </c>
      <c r="G827" s="426">
        <v>42639</v>
      </c>
      <c r="H827" s="443">
        <v>200</v>
      </c>
      <c r="I827" s="428">
        <v>14.72</v>
      </c>
      <c r="J827" s="429">
        <v>0.06</v>
      </c>
      <c r="K827" s="429">
        <f t="shared" si="135"/>
        <v>2943.94</v>
      </c>
      <c r="L827" s="427"/>
      <c r="M827" s="429"/>
    </row>
    <row r="828" spans="1:13" x14ac:dyDescent="0.25">
      <c r="A828" s="427"/>
      <c r="B828" s="473">
        <v>42625</v>
      </c>
      <c r="C828" s="427">
        <v>500</v>
      </c>
      <c r="D828" s="428">
        <v>15.22</v>
      </c>
      <c r="E828" s="429">
        <v>0</v>
      </c>
      <c r="F828" s="429">
        <f t="shared" si="134"/>
        <v>7610</v>
      </c>
      <c r="G828" s="426">
        <v>42641</v>
      </c>
      <c r="H828" s="443">
        <v>300</v>
      </c>
      <c r="I828" s="428">
        <v>15.28</v>
      </c>
      <c r="J828" s="429">
        <v>0.1</v>
      </c>
      <c r="K828" s="429">
        <f t="shared" si="135"/>
        <v>4583.8999999999996</v>
      </c>
      <c r="L828" s="427"/>
      <c r="M828" s="429"/>
    </row>
    <row r="829" spans="1:13" ht="30" x14ac:dyDescent="0.25">
      <c r="A829" s="525" t="s">
        <v>272</v>
      </c>
      <c r="B829" s="473">
        <v>42626</v>
      </c>
      <c r="C829" s="427">
        <v>600</v>
      </c>
      <c r="D829" s="428">
        <v>14.91</v>
      </c>
      <c r="E829" s="429">
        <v>-3</v>
      </c>
      <c r="F829" s="429">
        <f t="shared" si="134"/>
        <v>8943</v>
      </c>
      <c r="G829" s="426">
        <v>42641</v>
      </c>
      <c r="H829" s="443">
        <v>400</v>
      </c>
      <c r="I829" s="428">
        <v>15.06</v>
      </c>
      <c r="J829" s="429">
        <v>0.13</v>
      </c>
      <c r="K829" s="429">
        <f t="shared" si="135"/>
        <v>6023.87</v>
      </c>
      <c r="L829" s="427"/>
      <c r="M829" s="429"/>
    </row>
    <row r="830" spans="1:13" x14ac:dyDescent="0.25">
      <c r="A830" s="525"/>
      <c r="B830" s="473">
        <v>42626</v>
      </c>
      <c r="C830" s="427">
        <v>400</v>
      </c>
      <c r="D830" s="428">
        <v>14.75</v>
      </c>
      <c r="E830" s="429">
        <v>0</v>
      </c>
      <c r="F830" s="429">
        <f t="shared" si="134"/>
        <v>5900</v>
      </c>
      <c r="G830" s="426">
        <v>42641</v>
      </c>
      <c r="H830" s="443">
        <v>322</v>
      </c>
      <c r="I830" s="428">
        <v>14.39</v>
      </c>
      <c r="J830" s="429">
        <v>0.1</v>
      </c>
      <c r="K830" s="429">
        <f t="shared" si="135"/>
        <v>4633.4799999999996</v>
      </c>
      <c r="L830" s="427"/>
      <c r="M830" s="429"/>
    </row>
    <row r="831" spans="1:13" x14ac:dyDescent="0.25">
      <c r="A831" s="525"/>
      <c r="B831" s="473">
        <v>42626</v>
      </c>
      <c r="C831" s="427">
        <v>300</v>
      </c>
      <c r="D831" s="428">
        <v>14.48</v>
      </c>
      <c r="E831" s="429">
        <v>0</v>
      </c>
      <c r="F831" s="429">
        <f t="shared" si="134"/>
        <v>4344</v>
      </c>
      <c r="G831" s="426">
        <v>42641</v>
      </c>
      <c r="H831" s="443">
        <v>500</v>
      </c>
      <c r="I831" s="428">
        <v>14.26</v>
      </c>
      <c r="J831" s="429">
        <v>0.16</v>
      </c>
      <c r="K831" s="429">
        <f t="shared" si="135"/>
        <v>7129.84</v>
      </c>
      <c r="L831" s="427"/>
      <c r="M831" s="429"/>
    </row>
    <row r="832" spans="1:13" x14ac:dyDescent="0.25">
      <c r="A832" s="525"/>
      <c r="B832" s="473">
        <v>42626</v>
      </c>
      <c r="C832" s="427">
        <v>300</v>
      </c>
      <c r="D832" s="428">
        <v>14.25</v>
      </c>
      <c r="E832" s="429">
        <v>0</v>
      </c>
      <c r="F832" s="429">
        <f t="shared" si="134"/>
        <v>4275</v>
      </c>
      <c r="G832" s="426">
        <v>42642</v>
      </c>
      <c r="H832" s="443">
        <v>300</v>
      </c>
      <c r="I832" s="428">
        <v>15.28</v>
      </c>
      <c r="J832" s="429">
        <v>0.1</v>
      </c>
      <c r="K832" s="429">
        <f t="shared" si="135"/>
        <v>4583.8999999999996</v>
      </c>
      <c r="L832" s="427"/>
      <c r="M832" s="429"/>
    </row>
    <row r="833" spans="1:13" x14ac:dyDescent="0.25">
      <c r="A833" s="525"/>
      <c r="B833" s="473">
        <v>42627</v>
      </c>
      <c r="C833" s="427">
        <v>200</v>
      </c>
      <c r="D833" s="428">
        <v>14.02</v>
      </c>
      <c r="E833" s="429">
        <v>-1</v>
      </c>
      <c r="F833" s="429">
        <f t="shared" si="134"/>
        <v>2803</v>
      </c>
      <c r="G833" s="426">
        <v>42642</v>
      </c>
      <c r="H833" s="443">
        <v>700</v>
      </c>
      <c r="I833" s="428">
        <v>15.78</v>
      </c>
      <c r="J833" s="429">
        <v>0.24</v>
      </c>
      <c r="K833" s="429">
        <f t="shared" si="135"/>
        <v>11045.76</v>
      </c>
      <c r="L833" s="427"/>
      <c r="M833" s="429"/>
    </row>
    <row r="834" spans="1:13" x14ac:dyDescent="0.25">
      <c r="A834" s="427"/>
      <c r="B834" s="473">
        <v>42628</v>
      </c>
      <c r="C834" s="427">
        <v>300</v>
      </c>
      <c r="D834" s="428">
        <v>14.3</v>
      </c>
      <c r="E834" s="429">
        <v>0</v>
      </c>
      <c r="F834" s="429">
        <f t="shared" si="134"/>
        <v>4290</v>
      </c>
      <c r="G834" s="426">
        <v>42642</v>
      </c>
      <c r="H834" s="443">
        <v>214</v>
      </c>
      <c r="I834" s="428">
        <v>15.98</v>
      </c>
      <c r="J834" s="429">
        <v>7.0000000000000007E-2</v>
      </c>
      <c r="K834" s="429">
        <f t="shared" si="135"/>
        <v>3419.65</v>
      </c>
      <c r="L834" s="427"/>
      <c r="M834" s="429"/>
    </row>
    <row r="835" spans="1:13" x14ac:dyDescent="0.25">
      <c r="A835" s="427"/>
      <c r="B835" s="473">
        <v>42632</v>
      </c>
      <c r="C835" s="427">
        <v>200</v>
      </c>
      <c r="D835" s="428">
        <v>14.06</v>
      </c>
      <c r="E835" s="429">
        <v>0</v>
      </c>
      <c r="F835" s="429">
        <f t="shared" si="134"/>
        <v>2812</v>
      </c>
      <c r="G835" s="426">
        <v>42648</v>
      </c>
      <c r="H835" s="443">
        <v>1000</v>
      </c>
      <c r="I835" s="428">
        <v>16.079999999999998</v>
      </c>
      <c r="J835" s="429">
        <v>0.35</v>
      </c>
      <c r="K835" s="429">
        <f t="shared" si="135"/>
        <v>16079.649999999998</v>
      </c>
      <c r="L835" s="427"/>
      <c r="M835" s="429"/>
    </row>
    <row r="836" spans="1:13" x14ac:dyDescent="0.25">
      <c r="A836" s="427"/>
      <c r="B836" s="473">
        <v>42633</v>
      </c>
      <c r="C836" s="427">
        <v>200</v>
      </c>
      <c r="D836" s="428">
        <v>14.11</v>
      </c>
      <c r="E836" s="429">
        <v>0</v>
      </c>
      <c r="F836" s="429">
        <f t="shared" si="134"/>
        <v>2822</v>
      </c>
      <c r="G836" s="426">
        <v>42648</v>
      </c>
      <c r="H836" s="443">
        <v>500</v>
      </c>
      <c r="I836" s="428">
        <v>16.38</v>
      </c>
      <c r="J836" s="429">
        <v>0.18</v>
      </c>
      <c r="K836" s="429">
        <f t="shared" si="135"/>
        <v>8189.8199999999988</v>
      </c>
      <c r="L836" s="427"/>
      <c r="M836" s="429"/>
    </row>
    <row r="837" spans="1:13" x14ac:dyDescent="0.25">
      <c r="A837" s="427"/>
      <c r="B837" s="473">
        <v>42633</v>
      </c>
      <c r="C837" s="427">
        <v>122</v>
      </c>
      <c r="D837" s="428">
        <v>14.1</v>
      </c>
      <c r="E837" s="429">
        <v>0</v>
      </c>
      <c r="F837" s="429">
        <f t="shared" si="134"/>
        <v>1720.2</v>
      </c>
      <c r="G837" s="426">
        <v>42649</v>
      </c>
      <c r="H837" s="443">
        <v>500</v>
      </c>
      <c r="I837" s="428">
        <v>16.16</v>
      </c>
      <c r="J837" s="429">
        <v>0.18</v>
      </c>
      <c r="K837" s="429">
        <f t="shared" si="135"/>
        <v>8079.82</v>
      </c>
      <c r="L837" s="427"/>
      <c r="M837" s="429"/>
    </row>
    <row r="838" spans="1:13" x14ac:dyDescent="0.25">
      <c r="A838" s="427"/>
      <c r="B838" s="473">
        <v>42636</v>
      </c>
      <c r="C838" s="427">
        <v>200</v>
      </c>
      <c r="D838" s="428">
        <v>14.38</v>
      </c>
      <c r="E838" s="429">
        <v>0</v>
      </c>
      <c r="F838" s="429">
        <f t="shared" si="134"/>
        <v>2876</v>
      </c>
      <c r="G838" s="426">
        <v>42671</v>
      </c>
      <c r="H838" s="443">
        <v>1000</v>
      </c>
      <c r="I838" s="428">
        <v>14.22</v>
      </c>
      <c r="J838" s="429">
        <v>0.31</v>
      </c>
      <c r="K838" s="429">
        <f t="shared" si="135"/>
        <v>14219.69</v>
      </c>
      <c r="L838" s="427"/>
      <c r="M838" s="429"/>
    </row>
    <row r="839" spans="1:13" x14ac:dyDescent="0.25">
      <c r="A839" s="427"/>
      <c r="B839" s="473">
        <v>42639</v>
      </c>
      <c r="C839" s="427">
        <v>200</v>
      </c>
      <c r="D839" s="428">
        <v>14.5</v>
      </c>
      <c r="E839" s="429">
        <v>0</v>
      </c>
      <c r="F839" s="429">
        <f t="shared" ref="F839:F853" si="136">C839*D839+E839</f>
        <v>2900</v>
      </c>
      <c r="G839" s="426">
        <v>42674</v>
      </c>
      <c r="H839" s="443">
        <v>300</v>
      </c>
      <c r="I839" s="428">
        <v>13.42</v>
      </c>
      <c r="J839" s="429">
        <v>0.09</v>
      </c>
      <c r="K839" s="429">
        <f t="shared" si="135"/>
        <v>4025.91</v>
      </c>
      <c r="L839" s="427"/>
      <c r="M839" s="429"/>
    </row>
    <row r="840" spans="1:13" x14ac:dyDescent="0.25">
      <c r="A840" s="427"/>
      <c r="B840" s="473">
        <v>42639</v>
      </c>
      <c r="C840" s="427">
        <v>200</v>
      </c>
      <c r="D840" s="428">
        <v>14.38</v>
      </c>
      <c r="E840" s="429">
        <v>0</v>
      </c>
      <c r="F840" s="429">
        <f t="shared" si="136"/>
        <v>2876</v>
      </c>
      <c r="G840" s="426">
        <v>42674</v>
      </c>
      <c r="H840" s="443">
        <v>200</v>
      </c>
      <c r="I840" s="428">
        <v>13.25</v>
      </c>
      <c r="J840" s="429">
        <v>-0.74</v>
      </c>
      <c r="K840" s="429">
        <f t="shared" si="135"/>
        <v>2650.74</v>
      </c>
      <c r="L840" s="427"/>
      <c r="M840" s="429"/>
    </row>
    <row r="841" spans="1:13" x14ac:dyDescent="0.25">
      <c r="A841" s="427"/>
      <c r="B841" s="473">
        <v>42640</v>
      </c>
      <c r="C841" s="427">
        <v>322</v>
      </c>
      <c r="D841" s="428">
        <v>13.97</v>
      </c>
      <c r="E841" s="429">
        <v>0</v>
      </c>
      <c r="F841" s="429">
        <f t="shared" si="136"/>
        <v>4498.34</v>
      </c>
      <c r="G841" s="426">
        <v>42676</v>
      </c>
      <c r="H841" s="443">
        <v>200</v>
      </c>
      <c r="I841" s="428">
        <v>13.05</v>
      </c>
      <c r="J841" s="429">
        <v>0.06</v>
      </c>
      <c r="K841" s="429">
        <f t="shared" si="135"/>
        <v>2609.94</v>
      </c>
      <c r="L841" s="427"/>
      <c r="M841" s="429"/>
    </row>
    <row r="842" spans="1:13" x14ac:dyDescent="0.25">
      <c r="A842" s="427"/>
      <c r="B842" s="473">
        <v>42641</v>
      </c>
      <c r="C842" s="427">
        <v>300</v>
      </c>
      <c r="D842" s="428">
        <v>14.02</v>
      </c>
      <c r="E842" s="429">
        <v>-1.26</v>
      </c>
      <c r="F842" s="429">
        <f t="shared" si="136"/>
        <v>4204.74</v>
      </c>
      <c r="G842" s="426">
        <v>42677</v>
      </c>
      <c r="H842" s="443">
        <v>500</v>
      </c>
      <c r="I842" s="428">
        <v>13.96</v>
      </c>
      <c r="J842" s="429">
        <v>0.15</v>
      </c>
      <c r="K842" s="429">
        <f t="shared" si="135"/>
        <v>6979.85</v>
      </c>
      <c r="L842" s="427"/>
      <c r="M842" s="429"/>
    </row>
    <row r="843" spans="1:13" x14ac:dyDescent="0.25">
      <c r="A843" s="427"/>
      <c r="B843" s="473">
        <v>42641</v>
      </c>
      <c r="C843" s="427">
        <v>200</v>
      </c>
      <c r="D843" s="428">
        <v>14.17</v>
      </c>
      <c r="E843" s="429">
        <v>0</v>
      </c>
      <c r="F843" s="429">
        <f t="shared" si="136"/>
        <v>2834</v>
      </c>
      <c r="G843" s="426">
        <v>42677</v>
      </c>
      <c r="H843" s="443">
        <v>2000</v>
      </c>
      <c r="I843" s="428">
        <v>14.5</v>
      </c>
      <c r="J843" s="429">
        <v>0.63</v>
      </c>
      <c r="K843" s="429">
        <f t="shared" si="135"/>
        <v>28999.37</v>
      </c>
      <c r="L843" s="427"/>
      <c r="M843" s="429"/>
    </row>
    <row r="844" spans="1:13" x14ac:dyDescent="0.25">
      <c r="A844" s="427"/>
      <c r="B844" s="473">
        <v>42642</v>
      </c>
      <c r="C844" s="427">
        <v>414</v>
      </c>
      <c r="D844" s="428">
        <v>15.66</v>
      </c>
      <c r="E844" s="429">
        <v>0</v>
      </c>
      <c r="F844" s="429">
        <f t="shared" si="136"/>
        <v>6483.24</v>
      </c>
      <c r="G844" s="426">
        <v>42682</v>
      </c>
      <c r="H844" s="443">
        <v>1000</v>
      </c>
      <c r="I844" s="428">
        <v>14.28</v>
      </c>
      <c r="J844" s="429">
        <v>0.31</v>
      </c>
      <c r="K844" s="429">
        <f t="shared" si="135"/>
        <v>14279.69</v>
      </c>
      <c r="L844" s="427"/>
      <c r="M844" s="429"/>
    </row>
    <row r="845" spans="1:13" ht="30" x14ac:dyDescent="0.25">
      <c r="A845" s="525" t="s">
        <v>286</v>
      </c>
      <c r="B845" s="473">
        <v>42647</v>
      </c>
      <c r="C845" s="427">
        <v>500</v>
      </c>
      <c r="D845" s="428">
        <v>15.86</v>
      </c>
      <c r="E845" s="429">
        <v>0</v>
      </c>
      <c r="F845" s="429">
        <f t="shared" si="136"/>
        <v>7930</v>
      </c>
      <c r="G845" s="426">
        <v>42685</v>
      </c>
      <c r="H845" s="443">
        <v>500</v>
      </c>
      <c r="I845" s="428">
        <v>15.88</v>
      </c>
      <c r="J845" s="429">
        <v>0.17</v>
      </c>
      <c r="K845" s="429">
        <f t="shared" si="135"/>
        <v>7939.83</v>
      </c>
      <c r="L845" s="427"/>
      <c r="M845" s="429"/>
    </row>
    <row r="846" spans="1:13" x14ac:dyDescent="0.25">
      <c r="A846" s="525"/>
      <c r="B846" s="473">
        <v>42647</v>
      </c>
      <c r="C846" s="427">
        <v>500</v>
      </c>
      <c r="D846" s="428">
        <v>15.62</v>
      </c>
      <c r="E846" s="429">
        <v>0</v>
      </c>
      <c r="F846" s="429">
        <f t="shared" si="136"/>
        <v>7810</v>
      </c>
      <c r="G846" s="426">
        <v>42695</v>
      </c>
      <c r="H846" s="443">
        <v>2272</v>
      </c>
      <c r="I846" s="428">
        <v>16.28</v>
      </c>
      <c r="J846" s="429">
        <v>0.81</v>
      </c>
      <c r="K846" s="429">
        <f t="shared" si="135"/>
        <v>36987.350000000006</v>
      </c>
      <c r="L846" s="427"/>
      <c r="M846" s="429"/>
    </row>
    <row r="847" spans="1:13" x14ac:dyDescent="0.25">
      <c r="A847" s="525"/>
      <c r="B847" s="473">
        <v>42649</v>
      </c>
      <c r="C847" s="427">
        <v>500</v>
      </c>
      <c r="D847" s="428">
        <v>15.97</v>
      </c>
      <c r="E847" s="429">
        <v>0</v>
      </c>
      <c r="F847" s="429">
        <f t="shared" si="136"/>
        <v>7985</v>
      </c>
      <c r="G847" s="426">
        <v>42695</v>
      </c>
      <c r="H847" s="443">
        <v>500</v>
      </c>
      <c r="I847" s="428">
        <v>16.45</v>
      </c>
      <c r="J847" s="429">
        <v>0.18</v>
      </c>
      <c r="K847" s="429">
        <f t="shared" si="135"/>
        <v>8224.82</v>
      </c>
      <c r="L847" s="427"/>
      <c r="M847" s="429"/>
    </row>
    <row r="848" spans="1:13" x14ac:dyDescent="0.25">
      <c r="A848" s="525"/>
      <c r="B848" s="473">
        <v>42649</v>
      </c>
      <c r="C848" s="427">
        <v>500</v>
      </c>
      <c r="D848" s="428">
        <v>15.84</v>
      </c>
      <c r="E848" s="429">
        <v>0</v>
      </c>
      <c r="F848" s="429">
        <f t="shared" si="136"/>
        <v>7920</v>
      </c>
      <c r="G848" s="426">
        <v>42696</v>
      </c>
      <c r="H848" s="443">
        <v>500</v>
      </c>
      <c r="I848" s="428">
        <v>16.54</v>
      </c>
      <c r="J848" s="429">
        <v>0.18</v>
      </c>
      <c r="K848" s="429">
        <f t="shared" si="135"/>
        <v>8269.82</v>
      </c>
      <c r="L848" s="427"/>
      <c r="M848" s="429"/>
    </row>
    <row r="849" spans="1:13" x14ac:dyDescent="0.25">
      <c r="A849" s="427"/>
      <c r="B849" s="473">
        <v>42649</v>
      </c>
      <c r="C849" s="427">
        <v>500</v>
      </c>
      <c r="D849" s="428">
        <v>16.079999999999998</v>
      </c>
      <c r="E849" s="429">
        <v>0</v>
      </c>
      <c r="F849" s="429">
        <f t="shared" si="136"/>
        <v>8039.9999999999991</v>
      </c>
      <c r="G849" s="426">
        <v>42697</v>
      </c>
      <c r="H849" s="443">
        <v>200</v>
      </c>
      <c r="I849" s="428">
        <v>16.79</v>
      </c>
      <c r="J849" s="429">
        <v>7.0000000000000007E-2</v>
      </c>
      <c r="K849" s="429">
        <f t="shared" si="135"/>
        <v>3357.93</v>
      </c>
      <c r="L849" s="427"/>
      <c r="M849" s="429"/>
    </row>
    <row r="850" spans="1:13" x14ac:dyDescent="0.25">
      <c r="A850" s="427"/>
      <c r="B850" s="473">
        <v>42650</v>
      </c>
      <c r="C850" s="427">
        <v>300</v>
      </c>
      <c r="D850" s="428">
        <v>15.75</v>
      </c>
      <c r="E850" s="429">
        <v>0</v>
      </c>
      <c r="F850" s="429">
        <f t="shared" si="136"/>
        <v>4725</v>
      </c>
      <c r="G850" s="426">
        <v>42697</v>
      </c>
      <c r="H850" s="443">
        <v>500</v>
      </c>
      <c r="I850" s="428">
        <v>16.59</v>
      </c>
      <c r="J850" s="429">
        <v>0.18</v>
      </c>
      <c r="K850" s="429">
        <f t="shared" si="135"/>
        <v>8294.82</v>
      </c>
      <c r="L850" s="427"/>
      <c r="M850" s="429"/>
    </row>
    <row r="851" spans="1:13" x14ac:dyDescent="0.25">
      <c r="A851" s="427"/>
      <c r="B851" s="473">
        <v>42650</v>
      </c>
      <c r="C851" s="427">
        <v>300</v>
      </c>
      <c r="D851" s="428">
        <v>15.58</v>
      </c>
      <c r="E851" s="429">
        <v>0</v>
      </c>
      <c r="F851" s="429">
        <f t="shared" si="136"/>
        <v>4674</v>
      </c>
      <c r="G851" s="426">
        <v>42704</v>
      </c>
      <c r="H851" s="443">
        <v>1000</v>
      </c>
      <c r="I851" s="428">
        <v>16.420000000000002</v>
      </c>
      <c r="J851" s="429">
        <v>0.36</v>
      </c>
      <c r="K851" s="429">
        <f t="shared" si="135"/>
        <v>16419.64</v>
      </c>
      <c r="L851" s="427"/>
      <c r="M851" s="429"/>
    </row>
    <row r="852" spans="1:13" x14ac:dyDescent="0.25">
      <c r="A852" s="427"/>
      <c r="B852" s="473">
        <v>42653</v>
      </c>
      <c r="C852" s="427">
        <v>394</v>
      </c>
      <c r="D852" s="428">
        <v>15.72</v>
      </c>
      <c r="E852" s="429">
        <v>0</v>
      </c>
      <c r="F852" s="429">
        <f t="shared" si="136"/>
        <v>6193.68</v>
      </c>
      <c r="G852" s="426">
        <v>42704</v>
      </c>
      <c r="H852" s="443">
        <v>300</v>
      </c>
      <c r="I852" s="428">
        <v>16.78</v>
      </c>
      <c r="J852" s="429">
        <v>1.61</v>
      </c>
      <c r="K852" s="429">
        <f t="shared" si="135"/>
        <v>5032.3900000000003</v>
      </c>
      <c r="L852" s="427"/>
      <c r="M852" s="429"/>
    </row>
    <row r="853" spans="1:13" x14ac:dyDescent="0.25">
      <c r="A853" s="427"/>
      <c r="B853" s="473">
        <v>42653</v>
      </c>
      <c r="C853" s="427">
        <v>6</v>
      </c>
      <c r="D853" s="428">
        <v>15.72</v>
      </c>
      <c r="E853" s="429">
        <v>0</v>
      </c>
      <c r="F853" s="429">
        <f t="shared" si="136"/>
        <v>94.320000000000007</v>
      </c>
      <c r="G853" s="426">
        <v>42704</v>
      </c>
      <c r="H853" s="443">
        <v>1000</v>
      </c>
      <c r="I853" s="428">
        <v>17.079999999999998</v>
      </c>
      <c r="J853" s="429">
        <v>0.37</v>
      </c>
      <c r="K853" s="429">
        <f t="shared" si="135"/>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5"/>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5"/>
        <v>8819.81</v>
      </c>
      <c r="L855" s="427"/>
      <c r="M855" s="429"/>
    </row>
    <row r="856" spans="1:13" x14ac:dyDescent="0.25">
      <c r="A856" s="526"/>
      <c r="B856" s="473">
        <v>42668</v>
      </c>
      <c r="C856" s="427">
        <v>500</v>
      </c>
      <c r="D856" s="428">
        <v>14.26</v>
      </c>
      <c r="E856" s="429">
        <v>-2.5</v>
      </c>
      <c r="F856" s="429">
        <f t="shared" ref="F856:F865" si="137">C856*D856+E856</f>
        <v>7127.5</v>
      </c>
      <c r="G856" s="426">
        <v>42705</v>
      </c>
      <c r="H856" s="443">
        <v>528</v>
      </c>
      <c r="I856" s="428">
        <v>18.7</v>
      </c>
      <c r="J856" s="429">
        <v>0.22</v>
      </c>
      <c r="K856" s="429">
        <f t="shared" si="135"/>
        <v>9873.380000000001</v>
      </c>
      <c r="L856" s="427"/>
      <c r="M856" s="429"/>
    </row>
    <row r="857" spans="1:13" x14ac:dyDescent="0.25">
      <c r="A857" s="526"/>
      <c r="B857" s="473">
        <v>42668</v>
      </c>
      <c r="C857" s="427">
        <v>500</v>
      </c>
      <c r="D857" s="428">
        <v>14.16</v>
      </c>
      <c r="E857" s="429">
        <v>0</v>
      </c>
      <c r="F857" s="429">
        <f t="shared" si="137"/>
        <v>7080</v>
      </c>
      <c r="G857" s="426">
        <v>42711</v>
      </c>
      <c r="H857" s="443">
        <v>500</v>
      </c>
      <c r="I857" s="428">
        <v>18.329999999999998</v>
      </c>
      <c r="J857" s="429">
        <v>0.2</v>
      </c>
      <c r="K857" s="429">
        <f t="shared" si="135"/>
        <v>9164.7999999999993</v>
      </c>
      <c r="L857" s="427"/>
      <c r="M857" s="429"/>
    </row>
    <row r="858" spans="1:13" x14ac:dyDescent="0.25">
      <c r="A858" s="526"/>
      <c r="B858" s="473">
        <v>42670</v>
      </c>
      <c r="C858" s="427">
        <v>500</v>
      </c>
      <c r="D858" s="428">
        <v>14.18</v>
      </c>
      <c r="E858" s="429">
        <v>0</v>
      </c>
      <c r="F858" s="429">
        <f t="shared" si="137"/>
        <v>7090</v>
      </c>
      <c r="G858" s="426">
        <v>42713</v>
      </c>
      <c r="H858" s="443">
        <v>500</v>
      </c>
      <c r="I858" s="428">
        <v>18.28</v>
      </c>
      <c r="J858" s="429">
        <v>0.2</v>
      </c>
      <c r="K858" s="429">
        <f t="shared" si="135"/>
        <v>9139.7999999999993</v>
      </c>
      <c r="L858" s="427"/>
      <c r="M858" s="429"/>
    </row>
    <row r="859" spans="1:13" x14ac:dyDescent="0.25">
      <c r="A859" s="526"/>
      <c r="B859" s="473">
        <v>42670</v>
      </c>
      <c r="C859" s="427">
        <v>500</v>
      </c>
      <c r="D859" s="428">
        <v>14.05</v>
      </c>
      <c r="E859" s="429">
        <v>0</v>
      </c>
      <c r="F859" s="429">
        <f t="shared" si="137"/>
        <v>7025</v>
      </c>
      <c r="G859" s="426">
        <v>42718</v>
      </c>
      <c r="H859" s="443">
        <v>200</v>
      </c>
      <c r="I859" s="428">
        <v>18.78</v>
      </c>
      <c r="J859" s="429">
        <v>0.08</v>
      </c>
      <c r="K859" s="429">
        <f t="shared" si="135"/>
        <v>3755.92</v>
      </c>
      <c r="L859" s="427"/>
      <c r="M859" s="429"/>
    </row>
    <row r="860" spans="1:13" x14ac:dyDescent="0.25">
      <c r="A860" s="526"/>
      <c r="B860" s="473">
        <v>42670</v>
      </c>
      <c r="C860" s="427">
        <v>500</v>
      </c>
      <c r="D860" s="428">
        <v>13.88</v>
      </c>
      <c r="E860" s="429">
        <v>0</v>
      </c>
      <c r="F860" s="429">
        <f t="shared" si="137"/>
        <v>6940</v>
      </c>
      <c r="G860" s="426">
        <v>42734</v>
      </c>
      <c r="H860" s="443">
        <v>1000</v>
      </c>
      <c r="I860" s="428">
        <v>17.72</v>
      </c>
      <c r="J860" s="429">
        <v>0.39</v>
      </c>
      <c r="K860" s="429">
        <f t="shared" si="135"/>
        <v>17719.61</v>
      </c>
      <c r="L860" s="427"/>
      <c r="M860" s="429"/>
    </row>
    <row r="861" spans="1:13" x14ac:dyDescent="0.25">
      <c r="A861" s="427"/>
      <c r="B861" s="473">
        <v>42671</v>
      </c>
      <c r="C861" s="427">
        <v>1000</v>
      </c>
      <c r="D861" s="428">
        <v>14.15</v>
      </c>
      <c r="E861" s="429">
        <v>0</v>
      </c>
      <c r="F861" s="429">
        <f t="shared" si="137"/>
        <v>14150</v>
      </c>
      <c r="G861" s="426">
        <v>42739</v>
      </c>
      <c r="H861" s="443">
        <v>500</v>
      </c>
      <c r="I861" s="428">
        <v>18.079999999999998</v>
      </c>
      <c r="J861" s="429">
        <v>0.2</v>
      </c>
      <c r="K861" s="429">
        <f t="shared" si="135"/>
        <v>9039.7999999999993</v>
      </c>
      <c r="L861" s="427"/>
      <c r="M861" s="429"/>
    </row>
    <row r="862" spans="1:13" x14ac:dyDescent="0.25">
      <c r="A862" s="427"/>
      <c r="B862" s="473">
        <v>42674</v>
      </c>
      <c r="C862" s="427">
        <v>300</v>
      </c>
      <c r="D862" s="428">
        <v>13.28</v>
      </c>
      <c r="E862" s="429">
        <v>-1.5</v>
      </c>
      <c r="F862" s="429">
        <f t="shared" si="137"/>
        <v>3982.5</v>
      </c>
      <c r="G862" s="426">
        <v>42748</v>
      </c>
      <c r="H862" s="443">
        <v>500</v>
      </c>
      <c r="I862" s="428">
        <v>17.48</v>
      </c>
      <c r="J862" s="429">
        <v>0.19</v>
      </c>
      <c r="K862" s="429">
        <f t="shared" si="135"/>
        <v>8739.81</v>
      </c>
      <c r="L862" s="427"/>
      <c r="M862" s="429"/>
    </row>
    <row r="863" spans="1:13" x14ac:dyDescent="0.25">
      <c r="A863" s="427"/>
      <c r="B863" s="473">
        <v>42674</v>
      </c>
      <c r="C863" s="427">
        <v>200</v>
      </c>
      <c r="D863" s="428">
        <v>13.15</v>
      </c>
      <c r="E863" s="429">
        <v>0.02</v>
      </c>
      <c r="F863" s="429">
        <f t="shared" si="137"/>
        <v>2630.02</v>
      </c>
      <c r="G863" s="426">
        <v>42761</v>
      </c>
      <c r="H863" s="443">
        <v>1000</v>
      </c>
      <c r="I863" s="428">
        <v>17.899999999999999</v>
      </c>
      <c r="J863" s="429">
        <v>0.39</v>
      </c>
      <c r="K863" s="429">
        <f t="shared" si="135"/>
        <v>17899.61</v>
      </c>
      <c r="L863" s="427"/>
      <c r="M863" s="429"/>
    </row>
    <row r="864" spans="1:13" x14ac:dyDescent="0.25">
      <c r="A864" s="427"/>
      <c r="B864" s="473">
        <v>42676</v>
      </c>
      <c r="C864" s="427">
        <v>200</v>
      </c>
      <c r="D864" s="428">
        <v>12.89</v>
      </c>
      <c r="E864" s="429">
        <v>0</v>
      </c>
      <c r="F864" s="429">
        <f t="shared" si="137"/>
        <v>2578</v>
      </c>
      <c r="G864" s="426">
        <v>42766</v>
      </c>
      <c r="H864" s="443">
        <v>300</v>
      </c>
      <c r="I864" s="428">
        <v>16.649999999999999</v>
      </c>
      <c r="J864" s="429">
        <v>0.11</v>
      </c>
      <c r="K864" s="429">
        <f t="shared" si="135"/>
        <v>4994.8900000000003</v>
      </c>
      <c r="L864" s="427"/>
      <c r="M864" s="429"/>
    </row>
    <row r="865" spans="1:13" x14ac:dyDescent="0.25">
      <c r="A865" s="427"/>
      <c r="B865" s="473">
        <v>42678</v>
      </c>
      <c r="C865" s="427">
        <v>500</v>
      </c>
      <c r="D865" s="428">
        <v>13.69</v>
      </c>
      <c r="E865" s="429">
        <v>0</v>
      </c>
      <c r="F865" s="429">
        <f t="shared" si="137"/>
        <v>6845</v>
      </c>
      <c r="G865" s="426">
        <v>42767</v>
      </c>
      <c r="H865" s="443">
        <v>612</v>
      </c>
      <c r="I865" s="428">
        <v>17.03</v>
      </c>
      <c r="J865" s="429">
        <v>0.23</v>
      </c>
      <c r="K865" s="429">
        <f t="shared" si="135"/>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5"/>
        <v>4930.4500000000007</v>
      </c>
      <c r="L866" s="427"/>
      <c r="M866" s="429"/>
    </row>
    <row r="867" spans="1:13" x14ac:dyDescent="0.25">
      <c r="A867" s="427"/>
      <c r="B867" s="473">
        <v>42691</v>
      </c>
      <c r="C867" s="427">
        <v>150</v>
      </c>
      <c r="D867" s="428">
        <v>15.48</v>
      </c>
      <c r="E867" s="429">
        <v>0</v>
      </c>
      <c r="F867" s="429">
        <f t="shared" ref="F867:F883" si="138">C867*D867+E867</f>
        <v>2322</v>
      </c>
      <c r="G867" s="426">
        <v>42767</v>
      </c>
      <c r="H867" s="443">
        <v>700</v>
      </c>
      <c r="I867" s="428">
        <v>16.57</v>
      </c>
      <c r="J867" s="429">
        <v>0.25</v>
      </c>
      <c r="K867" s="429">
        <f t="shared" si="135"/>
        <v>11598.75</v>
      </c>
      <c r="L867" s="427"/>
      <c r="M867" s="429"/>
    </row>
    <row r="868" spans="1:13" x14ac:dyDescent="0.25">
      <c r="A868" s="427"/>
      <c r="B868" s="473">
        <v>42691</v>
      </c>
      <c r="C868" s="427">
        <v>300</v>
      </c>
      <c r="D868" s="428">
        <v>15.48</v>
      </c>
      <c r="E868" s="429">
        <v>0</v>
      </c>
      <c r="F868" s="429">
        <f t="shared" si="138"/>
        <v>4644</v>
      </c>
      <c r="G868" s="426">
        <v>42768</v>
      </c>
      <c r="H868" s="443">
        <v>200</v>
      </c>
      <c r="I868" s="428">
        <v>16.7</v>
      </c>
      <c r="J868" s="429">
        <v>7.0000000000000007E-2</v>
      </c>
      <c r="K868" s="429">
        <f t="shared" si="135"/>
        <v>3339.93</v>
      </c>
      <c r="L868" s="427"/>
      <c r="M868" s="429"/>
    </row>
    <row r="869" spans="1:13" x14ac:dyDescent="0.25">
      <c r="A869" s="427"/>
      <c r="B869" s="473">
        <v>42696</v>
      </c>
      <c r="C869" s="427">
        <v>1000</v>
      </c>
      <c r="D869" s="428">
        <v>16.12</v>
      </c>
      <c r="E869" s="429">
        <v>0</v>
      </c>
      <c r="F869" s="429">
        <f t="shared" si="138"/>
        <v>16120.000000000002</v>
      </c>
      <c r="G869" s="426">
        <v>42768</v>
      </c>
      <c r="H869" s="443">
        <v>500</v>
      </c>
      <c r="I869" s="428">
        <v>16.600000000000001</v>
      </c>
      <c r="J869" s="429">
        <v>-1.82</v>
      </c>
      <c r="K869" s="429">
        <f t="shared" si="135"/>
        <v>8301.82</v>
      </c>
      <c r="L869" s="427"/>
      <c r="M869" s="429"/>
    </row>
    <row r="870" spans="1:13" x14ac:dyDescent="0.25">
      <c r="A870" s="427"/>
      <c r="B870" s="473">
        <v>42699</v>
      </c>
      <c r="C870" s="427">
        <v>200</v>
      </c>
      <c r="D870" s="428">
        <v>16.28</v>
      </c>
      <c r="E870" s="429">
        <v>0</v>
      </c>
      <c r="F870" s="429">
        <f t="shared" si="138"/>
        <v>3256</v>
      </c>
      <c r="G870" s="426">
        <v>42768</v>
      </c>
      <c r="H870" s="443">
        <v>500</v>
      </c>
      <c r="I870" s="428">
        <v>16.75</v>
      </c>
      <c r="J870" s="429">
        <v>0.18</v>
      </c>
      <c r="K870" s="429">
        <f t="shared" si="135"/>
        <v>8374.82</v>
      </c>
      <c r="L870" s="427"/>
      <c r="M870" s="429"/>
    </row>
    <row r="871" spans="1:13" x14ac:dyDescent="0.25">
      <c r="A871" s="526"/>
      <c r="B871" s="473">
        <v>42699</v>
      </c>
      <c r="C871" s="427">
        <v>500</v>
      </c>
      <c r="D871" s="428">
        <v>16.16</v>
      </c>
      <c r="E871" s="429">
        <v>0</v>
      </c>
      <c r="F871" s="429">
        <f t="shared" si="138"/>
        <v>8080</v>
      </c>
      <c r="G871" s="426">
        <v>42769</v>
      </c>
      <c r="H871" s="527">
        <v>400</v>
      </c>
      <c r="I871" s="528">
        <v>16.95</v>
      </c>
      <c r="J871" s="529">
        <v>0.15</v>
      </c>
      <c r="K871" s="529">
        <f t="shared" si="135"/>
        <v>6779.85</v>
      </c>
      <c r="L871" s="427"/>
      <c r="M871" s="429"/>
    </row>
    <row r="872" spans="1:13" x14ac:dyDescent="0.25">
      <c r="A872" s="526"/>
      <c r="B872" s="473">
        <v>42702</v>
      </c>
      <c r="C872" s="427">
        <v>500</v>
      </c>
      <c r="D872" s="428">
        <v>16.059999999999999</v>
      </c>
      <c r="E872" s="429">
        <v>0</v>
      </c>
      <c r="F872" s="429">
        <f t="shared" si="138"/>
        <v>8029.9999999999991</v>
      </c>
      <c r="G872" s="426">
        <v>42769</v>
      </c>
      <c r="H872" s="527">
        <v>300</v>
      </c>
      <c r="I872" s="528">
        <v>17.32</v>
      </c>
      <c r="J872" s="529">
        <v>0.11</v>
      </c>
      <c r="K872" s="529">
        <f t="shared" si="135"/>
        <v>5195.8900000000003</v>
      </c>
      <c r="L872" s="427"/>
      <c r="M872" s="429"/>
    </row>
    <row r="873" spans="1:13" x14ac:dyDescent="0.25">
      <c r="A873" s="526"/>
      <c r="B873" s="473">
        <v>42702</v>
      </c>
      <c r="C873" s="427">
        <v>200</v>
      </c>
      <c r="D873" s="428">
        <v>15.8</v>
      </c>
      <c r="E873" s="429">
        <v>0</v>
      </c>
      <c r="F873" s="429">
        <f t="shared" si="138"/>
        <v>3160</v>
      </c>
      <c r="G873" s="426">
        <v>42781</v>
      </c>
      <c r="H873" s="443">
        <v>600</v>
      </c>
      <c r="I873" s="428">
        <v>16.52</v>
      </c>
      <c r="J873" s="429">
        <v>0.22</v>
      </c>
      <c r="K873" s="429">
        <f t="shared" si="135"/>
        <v>9911.7800000000007</v>
      </c>
      <c r="L873" s="427"/>
      <c r="M873" s="429"/>
    </row>
    <row r="874" spans="1:13" x14ac:dyDescent="0.25">
      <c r="A874" s="526"/>
      <c r="B874" s="473">
        <v>42702</v>
      </c>
      <c r="C874" s="427">
        <v>300</v>
      </c>
      <c r="D874" s="428">
        <v>15.65</v>
      </c>
      <c r="E874" s="429">
        <v>0</v>
      </c>
      <c r="F874" s="429">
        <f t="shared" si="138"/>
        <v>4695</v>
      </c>
      <c r="G874" s="426">
        <v>42781</v>
      </c>
      <c r="H874" s="443">
        <v>300</v>
      </c>
      <c r="I874" s="428">
        <v>16.440000000000001</v>
      </c>
      <c r="J874" s="429">
        <v>0.11</v>
      </c>
      <c r="K874" s="429">
        <f t="shared" si="135"/>
        <v>4931.8900000000003</v>
      </c>
      <c r="L874" s="427"/>
      <c r="M874" s="429"/>
    </row>
    <row r="875" spans="1:13" x14ac:dyDescent="0.25">
      <c r="A875" s="427"/>
      <c r="B875" s="473">
        <v>42703</v>
      </c>
      <c r="C875" s="427">
        <v>300</v>
      </c>
      <c r="D875" s="428">
        <v>14.78</v>
      </c>
      <c r="E875" s="429">
        <v>0</v>
      </c>
      <c r="F875" s="429">
        <f t="shared" si="138"/>
        <v>4434</v>
      </c>
      <c r="G875" s="426">
        <v>42782</v>
      </c>
      <c r="H875" s="443">
        <v>300</v>
      </c>
      <c r="I875" s="428">
        <v>17</v>
      </c>
      <c r="J875" s="429">
        <v>0.11</v>
      </c>
      <c r="K875" s="429">
        <f t="shared" si="135"/>
        <v>5099.8900000000003</v>
      </c>
      <c r="L875" s="427"/>
      <c r="M875" s="429"/>
    </row>
    <row r="876" spans="1:13" x14ac:dyDescent="0.25">
      <c r="A876" s="427"/>
      <c r="B876" s="473">
        <v>42705</v>
      </c>
      <c r="C876" s="427">
        <v>350</v>
      </c>
      <c r="D876" s="428">
        <v>17.600000000000001</v>
      </c>
      <c r="E876" s="429">
        <v>0</v>
      </c>
      <c r="F876" s="429">
        <f t="shared" si="138"/>
        <v>6160.0000000000009</v>
      </c>
      <c r="G876" s="427"/>
      <c r="H876" s="443"/>
      <c r="I876" s="428"/>
      <c r="J876" s="429"/>
      <c r="K876" s="429"/>
      <c r="L876" s="427"/>
      <c r="M876" s="429"/>
    </row>
    <row r="877" spans="1:13" x14ac:dyDescent="0.25">
      <c r="A877" s="427"/>
      <c r="B877" s="473">
        <v>42711</v>
      </c>
      <c r="C877" s="427">
        <v>500</v>
      </c>
      <c r="D877" s="428">
        <v>18.12</v>
      </c>
      <c r="E877" s="429">
        <v>0</v>
      </c>
      <c r="F877" s="429">
        <f t="shared" si="138"/>
        <v>9060</v>
      </c>
      <c r="G877" s="427"/>
      <c r="H877" s="443"/>
      <c r="I877" s="428"/>
      <c r="J877" s="429"/>
      <c r="K877" s="429"/>
      <c r="L877" s="427"/>
      <c r="M877" s="429"/>
    </row>
    <row r="878" spans="1:13" x14ac:dyDescent="0.25">
      <c r="A878" s="427"/>
      <c r="B878" s="473">
        <v>42713</v>
      </c>
      <c r="C878" s="427">
        <v>500</v>
      </c>
      <c r="D878" s="428">
        <v>18.12</v>
      </c>
      <c r="E878" s="429">
        <v>0</v>
      </c>
      <c r="F878" s="429">
        <f t="shared" si="138"/>
        <v>9060</v>
      </c>
      <c r="G878" s="427"/>
      <c r="H878" s="443"/>
      <c r="I878" s="428"/>
      <c r="J878" s="429"/>
      <c r="K878" s="429"/>
      <c r="L878" s="427"/>
      <c r="M878" s="429"/>
    </row>
    <row r="879" spans="1:13" x14ac:dyDescent="0.25">
      <c r="A879" s="427"/>
      <c r="B879" s="473">
        <v>42718</v>
      </c>
      <c r="C879" s="427">
        <v>200</v>
      </c>
      <c r="D879" s="428">
        <v>18.73</v>
      </c>
      <c r="E879" s="429">
        <v>-1</v>
      </c>
      <c r="F879" s="429">
        <f t="shared" si="138"/>
        <v>3745</v>
      </c>
      <c r="G879" s="427"/>
      <c r="H879" s="443"/>
      <c r="I879" s="428"/>
      <c r="J879" s="429"/>
      <c r="K879" s="429"/>
      <c r="L879" s="427"/>
      <c r="M879" s="429"/>
    </row>
    <row r="880" spans="1:13" x14ac:dyDescent="0.25">
      <c r="A880" s="427"/>
      <c r="B880" s="473">
        <v>42733</v>
      </c>
      <c r="C880" s="427">
        <v>1000</v>
      </c>
      <c r="D880" s="428">
        <v>17.64</v>
      </c>
      <c r="E880" s="429">
        <v>-1.5</v>
      </c>
      <c r="F880" s="429">
        <f t="shared" si="138"/>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8"/>
        <v>17330</v>
      </c>
      <c r="G881" s="427"/>
      <c r="H881" s="443"/>
      <c r="I881" s="428"/>
      <c r="J881" s="429"/>
      <c r="K881" s="429"/>
      <c r="L881" s="427"/>
      <c r="M881" s="429"/>
    </row>
    <row r="882" spans="1:13" x14ac:dyDescent="0.25">
      <c r="A882" s="427"/>
      <c r="B882" s="473">
        <v>42741</v>
      </c>
      <c r="C882" s="427">
        <v>500</v>
      </c>
      <c r="D882" s="428">
        <v>17.88</v>
      </c>
      <c r="E882" s="429">
        <v>0</v>
      </c>
      <c r="F882" s="429">
        <f t="shared" si="138"/>
        <v>8940</v>
      </c>
      <c r="G882" s="427"/>
      <c r="H882" s="443"/>
      <c r="I882" s="428"/>
      <c r="J882" s="429"/>
      <c r="K882" s="429"/>
      <c r="L882" s="427"/>
      <c r="M882" s="429"/>
    </row>
    <row r="883" spans="1:13" x14ac:dyDescent="0.25">
      <c r="A883" s="427"/>
      <c r="B883" s="473">
        <v>42748</v>
      </c>
      <c r="C883" s="427">
        <v>500</v>
      </c>
      <c r="D883" s="428">
        <v>17.260000000000002</v>
      </c>
      <c r="E883" s="429">
        <v>0</v>
      </c>
      <c r="F883" s="429">
        <f t="shared" si="138"/>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800" priority="239">
      <formula>F140&gt;0</formula>
    </cfRule>
    <cfRule type="expression" dxfId="279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98" priority="232">
      <formula>F385&gt;0</formula>
    </cfRule>
    <cfRule type="expression" dxfId="2797" priority="233">
      <formula>F385&lt;0</formula>
    </cfRule>
  </conditionalFormatting>
  <conditionalFormatting sqref="H385:H391">
    <cfRule type="expression" dxfId="2796" priority="228">
      <formula>H385&gt;0</formula>
    </cfRule>
    <cfRule type="expression" dxfId="2795" priority="229">
      <formula>H385&lt;0</formula>
    </cfRule>
  </conditionalFormatting>
  <conditionalFormatting sqref="Q8">
    <cfRule type="expression" dxfId="2794" priority="214">
      <formula>Q8&gt;0</formula>
    </cfRule>
    <cfRule type="expression" dxfId="2793" priority="215">
      <formula>Q8&lt;0</formula>
    </cfRule>
  </conditionalFormatting>
  <conditionalFormatting sqref="Q7">
    <cfRule type="expression" dxfId="2792" priority="216">
      <formula>Q7&gt;0</formula>
    </cfRule>
    <cfRule type="expression" dxfId="2791" priority="217">
      <formula>Q7&lt;0</formula>
    </cfRule>
  </conditionalFormatting>
  <conditionalFormatting sqref="F493:F499">
    <cfRule type="expression" dxfId="2790" priority="188">
      <formula>F493&gt;0</formula>
    </cfRule>
    <cfRule type="expression" dxfId="2789" priority="189">
      <formula>F493&lt;0</formula>
    </cfRule>
  </conditionalFormatting>
  <conditionalFormatting sqref="F418:F436 H418:H436">
    <cfRule type="expression" dxfId="2788" priority="210">
      <formula>F418&gt;0</formula>
    </cfRule>
    <cfRule type="expression" dxfId="2787" priority="211">
      <formula>F418&lt;0</formula>
    </cfRule>
  </conditionalFormatting>
  <conditionalFormatting sqref="F411:F417">
    <cfRule type="expression" dxfId="2786" priority="208">
      <formula>F411&gt;0</formula>
    </cfRule>
    <cfRule type="expression" dxfId="2785" priority="209">
      <formula>F411&lt;0</formula>
    </cfRule>
  </conditionalFormatting>
  <conditionalFormatting sqref="H411:H417">
    <cfRule type="expression" dxfId="2784" priority="206">
      <formula>H411&gt;0</formula>
    </cfRule>
    <cfRule type="expression" dxfId="2783" priority="207">
      <formula>H411&lt;0</formula>
    </cfRule>
  </conditionalFormatting>
  <conditionalFormatting sqref="F444:F462 H444:H462">
    <cfRule type="expression" dxfId="2782" priority="204">
      <formula>F444&gt;0</formula>
    </cfRule>
    <cfRule type="expression" dxfId="2781" priority="205">
      <formula>F444&lt;0</formula>
    </cfRule>
  </conditionalFormatting>
  <conditionalFormatting sqref="F437:F443">
    <cfRule type="expression" dxfId="2780" priority="202">
      <formula>F437&gt;0</formula>
    </cfRule>
    <cfRule type="expression" dxfId="2779" priority="203">
      <formula>F437&lt;0</formula>
    </cfRule>
  </conditionalFormatting>
  <conditionalFormatting sqref="H437:H443">
    <cfRule type="expression" dxfId="2778" priority="200">
      <formula>H437&gt;0</formula>
    </cfRule>
    <cfRule type="expression" dxfId="2777" priority="201">
      <formula>H437&lt;0</formula>
    </cfRule>
  </conditionalFormatting>
  <conditionalFormatting sqref="F470:F487 H470:H487">
    <cfRule type="expression" dxfId="2776" priority="198">
      <formula>F470&gt;0</formula>
    </cfRule>
    <cfRule type="expression" dxfId="2775" priority="199">
      <formula>F470&lt;0</formula>
    </cfRule>
  </conditionalFormatting>
  <conditionalFormatting sqref="F463:F469">
    <cfRule type="expression" dxfId="2774" priority="196">
      <formula>F463&gt;0</formula>
    </cfRule>
    <cfRule type="expression" dxfId="2773" priority="197">
      <formula>F463&lt;0</formula>
    </cfRule>
  </conditionalFormatting>
  <conditionalFormatting sqref="H463:H469">
    <cfRule type="expression" dxfId="2772" priority="194">
      <formula>H463&gt;0</formula>
    </cfRule>
    <cfRule type="expression" dxfId="2771" priority="195">
      <formula>H463&lt;0</formula>
    </cfRule>
  </conditionalFormatting>
  <conditionalFormatting sqref="F488:F492 H488:H492">
    <cfRule type="expression" dxfId="2770" priority="192">
      <formula>F488&gt;0</formula>
    </cfRule>
    <cfRule type="expression" dxfId="2769" priority="193">
      <formula>F488&lt;0</formula>
    </cfRule>
  </conditionalFormatting>
  <conditionalFormatting sqref="F500:F515 H500:H515">
    <cfRule type="expression" dxfId="2768" priority="190">
      <formula>F500&gt;0</formula>
    </cfRule>
    <cfRule type="expression" dxfId="2767" priority="191">
      <formula>F500&lt;0</formula>
    </cfRule>
  </conditionalFormatting>
  <conditionalFormatting sqref="H493:H499">
    <cfRule type="expression" dxfId="2766" priority="186">
      <formula>H493&gt;0</formula>
    </cfRule>
    <cfRule type="expression" dxfId="2765" priority="187">
      <formula>H493&lt;0</formula>
    </cfRule>
  </conditionalFormatting>
  <conditionalFormatting sqref="F516 H516">
    <cfRule type="expression" dxfId="2764" priority="184">
      <formula>F516&gt;0</formula>
    </cfRule>
    <cfRule type="expression" dxfId="2763" priority="185">
      <formula>F516&lt;0</formula>
    </cfRule>
  </conditionalFormatting>
  <conditionalFormatting sqref="F517:F521 H517:H521">
    <cfRule type="expression" dxfId="2762" priority="182">
      <formula>F517&gt;0</formula>
    </cfRule>
    <cfRule type="expression" dxfId="2761" priority="183">
      <formula>F517&lt;0</formula>
    </cfRule>
  </conditionalFormatting>
  <conditionalFormatting sqref="F529:F544 H529:H544">
    <cfRule type="expression" dxfId="2760" priority="180">
      <formula>F529&gt;0</formula>
    </cfRule>
    <cfRule type="expression" dxfId="2759" priority="181">
      <formula>F529&lt;0</formula>
    </cfRule>
  </conditionalFormatting>
  <conditionalFormatting sqref="F522:F528">
    <cfRule type="expression" dxfId="2758" priority="178">
      <formula>F522&gt;0</formula>
    </cfRule>
    <cfRule type="expression" dxfId="2757" priority="179">
      <formula>F522&lt;0</formula>
    </cfRule>
  </conditionalFormatting>
  <conditionalFormatting sqref="H522:H528">
    <cfRule type="expression" dxfId="2756" priority="176">
      <formula>H522&gt;0</formula>
    </cfRule>
    <cfRule type="expression" dxfId="2755" priority="177">
      <formula>H522&lt;0</formula>
    </cfRule>
  </conditionalFormatting>
  <conditionalFormatting sqref="F546:F551 H546:H551">
    <cfRule type="expression" dxfId="2754" priority="174">
      <formula>F546&gt;0</formula>
    </cfRule>
    <cfRule type="expression" dxfId="2753" priority="175">
      <formula>F546&lt;0</formula>
    </cfRule>
  </conditionalFormatting>
  <conditionalFormatting sqref="F552 H552">
    <cfRule type="expression" dxfId="2752" priority="172">
      <formula>F552&gt;0</formula>
    </cfRule>
    <cfRule type="expression" dxfId="2751" priority="173">
      <formula>F552&lt;0</formula>
    </cfRule>
  </conditionalFormatting>
  <conditionalFormatting sqref="F553:F557 H553:H557">
    <cfRule type="expression" dxfId="2750" priority="170">
      <formula>F553&gt;0</formula>
    </cfRule>
    <cfRule type="expression" dxfId="2749" priority="171">
      <formula>F553&lt;0</formula>
    </cfRule>
  </conditionalFormatting>
  <conditionalFormatting sqref="F565:F580 H565:H580">
    <cfRule type="expression" dxfId="2748" priority="168">
      <formula>F565&gt;0</formula>
    </cfRule>
    <cfRule type="expression" dxfId="2747" priority="169">
      <formula>F565&lt;0</formula>
    </cfRule>
  </conditionalFormatting>
  <conditionalFormatting sqref="F558:F564">
    <cfRule type="expression" dxfId="2746" priority="166">
      <formula>F558&gt;0</formula>
    </cfRule>
    <cfRule type="expression" dxfId="2745" priority="167">
      <formula>F558&lt;0</formula>
    </cfRule>
  </conditionalFormatting>
  <conditionalFormatting sqref="H558:H564">
    <cfRule type="expression" dxfId="2744" priority="164">
      <formula>H558&gt;0</formula>
    </cfRule>
    <cfRule type="expression" dxfId="2743" priority="165">
      <formula>H558&lt;0</formula>
    </cfRule>
  </conditionalFormatting>
  <conditionalFormatting sqref="F581:F586 H581:H586">
    <cfRule type="expression" dxfId="2742" priority="162">
      <formula>F581&gt;0</formula>
    </cfRule>
    <cfRule type="expression" dxfId="2741" priority="163">
      <formula>F581&lt;0</formula>
    </cfRule>
  </conditionalFormatting>
  <conditionalFormatting sqref="F587 H587">
    <cfRule type="expression" dxfId="2740" priority="160">
      <formula>F587&gt;0</formula>
    </cfRule>
    <cfRule type="expression" dxfId="2739" priority="161">
      <formula>F587&lt;0</formula>
    </cfRule>
  </conditionalFormatting>
  <conditionalFormatting sqref="F588:F592 H588:H592">
    <cfRule type="expression" dxfId="2738" priority="158">
      <formula>F588&gt;0</formula>
    </cfRule>
    <cfRule type="expression" dxfId="2737" priority="159">
      <formula>F588&lt;0</formula>
    </cfRule>
  </conditionalFormatting>
  <conditionalFormatting sqref="F600:F615 H600:H615">
    <cfRule type="expression" dxfId="2736" priority="156">
      <formula>F600&gt;0</formula>
    </cfRule>
    <cfRule type="expression" dxfId="2735" priority="157">
      <formula>F600&lt;0</formula>
    </cfRule>
  </conditionalFormatting>
  <conditionalFormatting sqref="F593:F599">
    <cfRule type="expression" dxfId="2734" priority="154">
      <formula>F593&gt;0</formula>
    </cfRule>
    <cfRule type="expression" dxfId="2733" priority="155">
      <formula>F593&lt;0</formula>
    </cfRule>
  </conditionalFormatting>
  <conditionalFormatting sqref="H593:H599">
    <cfRule type="expression" dxfId="2732" priority="152">
      <formula>H593&gt;0</formula>
    </cfRule>
    <cfRule type="expression" dxfId="2731" priority="153">
      <formula>H593&lt;0</formula>
    </cfRule>
  </conditionalFormatting>
  <conditionalFormatting sqref="M644">
    <cfRule type="expression" dxfId="2730" priority="150">
      <formula>M644&gt;0</formula>
    </cfRule>
    <cfRule type="expression" dxfId="2729" priority="151">
      <formula>M644&lt;0</formula>
    </cfRule>
  </conditionalFormatting>
  <conditionalFormatting sqref="F146:F157">
    <cfRule type="expression" dxfId="2728" priority="146">
      <formula>F146&gt;0</formula>
    </cfRule>
    <cfRule type="expression" dxfId="2727" priority="147">
      <formula>F146&lt;0</formula>
    </cfRule>
  </conditionalFormatting>
  <conditionalFormatting sqref="H146:H157">
    <cfRule type="expression" dxfId="2726" priority="144">
      <formula>H146&gt;0</formula>
    </cfRule>
    <cfRule type="expression" dxfId="2725" priority="145">
      <formula>H146&lt;0</formula>
    </cfRule>
  </conditionalFormatting>
  <conditionalFormatting sqref="F140:F145 H140:H145">
    <cfRule type="expression" dxfId="2724" priority="142">
      <formula>F140&gt;0</formula>
    </cfRule>
    <cfRule type="expression" dxfId="2723" priority="143">
      <formula>F140&lt;0</formula>
    </cfRule>
  </conditionalFormatting>
  <conditionalFormatting sqref="J142">
    <cfRule type="expression" dxfId="2722" priority="140">
      <formula>J142&gt;0</formula>
    </cfRule>
    <cfRule type="expression" dxfId="2721" priority="141">
      <formula>J142&lt;0</formula>
    </cfRule>
  </conditionalFormatting>
  <conditionalFormatting sqref="J143:J149">
    <cfRule type="expression" dxfId="2720" priority="138">
      <formula>J143&gt;0</formula>
    </cfRule>
    <cfRule type="expression" dxfId="2719" priority="139">
      <formula>J143&lt;0</formula>
    </cfRule>
  </conditionalFormatting>
  <conditionalFormatting sqref="L142:L224 L231 L233">
    <cfRule type="expression" dxfId="2718" priority="134">
      <formula>L142&gt;0</formula>
    </cfRule>
    <cfRule type="expression" dxfId="2717" priority="135">
      <formula>L142&lt;0</formula>
    </cfRule>
  </conditionalFormatting>
  <conditionalFormatting sqref="Q10">
    <cfRule type="expression" dxfId="2716" priority="132">
      <formula>Q10&gt;0</formula>
    </cfRule>
    <cfRule type="expression" dxfId="2715" priority="133">
      <formula>Q10&lt;0</formula>
    </cfRule>
  </conditionalFormatting>
  <conditionalFormatting sqref="H253:H255 F253:F255">
    <cfRule type="expression" dxfId="2714" priority="129">
      <formula>F253&gt;0</formula>
    </cfRule>
    <cfRule type="expression" dxfId="2713" priority="130">
      <formula>F253&lt;0</formula>
    </cfRule>
  </conditionalFormatting>
  <conditionalFormatting sqref="H249:H251 F249:F251">
    <cfRule type="expression" dxfId="2712" priority="127">
      <formula>F249&gt;0</formula>
    </cfRule>
    <cfRule type="expression" dxfId="2711" priority="128">
      <formula>F249&lt;0</formula>
    </cfRule>
  </conditionalFormatting>
  <conditionalFormatting sqref="H248 F248">
    <cfRule type="expression" dxfId="2710" priority="125">
      <formula>F248&gt;0</formula>
    </cfRule>
    <cfRule type="expression" dxfId="2709" priority="126">
      <formula>F248&lt;0</formula>
    </cfRule>
  </conditionalFormatting>
  <conditionalFormatting sqref="H252 F252">
    <cfRule type="expression" dxfId="2708" priority="123">
      <formula>F252&gt;0</formula>
    </cfRule>
    <cfRule type="expression" dxfId="2707" priority="124">
      <formula>F252&lt;0</formula>
    </cfRule>
  </conditionalFormatting>
  <conditionalFormatting sqref="H258:H261 F258:F261">
    <cfRule type="expression" dxfId="2706" priority="119">
      <formula>F258&gt;0</formula>
    </cfRule>
    <cfRule type="expression" dxfId="2705" priority="120">
      <formula>F258&lt;0</formula>
    </cfRule>
  </conditionalFormatting>
  <conditionalFormatting sqref="H256:H257 F256:F257">
    <cfRule type="expression" dxfId="2704" priority="117">
      <formula>F256&gt;0</formula>
    </cfRule>
    <cfRule type="expression" dxfId="2703" priority="118">
      <formula>F256&lt;0</formula>
    </cfRule>
  </conditionalFormatting>
  <conditionalFormatting sqref="H283 F283">
    <cfRule type="expression" dxfId="2702" priority="115">
      <formula>F283&gt;0</formula>
    </cfRule>
    <cfRule type="expression" dxfId="2701" priority="116">
      <formula>F283&lt;0</formula>
    </cfRule>
  </conditionalFormatting>
  <conditionalFormatting sqref="H264:H266 F264:F266">
    <cfRule type="expression" dxfId="2700" priority="113">
      <formula>F264&gt;0</formula>
    </cfRule>
    <cfRule type="expression" dxfId="2699" priority="114">
      <formula>F264&lt;0</formula>
    </cfRule>
  </conditionalFormatting>
  <conditionalFormatting sqref="H262:H263 F262:F263">
    <cfRule type="expression" dxfId="2698" priority="111">
      <formula>F262&gt;0</formula>
    </cfRule>
    <cfRule type="expression" dxfId="2697" priority="112">
      <formula>F262&lt;0</formula>
    </cfRule>
  </conditionalFormatting>
  <conditionalFormatting sqref="H276:H278 F276:F278">
    <cfRule type="expression" dxfId="2696" priority="109">
      <formula>F276&gt;0</formula>
    </cfRule>
    <cfRule type="expression" dxfId="2695" priority="110">
      <formula>F276&lt;0</formula>
    </cfRule>
  </conditionalFormatting>
  <conditionalFormatting sqref="H275 F275">
    <cfRule type="expression" dxfId="2694" priority="107">
      <formula>F275&gt;0</formula>
    </cfRule>
    <cfRule type="expression" dxfId="2693" priority="108">
      <formula>F275&lt;0</formula>
    </cfRule>
  </conditionalFormatting>
  <conditionalFormatting sqref="H272:H274 F272:F274">
    <cfRule type="expression" dxfId="2692" priority="105">
      <formula>F272&gt;0</formula>
    </cfRule>
    <cfRule type="expression" dxfId="2691" priority="106">
      <formula>F272&lt;0</formula>
    </cfRule>
  </conditionalFormatting>
  <conditionalFormatting sqref="H271 F271">
    <cfRule type="expression" dxfId="2690" priority="103">
      <formula>F271&gt;0</formula>
    </cfRule>
    <cfRule type="expression" dxfId="2689" priority="104">
      <formula>F271&lt;0</formula>
    </cfRule>
  </conditionalFormatting>
  <conditionalFormatting sqref="H268:H270 F268:F270">
    <cfRule type="expression" dxfId="2688" priority="101">
      <formula>F268&gt;0</formula>
    </cfRule>
    <cfRule type="expression" dxfId="2687" priority="102">
      <formula>F268&lt;0</formula>
    </cfRule>
  </conditionalFormatting>
  <conditionalFormatting sqref="H267 F267">
    <cfRule type="expression" dxfId="2686" priority="99">
      <formula>F267&gt;0</formula>
    </cfRule>
    <cfRule type="expression" dxfId="2685" priority="100">
      <formula>F267&lt;0</formula>
    </cfRule>
  </conditionalFormatting>
  <conditionalFormatting sqref="H280:H282 F280:F282">
    <cfRule type="expression" dxfId="2684" priority="97">
      <formula>F280&gt;0</formula>
    </cfRule>
    <cfRule type="expression" dxfId="2683" priority="98">
      <formula>F280&lt;0</formula>
    </cfRule>
  </conditionalFormatting>
  <conditionalFormatting sqref="H279 F279">
    <cfRule type="expression" dxfId="2682" priority="95">
      <formula>F279&gt;0</formula>
    </cfRule>
    <cfRule type="expression" dxfId="2681" priority="96">
      <formula>F279&lt;0</formula>
    </cfRule>
  </conditionalFormatting>
  <conditionalFormatting sqref="H287 F287">
    <cfRule type="expression" dxfId="2680" priority="91">
      <formula>F287&gt;0</formula>
    </cfRule>
    <cfRule type="expression" dxfId="2679" priority="92">
      <formula>F287&lt;0</formula>
    </cfRule>
  </conditionalFormatting>
  <conditionalFormatting sqref="H284:H286 F284:F286">
    <cfRule type="expression" dxfId="2678" priority="89">
      <formula>F284&gt;0</formula>
    </cfRule>
    <cfRule type="expression" dxfId="2677" priority="90">
      <formula>F284&lt;0</formula>
    </cfRule>
  </conditionalFormatting>
  <conditionalFormatting sqref="H298:H299 F298:F299">
    <cfRule type="expression" dxfId="2676" priority="87">
      <formula>F298&gt;0</formula>
    </cfRule>
    <cfRule type="expression" dxfId="2675" priority="88">
      <formula>F298&lt;0</formula>
    </cfRule>
  </conditionalFormatting>
  <conditionalFormatting sqref="H294:H297 F294:F297">
    <cfRule type="expression" dxfId="2674" priority="83">
      <formula>F294&gt;0</formula>
    </cfRule>
    <cfRule type="expression" dxfId="2673" priority="84">
      <formula>F294&lt;0</formula>
    </cfRule>
  </conditionalFormatting>
  <conditionalFormatting sqref="H292:H293 F292:F293">
    <cfRule type="expression" dxfId="2672" priority="81">
      <formula>F292&gt;0</formula>
    </cfRule>
    <cfRule type="expression" dxfId="2671" priority="82">
      <formula>F292&lt;0</formula>
    </cfRule>
  </conditionalFormatting>
  <conditionalFormatting sqref="H288:H291 F288:F291">
    <cfRule type="expression" dxfId="2670" priority="77">
      <formula>F288&gt;0</formula>
    </cfRule>
    <cfRule type="expression" dxfId="2669" priority="78">
      <formula>F288&lt;0</formula>
    </cfRule>
  </conditionalFormatting>
  <conditionalFormatting sqref="F307:F310 H307:H310">
    <cfRule type="expression" dxfId="2668" priority="75">
      <formula>F307&gt;0</formula>
    </cfRule>
    <cfRule type="expression" dxfId="2667" priority="76">
      <formula>F307&lt;0</formula>
    </cfRule>
  </conditionalFormatting>
  <conditionalFormatting sqref="F305:F306 H305:H306">
    <cfRule type="expression" dxfId="2666" priority="73">
      <formula>F305&gt;0</formula>
    </cfRule>
    <cfRule type="expression" dxfId="2665" priority="74">
      <formula>F305&lt;0</formula>
    </cfRule>
  </conditionalFormatting>
  <conditionalFormatting sqref="F311:F313 H311:H313 K311:K314">
    <cfRule type="expression" dxfId="2664" priority="67">
      <formula>F311&gt;0</formula>
    </cfRule>
    <cfRule type="expression" dxfId="2663" priority="68">
      <formula>F311&lt;0</formula>
    </cfRule>
  </conditionalFormatting>
  <conditionalFormatting sqref="H318:H320 F318:F320 K318:K321">
    <cfRule type="expression" dxfId="2662" priority="63">
      <formula>F318&gt;0</formula>
    </cfRule>
    <cfRule type="expression" dxfId="2661" priority="64">
      <formula>F318&lt;0</formula>
    </cfRule>
  </conditionalFormatting>
  <conditionalFormatting sqref="H321:H324 F321:F324 K322:K324">
    <cfRule type="expression" dxfId="2660" priority="61">
      <formula>F321&gt;0</formula>
    </cfRule>
    <cfRule type="expression" dxfId="2659" priority="62">
      <formula>F321&lt;0</formula>
    </cfRule>
  </conditionalFormatting>
  <conditionalFormatting sqref="H325:H326 F325:F326 K325:K326">
    <cfRule type="expression" dxfId="2658" priority="59">
      <formula>F325&gt;0</formula>
    </cfRule>
    <cfRule type="expression" dxfId="2657" priority="60">
      <formula>F325&lt;0</formula>
    </cfRule>
  </conditionalFormatting>
  <conditionalFormatting sqref="K342 F342 H342">
    <cfRule type="expression" dxfId="2656" priority="57">
      <formula>F342&gt;0</formula>
    </cfRule>
    <cfRule type="expression" dxfId="2655" priority="58">
      <formula>F342&lt;0</formula>
    </cfRule>
  </conditionalFormatting>
  <conditionalFormatting sqref="K330:K332 F330:F332 H330:H332">
    <cfRule type="expression" dxfId="2654" priority="55">
      <formula>F330&gt;0</formula>
    </cfRule>
    <cfRule type="expression" dxfId="2653" priority="56">
      <formula>F330&lt;0</formula>
    </cfRule>
  </conditionalFormatting>
  <conditionalFormatting sqref="F334:F336 H334:H336 K334:K336">
    <cfRule type="expression" dxfId="2652" priority="51">
      <formula>F334&gt;0</formula>
    </cfRule>
    <cfRule type="expression" dxfId="2651" priority="52">
      <formula>F334&lt;0</formula>
    </cfRule>
  </conditionalFormatting>
  <conditionalFormatting sqref="K333 F333 H333">
    <cfRule type="expression" dxfId="2650" priority="49">
      <formula>F333&gt;0</formula>
    </cfRule>
    <cfRule type="expression" dxfId="2649" priority="50">
      <formula>F333&lt;0</formula>
    </cfRule>
  </conditionalFormatting>
  <conditionalFormatting sqref="K337:K338 F337:F338 H337:H338">
    <cfRule type="expression" dxfId="2648" priority="47">
      <formula>F337&gt;0</formula>
    </cfRule>
    <cfRule type="expression" dxfId="2647" priority="48">
      <formula>F337&lt;0</formula>
    </cfRule>
  </conditionalFormatting>
  <conditionalFormatting sqref="K339:K341 F339:F341 H339:H341">
    <cfRule type="expression" dxfId="2646" priority="41">
      <formula>F339&gt;0</formula>
    </cfRule>
    <cfRule type="expression" dxfId="2645" priority="42">
      <formula>F339&lt;0</formula>
    </cfRule>
  </conditionalFormatting>
  <conditionalFormatting sqref="F347:F349 H347:H349">
    <cfRule type="expression" dxfId="2644" priority="39">
      <formula>F347&gt;0</formula>
    </cfRule>
    <cfRule type="expression" dxfId="2643" priority="40">
      <formula>F347&lt;0</formula>
    </cfRule>
  </conditionalFormatting>
  <conditionalFormatting sqref="F346 H346">
    <cfRule type="expression" dxfId="2642" priority="37">
      <formula>F346&gt;0</formula>
    </cfRule>
    <cfRule type="expression" dxfId="2641" priority="38">
      <formula>F346&lt;0</formula>
    </cfRule>
  </conditionalFormatting>
  <conditionalFormatting sqref="F343:F345 H343:H345 K343:K349">
    <cfRule type="expression" dxfId="2640" priority="35">
      <formula>F343&gt;0</formula>
    </cfRule>
    <cfRule type="expression" dxfId="2639" priority="36">
      <formula>F343&lt;0</formula>
    </cfRule>
  </conditionalFormatting>
  <conditionalFormatting sqref="K350 F350 H350">
    <cfRule type="expression" dxfId="2638" priority="33">
      <formula>F350&gt;0</formula>
    </cfRule>
    <cfRule type="expression" dxfId="2637" priority="34">
      <formula>F350&lt;0</formula>
    </cfRule>
  </conditionalFormatting>
  <conditionalFormatting sqref="K351:K353 F351:F353 H351:H353">
    <cfRule type="expression" dxfId="2636" priority="31">
      <formula>F351&gt;0</formula>
    </cfRule>
    <cfRule type="expression" dxfId="2635" priority="32">
      <formula>F351&lt;0</formula>
    </cfRule>
  </conditionalFormatting>
  <conditionalFormatting sqref="K358 F358 H358">
    <cfRule type="expression" dxfId="2634" priority="29">
      <formula>F358&gt;0</formula>
    </cfRule>
    <cfRule type="expression" dxfId="2633" priority="30">
      <formula>F358&lt;0</formula>
    </cfRule>
  </conditionalFormatting>
  <conditionalFormatting sqref="F355:F357 H355:H357 K355:K357">
    <cfRule type="expression" dxfId="2632" priority="27">
      <formula>F355&gt;0</formula>
    </cfRule>
    <cfRule type="expression" dxfId="2631" priority="28">
      <formula>F355&lt;0</formula>
    </cfRule>
  </conditionalFormatting>
  <conditionalFormatting sqref="K354 F354 H354">
    <cfRule type="expression" dxfId="2630" priority="25">
      <formula>F354&gt;0</formula>
    </cfRule>
    <cfRule type="expression" dxfId="2629" priority="26">
      <formula>F354&lt;0</formula>
    </cfRule>
  </conditionalFormatting>
  <conditionalFormatting sqref="F363:F365 H363:H365 K363:K365">
    <cfRule type="expression" dxfId="2628" priority="23">
      <formula>F363&gt;0</formula>
    </cfRule>
    <cfRule type="expression" dxfId="2627" priority="24">
      <formula>F363&lt;0</formula>
    </cfRule>
  </conditionalFormatting>
  <conditionalFormatting sqref="K362 F362 H362">
    <cfRule type="expression" dxfId="2626" priority="21">
      <formula>F362&gt;0</formula>
    </cfRule>
    <cfRule type="expression" dxfId="2625" priority="22">
      <formula>F362&lt;0</formula>
    </cfRule>
  </conditionalFormatting>
  <conditionalFormatting sqref="K359:K361 F359:F361 H359:H361">
    <cfRule type="expression" dxfId="2624" priority="19">
      <formula>F359&gt;0</formula>
    </cfRule>
    <cfRule type="expression" dxfId="2623" priority="20">
      <formula>F359&lt;0</formula>
    </cfRule>
  </conditionalFormatting>
  <conditionalFormatting sqref="K372 F372 H372">
    <cfRule type="expression" dxfId="2622" priority="17">
      <formula>F372&gt;0</formula>
    </cfRule>
    <cfRule type="expression" dxfId="2621" priority="18">
      <formula>F372&lt;0</formula>
    </cfRule>
  </conditionalFormatting>
  <conditionalFormatting sqref="K367 F367 H367">
    <cfRule type="expression" dxfId="2620" priority="15">
      <formula>F367&gt;0</formula>
    </cfRule>
    <cfRule type="expression" dxfId="2619" priority="16">
      <formula>F367&lt;0</formula>
    </cfRule>
  </conditionalFormatting>
  <conditionalFormatting sqref="K366 F366 H366">
    <cfRule type="expression" dxfId="2618" priority="13">
      <formula>F366&gt;0</formula>
    </cfRule>
    <cfRule type="expression" dxfId="2617" priority="14">
      <formula>F366&lt;0</formula>
    </cfRule>
  </conditionalFormatting>
  <conditionalFormatting sqref="F368:F370 H368:H370 K368:K370">
    <cfRule type="expression" dxfId="2616" priority="11">
      <formula>F368&gt;0</formula>
    </cfRule>
    <cfRule type="expression" dxfId="2615" priority="12">
      <formula>F368&lt;0</formula>
    </cfRule>
  </conditionalFormatting>
  <conditionalFormatting sqref="K371 F371 H371">
    <cfRule type="expression" dxfId="2614" priority="9">
      <formula>F371&gt;0</formula>
    </cfRule>
    <cfRule type="expression" dxfId="2613" priority="10">
      <formula>F371&lt;0</formula>
    </cfRule>
  </conditionalFormatting>
  <conditionalFormatting sqref="H376 F376 K376">
    <cfRule type="expression" dxfId="2612" priority="3">
      <formula>F376&gt;0</formula>
    </cfRule>
    <cfRule type="expression" dxfId="2611" priority="4">
      <formula>F376&lt;0</formula>
    </cfRule>
  </conditionalFormatting>
  <conditionalFormatting sqref="H377:H379 F377:F379 K377:K379">
    <cfRule type="expression" dxfId="2610" priority="1">
      <formula>F377&gt;0</formula>
    </cfRule>
    <cfRule type="expression" dxfId="260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513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08" priority="27">
      <formula>Q7&gt;0</formula>
    </cfRule>
    <cfRule type="expression" dxfId="2607" priority="28">
      <formula>Q7&lt;0</formula>
    </cfRule>
  </conditionalFormatting>
  <conditionalFormatting sqref="Q8">
    <cfRule type="expression" dxfId="2606" priority="25">
      <formula>Q8&gt;0</formula>
    </cfRule>
    <cfRule type="expression" dxfId="2605" priority="26">
      <formula>Q8&lt;0</formula>
    </cfRule>
  </conditionalFormatting>
  <conditionalFormatting sqref="F25:F30 F34:F64">
    <cfRule type="expression" dxfId="2604" priority="23">
      <formula>F25&gt;0</formula>
    </cfRule>
    <cfRule type="expression" dxfId="2603" priority="24">
      <formula>F25&lt;0</formula>
    </cfRule>
  </conditionalFormatting>
  <conditionalFormatting sqref="H25:H30 H34:H64">
    <cfRule type="expression" dxfId="2602" priority="21">
      <formula>H25&gt;0</formula>
    </cfRule>
    <cfRule type="expression" dxfId="2601" priority="22">
      <formula>H25&lt;0</formula>
    </cfRule>
  </conditionalFormatting>
  <conditionalFormatting sqref="F89:F110">
    <cfRule type="expression" dxfId="2600" priority="19">
      <formula>F89&gt;0</formula>
    </cfRule>
    <cfRule type="expression" dxfId="2599" priority="20">
      <formula>F89&lt;0</formula>
    </cfRule>
  </conditionalFormatting>
  <conditionalFormatting sqref="H89:H110">
    <cfRule type="expression" dxfId="2598" priority="17">
      <formula>H89&gt;0</formula>
    </cfRule>
    <cfRule type="expression" dxfId="2597" priority="18">
      <formula>H89&lt;0</formula>
    </cfRule>
  </conditionalFormatting>
  <conditionalFormatting sqref="Q10">
    <cfRule type="expression" dxfId="2596" priority="15">
      <formula>Q10&gt;0</formula>
    </cfRule>
    <cfRule type="expression" dxfId="2595" priority="16">
      <formula>Q10&lt;0</formula>
    </cfRule>
  </conditionalFormatting>
  <conditionalFormatting sqref="J25:J38">
    <cfRule type="expression" dxfId="2594" priority="13">
      <formula>J25&gt;0</formula>
    </cfRule>
    <cfRule type="expression" dxfId="2593" priority="14">
      <formula>J25&lt;0</formula>
    </cfRule>
  </conditionalFormatting>
  <conditionalFormatting sqref="K25:K38">
    <cfRule type="expression" dxfId="2592" priority="11">
      <formula>K25&gt;0</formula>
    </cfRule>
    <cfRule type="expression" dxfId="2591" priority="12">
      <formula>K25&lt;0</formula>
    </cfRule>
  </conditionalFormatting>
  <conditionalFormatting sqref="L25:L38">
    <cfRule type="expression" dxfId="2590" priority="9">
      <formula>L25&gt;0</formula>
    </cfRule>
    <cfRule type="expression" dxfId="258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88" priority="7">
      <formula>F31&gt;0</formula>
    </cfRule>
    <cfRule type="expression" dxfId="2587" priority="8">
      <formula>F31&lt;0</formula>
    </cfRule>
  </conditionalFormatting>
  <conditionalFormatting sqref="H31:H33">
    <cfRule type="expression" dxfId="2586" priority="5">
      <formula>H31&gt;0</formula>
    </cfRule>
    <cfRule type="expression" dxfId="2585" priority="6">
      <formula>H31&lt;0</formula>
    </cfRule>
  </conditionalFormatting>
  <conditionalFormatting sqref="J61">
    <cfRule type="expression" dxfId="2584" priority="3">
      <formula>J61&gt;0</formula>
    </cfRule>
    <cfRule type="expression" dxfId="2583" priority="4">
      <formula>J61&lt;0</formula>
    </cfRule>
  </conditionalFormatting>
  <conditionalFormatting sqref="J62">
    <cfRule type="expression" dxfId="2582" priority="1">
      <formula>J62&gt;0</formula>
    </cfRule>
    <cfRule type="expression" dxfId="258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80" priority="39">
      <formula>F51&gt;0</formula>
    </cfRule>
    <cfRule type="expression" dxfId="2579" priority="40">
      <formula>F51&lt;0</formula>
    </cfRule>
  </conditionalFormatting>
  <conditionalFormatting sqref="Q7">
    <cfRule type="expression" dxfId="2578" priority="37">
      <formula>Q7&gt;0</formula>
    </cfRule>
    <cfRule type="expression" dxfId="2577" priority="38">
      <formula>Q7&lt;0</formula>
    </cfRule>
  </conditionalFormatting>
  <conditionalFormatting sqref="Q8">
    <cfRule type="expression" dxfId="2576" priority="35">
      <formula>Q8&gt;0</formula>
    </cfRule>
    <cfRule type="expression" dxfId="2575" priority="36">
      <formula>Q8&lt;0</formula>
    </cfRule>
  </conditionalFormatting>
  <conditionalFormatting sqref="F31:F49">
    <cfRule type="expression" dxfId="2574" priority="33">
      <formula>F31&gt;0</formula>
    </cfRule>
    <cfRule type="expression" dxfId="2573" priority="34">
      <formula>F31&lt;0</formula>
    </cfRule>
  </conditionalFormatting>
  <conditionalFormatting sqref="H31:H49">
    <cfRule type="expression" dxfId="2572" priority="31">
      <formula>H31&gt;0</formula>
    </cfRule>
    <cfRule type="expression" dxfId="2571" priority="32">
      <formula>H31&lt;0</formula>
    </cfRule>
  </conditionalFormatting>
  <conditionalFormatting sqref="Q10">
    <cfRule type="expression" dxfId="2570" priority="29">
      <formula>Q10&gt;0</formula>
    </cfRule>
    <cfRule type="expression" dxfId="2569" priority="30">
      <formula>Q10&lt;0</formula>
    </cfRule>
  </conditionalFormatting>
  <conditionalFormatting sqref="J25:J38">
    <cfRule type="expression" dxfId="2568" priority="27">
      <formula>J25&gt;0</formula>
    </cfRule>
    <cfRule type="expression" dxfId="2567" priority="28">
      <formula>J25&lt;0</formula>
    </cfRule>
  </conditionalFormatting>
  <conditionalFormatting sqref="K38">
    <cfRule type="expression" dxfId="2566" priority="25">
      <formula>K38&gt;0</formula>
    </cfRule>
    <cfRule type="expression" dxfId="2565" priority="26">
      <formula>K38&lt;0</formula>
    </cfRule>
  </conditionalFormatting>
  <conditionalFormatting sqref="L25:L38">
    <cfRule type="expression" dxfId="2564" priority="23">
      <formula>L25&gt;0</formula>
    </cfRule>
    <cfRule type="expression" dxfId="2563" priority="24">
      <formula>L25&lt;0</formula>
    </cfRule>
  </conditionalFormatting>
  <conditionalFormatting sqref="F95:F116">
    <cfRule type="expression" dxfId="2562" priority="21">
      <formula>F95&gt;0</formula>
    </cfRule>
    <cfRule type="expression" dxfId="2561" priority="22">
      <formula>F95&lt;0</formula>
    </cfRule>
  </conditionalFormatting>
  <conditionalFormatting sqref="H95:H116">
    <cfRule type="expression" dxfId="2560" priority="19">
      <formula>H95&gt;0</formula>
    </cfRule>
    <cfRule type="expression" dxfId="2559" priority="20">
      <formula>H95&lt;0</formula>
    </cfRule>
  </conditionalFormatting>
  <conditionalFormatting sqref="J95:J108">
    <cfRule type="expression" dxfId="2558" priority="17">
      <formula>J95&gt;0</formula>
    </cfRule>
    <cfRule type="expression" dxfId="2557" priority="18">
      <formula>J95&lt;0</formula>
    </cfRule>
  </conditionalFormatting>
  <conditionalFormatting sqref="K95:K108">
    <cfRule type="expression" dxfId="2556" priority="15">
      <formula>K95&gt;0</formula>
    </cfRule>
    <cfRule type="expression" dxfId="2555" priority="16">
      <formula>K95&lt;0</formula>
    </cfRule>
  </conditionalFormatting>
  <conditionalFormatting sqref="L95:L108">
    <cfRule type="expression" dxfId="2554" priority="13">
      <formula>L95&gt;0</formula>
    </cfRule>
    <cfRule type="expression" dxfId="2553" priority="14">
      <formula>L95&lt;0</formula>
    </cfRule>
  </conditionalFormatting>
  <conditionalFormatting sqref="F25:F30">
    <cfRule type="expression" dxfId="2552" priority="11">
      <formula>F25&gt;0</formula>
    </cfRule>
    <cfRule type="expression" dxfId="2551" priority="12">
      <formula>F25&lt;0</formula>
    </cfRule>
  </conditionalFormatting>
  <conditionalFormatting sqref="H25:H30">
    <cfRule type="expression" dxfId="2550" priority="9">
      <formula>H25&gt;0</formula>
    </cfRule>
    <cfRule type="expression" dxfId="2549" priority="10">
      <formula>H25&lt;0</formula>
    </cfRule>
  </conditionalFormatting>
  <conditionalFormatting sqref="F50">
    <cfRule type="expression" dxfId="2548" priority="7">
      <formula>F50&gt;0</formula>
    </cfRule>
    <cfRule type="expression" dxfId="2547" priority="8">
      <formula>F50&lt;0</formula>
    </cfRule>
  </conditionalFormatting>
  <conditionalFormatting sqref="H50">
    <cfRule type="expression" dxfId="2546" priority="5">
      <formula>H50&gt;0</formula>
    </cfRule>
    <cfRule type="expression" dxfId="2545" priority="6">
      <formula>H50&lt;0</formula>
    </cfRule>
  </conditionalFormatting>
  <conditionalFormatting sqref="H62:H63 F62:F63">
    <cfRule type="expression" dxfId="2544" priority="3">
      <formula>F62&gt;0</formula>
    </cfRule>
    <cfRule type="expression" dxfId="2543" priority="4">
      <formula>F62&lt;0</formula>
    </cfRule>
  </conditionalFormatting>
  <conditionalFormatting sqref="J60">
    <cfRule type="expression" dxfId="2542" priority="1">
      <formula>J60&gt;0</formula>
    </cfRule>
    <cfRule type="expression" dxfId="254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0" priority="35">
      <formula>F47&gt;0</formula>
    </cfRule>
    <cfRule type="expression" dxfId="2539" priority="36">
      <formula>F47&lt;0</formula>
    </cfRule>
  </conditionalFormatting>
  <conditionalFormatting sqref="Q7">
    <cfRule type="expression" dxfId="2538" priority="33">
      <formula>Q7&gt;0</formula>
    </cfRule>
    <cfRule type="expression" dxfId="2537" priority="34">
      <formula>Q7&lt;0</formula>
    </cfRule>
  </conditionalFormatting>
  <conditionalFormatting sqref="Q8">
    <cfRule type="expression" dxfId="2536" priority="31">
      <formula>Q8&gt;0</formula>
    </cfRule>
    <cfRule type="expression" dxfId="2535" priority="32">
      <formula>Q8&lt;0</formula>
    </cfRule>
  </conditionalFormatting>
  <conditionalFormatting sqref="F30:F46">
    <cfRule type="expression" dxfId="2534" priority="29">
      <formula>F30&gt;0</formula>
    </cfRule>
    <cfRule type="expression" dxfId="2533" priority="30">
      <formula>F30&lt;0</formula>
    </cfRule>
  </conditionalFormatting>
  <conditionalFormatting sqref="H30:H46">
    <cfRule type="expression" dxfId="2532" priority="27">
      <formula>H30&gt;0</formula>
    </cfRule>
    <cfRule type="expression" dxfId="2531" priority="28">
      <formula>H30&lt;0</formula>
    </cfRule>
  </conditionalFormatting>
  <conditionalFormatting sqref="Q10">
    <cfRule type="expression" dxfId="2530" priority="25">
      <formula>Q10&gt;0</formula>
    </cfRule>
    <cfRule type="expression" dxfId="2529" priority="26">
      <formula>Q10&lt;0</formula>
    </cfRule>
  </conditionalFormatting>
  <conditionalFormatting sqref="J25:J38">
    <cfRule type="expression" dxfId="2528" priority="23">
      <formula>J25&gt;0</formula>
    </cfRule>
    <cfRule type="expression" dxfId="2527" priority="24">
      <formula>J25&lt;0</formula>
    </cfRule>
  </conditionalFormatting>
  <conditionalFormatting sqref="K25:K38">
    <cfRule type="expression" dxfId="2526" priority="21">
      <formula>K25&gt;0</formula>
    </cfRule>
    <cfRule type="expression" dxfId="2525" priority="22">
      <formula>K25&lt;0</formula>
    </cfRule>
  </conditionalFormatting>
  <conditionalFormatting sqref="L25 L38">
    <cfRule type="expression" dxfId="2524" priority="19">
      <formula>L25&gt;0</formula>
    </cfRule>
    <cfRule type="expression" dxfId="2523" priority="20">
      <formula>L25&lt;0</formula>
    </cfRule>
  </conditionalFormatting>
  <conditionalFormatting sqref="F89:F110">
    <cfRule type="expression" dxfId="2522" priority="17">
      <formula>F89&gt;0</formula>
    </cfRule>
    <cfRule type="expression" dxfId="2521" priority="18">
      <formula>F89&lt;0</formula>
    </cfRule>
  </conditionalFormatting>
  <conditionalFormatting sqref="H89:H110">
    <cfRule type="expression" dxfId="2520" priority="15">
      <formula>H89&gt;0</formula>
    </cfRule>
    <cfRule type="expression" dxfId="2519" priority="16">
      <formula>H89&lt;0</formula>
    </cfRule>
  </conditionalFormatting>
  <conditionalFormatting sqref="J89:J102">
    <cfRule type="expression" dxfId="2518" priority="13">
      <formula>J89&gt;0</formula>
    </cfRule>
    <cfRule type="expression" dxfId="2517" priority="14">
      <formula>J89&lt;0</formula>
    </cfRule>
  </conditionalFormatting>
  <conditionalFormatting sqref="K89:K102">
    <cfRule type="expression" dxfId="2516" priority="11">
      <formula>K89&gt;0</formula>
    </cfRule>
    <cfRule type="expression" dxfId="2515" priority="12">
      <formula>K89&lt;0</formula>
    </cfRule>
  </conditionalFormatting>
  <conditionalFormatting sqref="L89:L102">
    <cfRule type="expression" dxfId="2514" priority="9">
      <formula>L89&gt;0</formula>
    </cfRule>
    <cfRule type="expression" dxfId="2513" priority="10">
      <formula>L89&lt;0</formula>
    </cfRule>
  </conditionalFormatting>
  <conditionalFormatting sqref="F25:F29">
    <cfRule type="expression" dxfId="2512" priority="7">
      <formula>F25&gt;0</formula>
    </cfRule>
    <cfRule type="expression" dxfId="2511" priority="8">
      <formula>F25&lt;0</formula>
    </cfRule>
  </conditionalFormatting>
  <conditionalFormatting sqref="H25:H29">
    <cfRule type="expression" dxfId="2510" priority="5">
      <formula>H25&gt;0</formula>
    </cfRule>
    <cfRule type="expression" dxfId="250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8" priority="35">
      <formula>F47&gt;0</formula>
    </cfRule>
    <cfRule type="expression" dxfId="2507" priority="36">
      <formula>F47&lt;0</formula>
    </cfRule>
  </conditionalFormatting>
  <conditionalFormatting sqref="Q7">
    <cfRule type="expression" dxfId="2506" priority="33">
      <formula>Q7&gt;0</formula>
    </cfRule>
    <cfRule type="expression" dxfId="2505" priority="34">
      <formula>Q7&lt;0</formula>
    </cfRule>
  </conditionalFormatting>
  <conditionalFormatting sqref="Q8">
    <cfRule type="expression" dxfId="2504" priority="31">
      <formula>Q8&gt;0</formula>
    </cfRule>
    <cfRule type="expression" dxfId="2503" priority="32">
      <formula>Q8&lt;0</formula>
    </cfRule>
  </conditionalFormatting>
  <conditionalFormatting sqref="F30:F46">
    <cfRule type="expression" dxfId="2502" priority="29">
      <formula>F30&gt;0</formula>
    </cfRule>
    <cfRule type="expression" dxfId="2501" priority="30">
      <formula>F30&lt;0</formula>
    </cfRule>
  </conditionalFormatting>
  <conditionalFormatting sqref="H30:H46">
    <cfRule type="expression" dxfId="2500" priority="27">
      <formula>H30&gt;0</formula>
    </cfRule>
    <cfRule type="expression" dxfId="2499" priority="28">
      <formula>H30&lt;0</formula>
    </cfRule>
  </conditionalFormatting>
  <conditionalFormatting sqref="Q10">
    <cfRule type="expression" dxfId="2498" priority="25">
      <formula>Q10&gt;0</formula>
    </cfRule>
    <cfRule type="expression" dxfId="2497" priority="26">
      <formula>Q10&lt;0</formula>
    </cfRule>
  </conditionalFormatting>
  <conditionalFormatting sqref="J25:J38">
    <cfRule type="expression" dxfId="2496" priority="23">
      <formula>J25&gt;0</formula>
    </cfRule>
    <cfRule type="expression" dxfId="2495" priority="24">
      <formula>J25&lt;0</formula>
    </cfRule>
  </conditionalFormatting>
  <conditionalFormatting sqref="K25:K38">
    <cfRule type="expression" dxfId="2494" priority="21">
      <formula>K25&gt;0</formula>
    </cfRule>
    <cfRule type="expression" dxfId="2493" priority="22">
      <formula>K25&lt;0</formula>
    </cfRule>
  </conditionalFormatting>
  <conditionalFormatting sqref="L25 L38">
    <cfRule type="expression" dxfId="2492" priority="19">
      <formula>L25&gt;0</formula>
    </cfRule>
    <cfRule type="expression" dxfId="2491" priority="20">
      <formula>L25&lt;0</formula>
    </cfRule>
  </conditionalFormatting>
  <conditionalFormatting sqref="F89:F110">
    <cfRule type="expression" dxfId="2490" priority="17">
      <formula>F89&gt;0</formula>
    </cfRule>
    <cfRule type="expression" dxfId="2489" priority="18">
      <formula>F89&lt;0</formula>
    </cfRule>
  </conditionalFormatting>
  <conditionalFormatting sqref="H89:H110">
    <cfRule type="expression" dxfId="2488" priority="15">
      <formula>H89&gt;0</formula>
    </cfRule>
    <cfRule type="expression" dxfId="2487" priority="16">
      <formula>H89&lt;0</formula>
    </cfRule>
  </conditionalFormatting>
  <conditionalFormatting sqref="J89:J102">
    <cfRule type="expression" dxfId="2486" priority="13">
      <formula>J89&gt;0</formula>
    </cfRule>
    <cfRule type="expression" dxfId="2485" priority="14">
      <formula>J89&lt;0</formula>
    </cfRule>
  </conditionalFormatting>
  <conditionalFormatting sqref="K89:K102">
    <cfRule type="expression" dxfId="2484" priority="11">
      <formula>K89&gt;0</formula>
    </cfRule>
    <cfRule type="expression" dxfId="2483" priority="12">
      <formula>K89&lt;0</formula>
    </cfRule>
  </conditionalFormatting>
  <conditionalFormatting sqref="L89:L102">
    <cfRule type="expression" dxfId="2482" priority="9">
      <formula>L89&gt;0</formula>
    </cfRule>
    <cfRule type="expression" dxfId="2481" priority="10">
      <formula>L89&lt;0</formula>
    </cfRule>
  </conditionalFormatting>
  <conditionalFormatting sqref="F29 F25:F27">
    <cfRule type="expression" dxfId="2480" priority="7">
      <formula>F25&gt;0</formula>
    </cfRule>
    <cfRule type="expression" dxfId="2479" priority="8">
      <formula>F25&lt;0</formula>
    </cfRule>
  </conditionalFormatting>
  <conditionalFormatting sqref="H25:H29">
    <cfRule type="expression" dxfId="2478" priority="5">
      <formula>H25&gt;0</formula>
    </cfRule>
    <cfRule type="expression" dxfId="2477" priority="6">
      <formula>H25&lt;0</formula>
    </cfRule>
  </conditionalFormatting>
  <conditionalFormatting sqref="F28">
    <cfRule type="expression" dxfId="2476" priority="3">
      <formula>F28&gt;0</formula>
    </cfRule>
    <cfRule type="expression" dxfId="247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4" priority="35">
      <formula>F47&gt;0</formula>
    </cfRule>
    <cfRule type="expression" dxfId="2473" priority="36">
      <formula>F47&lt;0</formula>
    </cfRule>
  </conditionalFormatting>
  <conditionalFormatting sqref="Q7">
    <cfRule type="expression" dxfId="2472" priority="33">
      <formula>Q7&gt;0</formula>
    </cfRule>
    <cfRule type="expression" dxfId="2471" priority="34">
      <formula>Q7&lt;0</formula>
    </cfRule>
  </conditionalFormatting>
  <conditionalFormatting sqref="Q8">
    <cfRule type="expression" dxfId="2470" priority="31">
      <formula>Q8&gt;0</formula>
    </cfRule>
    <cfRule type="expression" dxfId="2469" priority="32">
      <formula>Q8&lt;0</formula>
    </cfRule>
  </conditionalFormatting>
  <conditionalFormatting sqref="F30:F46">
    <cfRule type="expression" dxfId="2468" priority="29">
      <formula>F30&gt;0</formula>
    </cfRule>
    <cfRule type="expression" dxfId="2467" priority="30">
      <formula>F30&lt;0</formula>
    </cfRule>
  </conditionalFormatting>
  <conditionalFormatting sqref="H30:H46">
    <cfRule type="expression" dxfId="2466" priority="27">
      <formula>H30&gt;0</formula>
    </cfRule>
    <cfRule type="expression" dxfId="2465" priority="28">
      <formula>H30&lt;0</formula>
    </cfRule>
  </conditionalFormatting>
  <conditionalFormatting sqref="Q10">
    <cfRule type="expression" dxfId="2464" priority="25">
      <formula>Q10&gt;0</formula>
    </cfRule>
    <cfRule type="expression" dxfId="2463" priority="26">
      <formula>Q10&lt;0</formula>
    </cfRule>
  </conditionalFormatting>
  <conditionalFormatting sqref="J25:J38">
    <cfRule type="expression" dxfId="2462" priority="23">
      <formula>J25&gt;0</formula>
    </cfRule>
    <cfRule type="expression" dxfId="2461" priority="24">
      <formula>J25&lt;0</formula>
    </cfRule>
  </conditionalFormatting>
  <conditionalFormatting sqref="K25:K38">
    <cfRule type="expression" dxfId="2460" priority="21">
      <formula>K25&gt;0</formula>
    </cfRule>
    <cfRule type="expression" dxfId="2459" priority="22">
      <formula>K25&lt;0</formula>
    </cfRule>
  </conditionalFormatting>
  <conditionalFormatting sqref="L25 L38">
    <cfRule type="expression" dxfId="2458" priority="19">
      <formula>L25&gt;0</formula>
    </cfRule>
    <cfRule type="expression" dxfId="2457" priority="20">
      <formula>L25&lt;0</formula>
    </cfRule>
  </conditionalFormatting>
  <conditionalFormatting sqref="F89:F110">
    <cfRule type="expression" dxfId="2456" priority="17">
      <formula>F89&gt;0</formula>
    </cfRule>
    <cfRule type="expression" dxfId="2455" priority="18">
      <formula>F89&lt;0</formula>
    </cfRule>
  </conditionalFormatting>
  <conditionalFormatting sqref="H89:H110">
    <cfRule type="expression" dxfId="2454" priority="15">
      <formula>H89&gt;0</formula>
    </cfRule>
    <cfRule type="expression" dxfId="2453" priority="16">
      <formula>H89&lt;0</formula>
    </cfRule>
  </conditionalFormatting>
  <conditionalFormatting sqref="J89:J102">
    <cfRule type="expression" dxfId="2452" priority="13">
      <formula>J89&gt;0</formula>
    </cfRule>
    <cfRule type="expression" dxfId="2451" priority="14">
      <formula>J89&lt;0</formula>
    </cfRule>
  </conditionalFormatting>
  <conditionalFormatting sqref="K89:K102">
    <cfRule type="expression" dxfId="2450" priority="11">
      <formula>K89&gt;0</formula>
    </cfRule>
    <cfRule type="expression" dxfId="2449" priority="12">
      <formula>K89&lt;0</formula>
    </cfRule>
  </conditionalFormatting>
  <conditionalFormatting sqref="L89:L102">
    <cfRule type="expression" dxfId="2448" priority="9">
      <formula>L89&gt;0</formula>
    </cfRule>
    <cfRule type="expression" dxfId="2447" priority="10">
      <formula>L89&lt;0</formula>
    </cfRule>
  </conditionalFormatting>
  <conditionalFormatting sqref="F29 F25:F26">
    <cfRule type="expression" dxfId="2446" priority="7">
      <formula>F25&gt;0</formula>
    </cfRule>
    <cfRule type="expression" dxfId="2445" priority="8">
      <formula>F25&lt;0</formula>
    </cfRule>
  </conditionalFormatting>
  <conditionalFormatting sqref="H29 H25:H27">
    <cfRule type="expression" dxfId="2444" priority="5">
      <formula>H25&gt;0</formula>
    </cfRule>
    <cfRule type="expression" dxfId="2443" priority="6">
      <formula>H25&lt;0</formula>
    </cfRule>
  </conditionalFormatting>
  <conditionalFormatting sqref="F27:F28">
    <cfRule type="expression" dxfId="2442" priority="3">
      <formula>F27&gt;0</formula>
    </cfRule>
    <cfRule type="expression" dxfId="2441" priority="4">
      <formula>F27&lt;0</formula>
    </cfRule>
  </conditionalFormatting>
  <conditionalFormatting sqref="H28">
    <cfRule type="expression" dxfId="2440" priority="1">
      <formula>H28&gt;0</formula>
    </cfRule>
    <cfRule type="expression" dxfId="243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8" priority="35">
      <formula>F47&gt;0</formula>
    </cfRule>
    <cfRule type="expression" dxfId="2437" priority="36">
      <formula>F47&lt;0</formula>
    </cfRule>
  </conditionalFormatting>
  <conditionalFormatting sqref="Q7">
    <cfRule type="expression" dxfId="2436" priority="33">
      <formula>Q7&gt;0</formula>
    </cfRule>
    <cfRule type="expression" dxfId="2435" priority="34">
      <formula>Q7&lt;0</formula>
    </cfRule>
  </conditionalFormatting>
  <conditionalFormatting sqref="Q8">
    <cfRule type="expression" dxfId="2434" priority="31">
      <formula>Q8&gt;0</formula>
    </cfRule>
    <cfRule type="expression" dxfId="2433" priority="32">
      <formula>Q8&lt;0</formula>
    </cfRule>
  </conditionalFormatting>
  <conditionalFormatting sqref="F30:F46">
    <cfRule type="expression" dxfId="2432" priority="29">
      <formula>F30&gt;0</formula>
    </cfRule>
    <cfRule type="expression" dxfId="2431" priority="30">
      <formula>F30&lt;0</formula>
    </cfRule>
  </conditionalFormatting>
  <conditionalFormatting sqref="H30:H46">
    <cfRule type="expression" dxfId="2430" priority="27">
      <formula>H30&gt;0</formula>
    </cfRule>
    <cfRule type="expression" dxfId="2429" priority="28">
      <formula>H30&lt;0</formula>
    </cfRule>
  </conditionalFormatting>
  <conditionalFormatting sqref="Q10">
    <cfRule type="expression" dxfId="2428" priority="25">
      <formula>Q10&gt;0</formula>
    </cfRule>
    <cfRule type="expression" dxfId="2427" priority="26">
      <formula>Q10&lt;0</formula>
    </cfRule>
  </conditionalFormatting>
  <conditionalFormatting sqref="J25:J38">
    <cfRule type="expression" dxfId="2426" priority="23">
      <formula>J25&gt;0</formula>
    </cfRule>
    <cfRule type="expression" dxfId="2425" priority="24">
      <formula>J25&lt;0</formula>
    </cfRule>
  </conditionalFormatting>
  <conditionalFormatting sqref="K25:K38">
    <cfRule type="expression" dxfId="2424" priority="21">
      <formula>K25&gt;0</formula>
    </cfRule>
    <cfRule type="expression" dxfId="2423" priority="22">
      <formula>K25&lt;0</formula>
    </cfRule>
  </conditionalFormatting>
  <conditionalFormatting sqref="L25 L38">
    <cfRule type="expression" dxfId="2422" priority="19">
      <formula>L25&gt;0</formula>
    </cfRule>
    <cfRule type="expression" dxfId="2421" priority="20">
      <formula>L25&lt;0</formula>
    </cfRule>
  </conditionalFormatting>
  <conditionalFormatting sqref="F89:F110">
    <cfRule type="expression" dxfId="2420" priority="17">
      <formula>F89&gt;0</formula>
    </cfRule>
    <cfRule type="expression" dxfId="2419" priority="18">
      <formula>F89&lt;0</formula>
    </cfRule>
  </conditionalFormatting>
  <conditionalFormatting sqref="H89:H110">
    <cfRule type="expression" dxfId="2418" priority="15">
      <formula>H89&gt;0</formula>
    </cfRule>
    <cfRule type="expression" dxfId="2417" priority="16">
      <formula>H89&lt;0</formula>
    </cfRule>
  </conditionalFormatting>
  <conditionalFormatting sqref="J89:J102">
    <cfRule type="expression" dxfId="2416" priority="13">
      <formula>J89&gt;0</formula>
    </cfRule>
    <cfRule type="expression" dxfId="2415" priority="14">
      <formula>J89&lt;0</formula>
    </cfRule>
  </conditionalFormatting>
  <conditionalFormatting sqref="K89:K102">
    <cfRule type="expression" dxfId="2414" priority="11">
      <formula>K89&gt;0</formula>
    </cfRule>
    <cfRule type="expression" dxfId="2413" priority="12">
      <formula>K89&lt;0</formula>
    </cfRule>
  </conditionalFormatting>
  <conditionalFormatting sqref="L89:L102">
    <cfRule type="expression" dxfId="2412" priority="9">
      <formula>L89&gt;0</formula>
    </cfRule>
    <cfRule type="expression" dxfId="2411" priority="10">
      <formula>L89&lt;0</formula>
    </cfRule>
  </conditionalFormatting>
  <conditionalFormatting sqref="F29 F25:F26">
    <cfRule type="expression" dxfId="2410" priority="7">
      <formula>F25&gt;0</formula>
    </cfRule>
    <cfRule type="expression" dxfId="2409" priority="8">
      <formula>F25&lt;0</formula>
    </cfRule>
  </conditionalFormatting>
  <conditionalFormatting sqref="H29 H25:H27">
    <cfRule type="expression" dxfId="2408" priority="5">
      <formula>H25&gt;0</formula>
    </cfRule>
    <cfRule type="expression" dxfId="2407" priority="6">
      <formula>H25&lt;0</formula>
    </cfRule>
  </conditionalFormatting>
  <conditionalFormatting sqref="F27:F28">
    <cfRule type="expression" dxfId="2406" priority="3">
      <formula>F27&gt;0</formula>
    </cfRule>
    <cfRule type="expression" dxfId="2405" priority="4">
      <formula>F27&lt;0</formula>
    </cfRule>
  </conditionalFormatting>
  <conditionalFormatting sqref="H28">
    <cfRule type="expression" dxfId="2404" priority="1">
      <formula>H28&gt;0</formula>
    </cfRule>
    <cfRule type="expression" dxfId="240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02" priority="43">
      <formula>F54&gt;0</formula>
    </cfRule>
    <cfRule type="expression" dxfId="2401" priority="44">
      <formula>F54&lt;0</formula>
    </cfRule>
  </conditionalFormatting>
  <conditionalFormatting sqref="Q7">
    <cfRule type="expression" dxfId="2400" priority="41">
      <formula>Q7&gt;0</formula>
    </cfRule>
    <cfRule type="expression" dxfId="2399" priority="42">
      <formula>Q7&lt;0</formula>
    </cfRule>
  </conditionalFormatting>
  <conditionalFormatting sqref="Q8">
    <cfRule type="expression" dxfId="2398" priority="39">
      <formula>Q8&gt;0</formula>
    </cfRule>
    <cfRule type="expression" dxfId="2397" priority="40">
      <formula>Q8&lt;0</formula>
    </cfRule>
  </conditionalFormatting>
  <conditionalFormatting sqref="F33:F36 F38:F53">
    <cfRule type="expression" dxfId="2396" priority="37">
      <formula>F33&gt;0</formula>
    </cfRule>
    <cfRule type="expression" dxfId="2395" priority="38">
      <formula>F33&lt;0</formula>
    </cfRule>
  </conditionalFormatting>
  <conditionalFormatting sqref="H33:H36 H38:H53">
    <cfRule type="expression" dxfId="2394" priority="35">
      <formula>H33&gt;0</formula>
    </cfRule>
    <cfRule type="expression" dxfId="2393" priority="36">
      <formula>H33&lt;0</formula>
    </cfRule>
  </conditionalFormatting>
  <conditionalFormatting sqref="Q10">
    <cfRule type="expression" dxfId="2392" priority="33">
      <formula>Q10&gt;0</formula>
    </cfRule>
    <cfRule type="expression" dxfId="2391" priority="34">
      <formula>Q10&lt;0</formula>
    </cfRule>
  </conditionalFormatting>
  <conditionalFormatting sqref="J25:J37">
    <cfRule type="expression" dxfId="2390" priority="31">
      <formula>J25&gt;0</formula>
    </cfRule>
    <cfRule type="expression" dxfId="2389" priority="32">
      <formula>J25&lt;0</formula>
    </cfRule>
  </conditionalFormatting>
  <conditionalFormatting sqref="K25:K38">
    <cfRule type="expression" dxfId="2388" priority="29">
      <formula>K25&gt;0</formula>
    </cfRule>
    <cfRule type="expression" dxfId="2387" priority="30">
      <formula>K25&lt;0</formula>
    </cfRule>
  </conditionalFormatting>
  <conditionalFormatting sqref="L25">
    <cfRule type="expression" dxfId="2386" priority="27">
      <formula>L25&gt;0</formula>
    </cfRule>
    <cfRule type="expression" dxfId="2385" priority="28">
      <formula>L25&lt;0</formula>
    </cfRule>
  </conditionalFormatting>
  <conditionalFormatting sqref="F89:F110">
    <cfRule type="expression" dxfId="2384" priority="25">
      <formula>F89&gt;0</formula>
    </cfRule>
    <cfRule type="expression" dxfId="2383" priority="26">
      <formula>F89&lt;0</formula>
    </cfRule>
  </conditionalFormatting>
  <conditionalFormatting sqref="H89:H110">
    <cfRule type="expression" dxfId="2382" priority="23">
      <formula>H89&gt;0</formula>
    </cfRule>
    <cfRule type="expression" dxfId="2381" priority="24">
      <formula>H89&lt;0</formula>
    </cfRule>
  </conditionalFormatting>
  <conditionalFormatting sqref="J89:J102">
    <cfRule type="expression" dxfId="2380" priority="21">
      <formula>J89&gt;0</formula>
    </cfRule>
    <cfRule type="expression" dxfId="2379" priority="22">
      <formula>J89&lt;0</formula>
    </cfRule>
  </conditionalFormatting>
  <conditionalFormatting sqref="K89:K102">
    <cfRule type="expression" dxfId="2378" priority="19">
      <formula>K89&gt;0</formula>
    </cfRule>
    <cfRule type="expression" dxfId="2377" priority="20">
      <formula>K89&lt;0</formula>
    </cfRule>
  </conditionalFormatting>
  <conditionalFormatting sqref="L89:L102">
    <cfRule type="expression" dxfId="2376" priority="17">
      <formula>L89&gt;0</formula>
    </cfRule>
    <cfRule type="expression" dxfId="2375" priority="18">
      <formula>L89&lt;0</formula>
    </cfRule>
  </conditionalFormatting>
  <conditionalFormatting sqref="F29:F32">
    <cfRule type="expression" dxfId="2374" priority="15">
      <formula>F29&gt;0</formula>
    </cfRule>
    <cfRule type="expression" dxfId="2373" priority="16">
      <formula>F29&lt;0</formula>
    </cfRule>
  </conditionalFormatting>
  <conditionalFormatting sqref="H29:H32">
    <cfRule type="expression" dxfId="2372" priority="13">
      <formula>H29&gt;0</formula>
    </cfRule>
    <cfRule type="expression" dxfId="2371" priority="14">
      <formula>H29&lt;0</formula>
    </cfRule>
  </conditionalFormatting>
  <conditionalFormatting sqref="F25:F28">
    <cfRule type="expression" dxfId="2370" priority="11">
      <formula>F25&gt;0</formula>
    </cfRule>
    <cfRule type="expression" dxfId="2369" priority="12">
      <formula>F25&lt;0</formula>
    </cfRule>
  </conditionalFormatting>
  <conditionalFormatting sqref="H25:H28">
    <cfRule type="expression" dxfId="2368" priority="9">
      <formula>H25&gt;0</formula>
    </cfRule>
    <cfRule type="expression" dxfId="2367" priority="10">
      <formula>H25&lt;0</formula>
    </cfRule>
  </conditionalFormatting>
  <conditionalFormatting sqref="F37">
    <cfRule type="expression" dxfId="2366" priority="7">
      <formula>F37&gt;0</formula>
    </cfRule>
    <cfRule type="expression" dxfId="2365" priority="8">
      <formula>F37&lt;0</formula>
    </cfRule>
  </conditionalFormatting>
  <conditionalFormatting sqref="H37">
    <cfRule type="expression" dxfId="2364" priority="5">
      <formula>H37&gt;0</formula>
    </cfRule>
    <cfRule type="expression" dxfId="2363" priority="6">
      <formula>H37&lt;0</formula>
    </cfRule>
  </conditionalFormatting>
  <conditionalFormatting sqref="J49">
    <cfRule type="expression" dxfId="2362" priority="3">
      <formula>J49&gt;0</formula>
    </cfRule>
    <cfRule type="expression" dxfId="2361" priority="4">
      <formula>J49&lt;0</formula>
    </cfRule>
  </conditionalFormatting>
  <conditionalFormatting sqref="J38:J48">
    <cfRule type="expression" dxfId="2360" priority="1">
      <formula>J38&gt;0</formula>
    </cfRule>
    <cfRule type="expression" dxfId="235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8" priority="35">
      <formula>F47&gt;0</formula>
    </cfRule>
    <cfRule type="expression" dxfId="2357" priority="36">
      <formula>F47&lt;0</formula>
    </cfRule>
  </conditionalFormatting>
  <conditionalFormatting sqref="Q7">
    <cfRule type="expression" dxfId="2356" priority="33">
      <formula>Q7&gt;0</formula>
    </cfRule>
    <cfRule type="expression" dxfId="2355" priority="34">
      <formula>Q7&lt;0</formula>
    </cfRule>
  </conditionalFormatting>
  <conditionalFormatting sqref="Q8">
    <cfRule type="expression" dxfId="2354" priority="31">
      <formula>Q8&gt;0</formula>
    </cfRule>
    <cfRule type="expression" dxfId="2353" priority="32">
      <formula>Q8&lt;0</formula>
    </cfRule>
  </conditionalFormatting>
  <conditionalFormatting sqref="F30:F46">
    <cfRule type="expression" dxfId="2352" priority="29">
      <formula>F30&gt;0</formula>
    </cfRule>
    <cfRule type="expression" dxfId="2351" priority="30">
      <formula>F30&lt;0</formula>
    </cfRule>
  </conditionalFormatting>
  <conditionalFormatting sqref="H30:H46">
    <cfRule type="expression" dxfId="2350" priority="27">
      <formula>H30&gt;0</formula>
    </cfRule>
    <cfRule type="expression" dxfId="2349" priority="28">
      <formula>H30&lt;0</formula>
    </cfRule>
  </conditionalFormatting>
  <conditionalFormatting sqref="Q10">
    <cfRule type="expression" dxfId="2348" priority="25">
      <formula>Q10&gt;0</formula>
    </cfRule>
    <cfRule type="expression" dxfId="2347" priority="26">
      <formula>Q10&lt;0</formula>
    </cfRule>
  </conditionalFormatting>
  <conditionalFormatting sqref="J25:J38">
    <cfRule type="expression" dxfId="2346" priority="23">
      <formula>J25&gt;0</formula>
    </cfRule>
    <cfRule type="expression" dxfId="2345" priority="24">
      <formula>J25&lt;0</formula>
    </cfRule>
  </conditionalFormatting>
  <conditionalFormatting sqref="K25:K38">
    <cfRule type="expression" dxfId="2344" priority="21">
      <formula>K25&gt;0</formula>
    </cfRule>
    <cfRule type="expression" dxfId="2343" priority="22">
      <formula>K25&lt;0</formula>
    </cfRule>
  </conditionalFormatting>
  <conditionalFormatting sqref="L25 L38">
    <cfRule type="expression" dxfId="2342" priority="19">
      <formula>L25&gt;0</formula>
    </cfRule>
    <cfRule type="expression" dxfId="2341" priority="20">
      <formula>L25&lt;0</formula>
    </cfRule>
  </conditionalFormatting>
  <conditionalFormatting sqref="F89:F110">
    <cfRule type="expression" dxfId="2340" priority="17">
      <formula>F89&gt;0</formula>
    </cfRule>
    <cfRule type="expression" dxfId="2339" priority="18">
      <formula>F89&lt;0</formula>
    </cfRule>
  </conditionalFormatting>
  <conditionalFormatting sqref="H89:H110">
    <cfRule type="expression" dxfId="2338" priority="15">
      <formula>H89&gt;0</formula>
    </cfRule>
    <cfRule type="expression" dxfId="2337" priority="16">
      <formula>H89&lt;0</formula>
    </cfRule>
  </conditionalFormatting>
  <conditionalFormatting sqref="J89:J102">
    <cfRule type="expression" dxfId="2336" priority="13">
      <formula>J89&gt;0</formula>
    </cfRule>
    <cfRule type="expression" dxfId="2335" priority="14">
      <formula>J89&lt;0</formula>
    </cfRule>
  </conditionalFormatting>
  <conditionalFormatting sqref="K89:K102">
    <cfRule type="expression" dxfId="2334" priority="11">
      <formula>K89&gt;0</formula>
    </cfRule>
    <cfRule type="expression" dxfId="2333" priority="12">
      <formula>K89&lt;0</formula>
    </cfRule>
  </conditionalFormatting>
  <conditionalFormatting sqref="L89:L102">
    <cfRule type="expression" dxfId="2332" priority="9">
      <formula>L89&gt;0</formula>
    </cfRule>
    <cfRule type="expression" dxfId="2331" priority="10">
      <formula>L89&lt;0</formula>
    </cfRule>
  </conditionalFormatting>
  <conditionalFormatting sqref="F25:F29">
    <cfRule type="expression" dxfId="2330" priority="7">
      <formula>F25&gt;0</formula>
    </cfRule>
    <cfRule type="expression" dxfId="2329" priority="8">
      <formula>F25&lt;0</formula>
    </cfRule>
  </conditionalFormatting>
  <conditionalFormatting sqref="H25:H29">
    <cfRule type="expression" dxfId="2328" priority="5">
      <formula>H25&gt;0</formula>
    </cfRule>
    <cfRule type="expression" dxfId="232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6" priority="47">
      <formula>F54&gt;0</formula>
    </cfRule>
    <cfRule type="expression" dxfId="2325" priority="48">
      <formula>F54&lt;0</formula>
    </cfRule>
  </conditionalFormatting>
  <conditionalFormatting sqref="Q7">
    <cfRule type="expression" dxfId="2324" priority="45">
      <formula>Q7&gt;0</formula>
    </cfRule>
    <cfRule type="expression" dxfId="2323" priority="46">
      <formula>Q7&lt;0</formula>
    </cfRule>
  </conditionalFormatting>
  <conditionalFormatting sqref="Q8">
    <cfRule type="expression" dxfId="2322" priority="43">
      <formula>Q8&gt;0</formula>
    </cfRule>
    <cfRule type="expression" dxfId="2321" priority="44">
      <formula>Q8&lt;0</formula>
    </cfRule>
  </conditionalFormatting>
  <conditionalFormatting sqref="F33:F36 F38:F53">
    <cfRule type="expression" dxfId="2320" priority="41">
      <formula>F33&gt;0</formula>
    </cfRule>
    <cfRule type="expression" dxfId="2319" priority="42">
      <formula>F33&lt;0</formula>
    </cfRule>
  </conditionalFormatting>
  <conditionalFormatting sqref="H33:H36 H38:H53">
    <cfRule type="expression" dxfId="2318" priority="39">
      <formula>H33&gt;0</formula>
    </cfRule>
    <cfRule type="expression" dxfId="2317" priority="40">
      <formula>H33&lt;0</formula>
    </cfRule>
  </conditionalFormatting>
  <conditionalFormatting sqref="Q10">
    <cfRule type="expression" dxfId="2316" priority="37">
      <formula>Q10&gt;0</formula>
    </cfRule>
    <cfRule type="expression" dxfId="2315" priority="38">
      <formula>Q10&lt;0</formula>
    </cfRule>
  </conditionalFormatting>
  <conditionalFormatting sqref="J25:J37">
    <cfRule type="expression" dxfId="2314" priority="35">
      <formula>J25&gt;0</formula>
    </cfRule>
    <cfRule type="expression" dxfId="2313" priority="36">
      <formula>J25&lt;0</formula>
    </cfRule>
  </conditionalFormatting>
  <conditionalFormatting sqref="K25:K38">
    <cfRule type="expression" dxfId="2312" priority="33">
      <formula>K25&gt;0</formula>
    </cfRule>
    <cfRule type="expression" dxfId="2311" priority="34">
      <formula>K25&lt;0</formula>
    </cfRule>
  </conditionalFormatting>
  <conditionalFormatting sqref="L25">
    <cfRule type="expression" dxfId="2310" priority="31">
      <formula>L25&gt;0</formula>
    </cfRule>
    <cfRule type="expression" dxfId="2309" priority="32">
      <formula>L25&lt;0</formula>
    </cfRule>
  </conditionalFormatting>
  <conditionalFormatting sqref="F89:F110">
    <cfRule type="expression" dxfId="2308" priority="29">
      <formula>F89&gt;0</formula>
    </cfRule>
    <cfRule type="expression" dxfId="2307" priority="30">
      <formula>F89&lt;0</formula>
    </cfRule>
  </conditionalFormatting>
  <conditionalFormatting sqref="H89:H110">
    <cfRule type="expression" dxfId="2306" priority="27">
      <formula>H89&gt;0</formula>
    </cfRule>
    <cfRule type="expression" dxfId="2305" priority="28">
      <formula>H89&lt;0</formula>
    </cfRule>
  </conditionalFormatting>
  <conditionalFormatting sqref="J89:J102">
    <cfRule type="expression" dxfId="2304" priority="25">
      <formula>J89&gt;0</formula>
    </cfRule>
    <cfRule type="expression" dxfId="2303" priority="26">
      <formula>J89&lt;0</formula>
    </cfRule>
  </conditionalFormatting>
  <conditionalFormatting sqref="K89:K102">
    <cfRule type="expression" dxfId="2302" priority="23">
      <formula>K89&gt;0</formula>
    </cfRule>
    <cfRule type="expression" dxfId="2301" priority="24">
      <formula>K89&lt;0</formula>
    </cfRule>
  </conditionalFormatting>
  <conditionalFormatting sqref="L89:L102">
    <cfRule type="expression" dxfId="2300" priority="21">
      <formula>L89&gt;0</formula>
    </cfRule>
    <cfRule type="expression" dxfId="2299" priority="22">
      <formula>L89&lt;0</formula>
    </cfRule>
  </conditionalFormatting>
  <conditionalFormatting sqref="F30:F32">
    <cfRule type="expression" dxfId="2298" priority="19">
      <formula>F30&gt;0</formula>
    </cfRule>
    <cfRule type="expression" dxfId="2297" priority="20">
      <formula>F30&lt;0</formula>
    </cfRule>
  </conditionalFormatting>
  <conditionalFormatting sqref="H30:H32">
    <cfRule type="expression" dxfId="2296" priority="17">
      <formula>H30&gt;0</formula>
    </cfRule>
    <cfRule type="expression" dxfId="2295" priority="18">
      <formula>H30&lt;0</formula>
    </cfRule>
  </conditionalFormatting>
  <conditionalFormatting sqref="F25:F27">
    <cfRule type="expression" dxfId="2294" priority="15">
      <formula>F25&gt;0</formula>
    </cfRule>
    <cfRule type="expression" dxfId="2293" priority="16">
      <formula>F25&lt;0</formula>
    </cfRule>
  </conditionalFormatting>
  <conditionalFormatting sqref="H25:H27">
    <cfRule type="expression" dxfId="2292" priority="13">
      <formula>H25&gt;0</formula>
    </cfRule>
    <cfRule type="expression" dxfId="2291" priority="14">
      <formula>H25&lt;0</formula>
    </cfRule>
  </conditionalFormatting>
  <conditionalFormatting sqref="F37">
    <cfRule type="expression" dxfId="2290" priority="11">
      <formula>F37&gt;0</formula>
    </cfRule>
    <cfRule type="expression" dxfId="2289" priority="12">
      <formula>F37&lt;0</formula>
    </cfRule>
  </conditionalFormatting>
  <conditionalFormatting sqref="H37">
    <cfRule type="expression" dxfId="2288" priority="9">
      <formula>H37&gt;0</formula>
    </cfRule>
    <cfRule type="expression" dxfId="2287" priority="10">
      <formula>H37&lt;0</formula>
    </cfRule>
  </conditionalFormatting>
  <conditionalFormatting sqref="J49">
    <cfRule type="expression" dxfId="2286" priority="7">
      <formula>J49&gt;0</formula>
    </cfRule>
    <cfRule type="expression" dxfId="2285" priority="8">
      <formula>J49&lt;0</formula>
    </cfRule>
  </conditionalFormatting>
  <conditionalFormatting sqref="J38:J48">
    <cfRule type="expression" dxfId="2284" priority="5">
      <formula>J38&gt;0</formula>
    </cfRule>
    <cfRule type="expression" dxfId="2283" priority="6">
      <formula>J38&lt;0</formula>
    </cfRule>
  </conditionalFormatting>
  <conditionalFormatting sqref="F28:F29">
    <cfRule type="expression" dxfId="2282" priority="3">
      <formula>F28&gt;0</formula>
    </cfRule>
    <cfRule type="expression" dxfId="2281" priority="4">
      <formula>F28&lt;0</formula>
    </cfRule>
  </conditionalFormatting>
  <conditionalFormatting sqref="H28:H29">
    <cfRule type="expression" dxfId="2280" priority="1">
      <formula>H28&gt;0</formula>
    </cfRule>
    <cfRule type="expression" dxfId="227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78" priority="35">
      <formula>F47&gt;0</formula>
    </cfRule>
    <cfRule type="expression" dxfId="2277" priority="36">
      <formula>F47&lt;0</formula>
    </cfRule>
  </conditionalFormatting>
  <conditionalFormatting sqref="Q7">
    <cfRule type="expression" dxfId="2276" priority="33">
      <formula>Q7&gt;0</formula>
    </cfRule>
    <cfRule type="expression" dxfId="2275" priority="34">
      <formula>Q7&lt;0</formula>
    </cfRule>
  </conditionalFormatting>
  <conditionalFormatting sqref="Q8">
    <cfRule type="expression" dxfId="2274" priority="31">
      <formula>Q8&gt;0</formula>
    </cfRule>
    <cfRule type="expression" dxfId="2273" priority="32">
      <formula>Q8&lt;0</formula>
    </cfRule>
  </conditionalFormatting>
  <conditionalFormatting sqref="F30:F46">
    <cfRule type="expression" dxfId="2272" priority="29">
      <formula>F30&gt;0</formula>
    </cfRule>
    <cfRule type="expression" dxfId="2271" priority="30">
      <formula>F30&lt;0</formula>
    </cfRule>
  </conditionalFormatting>
  <conditionalFormatting sqref="H30:H46">
    <cfRule type="expression" dxfId="2270" priority="27">
      <formula>H30&gt;0</formula>
    </cfRule>
    <cfRule type="expression" dxfId="2269" priority="28">
      <formula>H30&lt;0</formula>
    </cfRule>
  </conditionalFormatting>
  <conditionalFormatting sqref="Q10">
    <cfRule type="expression" dxfId="2268" priority="25">
      <formula>Q10&gt;0</formula>
    </cfRule>
    <cfRule type="expression" dxfId="2267" priority="26">
      <formula>Q10&lt;0</formula>
    </cfRule>
  </conditionalFormatting>
  <conditionalFormatting sqref="J25:J38">
    <cfRule type="expression" dxfId="2266" priority="23">
      <formula>J25&gt;0</formula>
    </cfRule>
    <cfRule type="expression" dxfId="2265" priority="24">
      <formula>J25&lt;0</formula>
    </cfRule>
  </conditionalFormatting>
  <conditionalFormatting sqref="K25:K38">
    <cfRule type="expression" dxfId="2264" priority="21">
      <formula>K25&gt;0</formula>
    </cfRule>
    <cfRule type="expression" dxfId="2263" priority="22">
      <formula>K25&lt;0</formula>
    </cfRule>
  </conditionalFormatting>
  <conditionalFormatting sqref="L25 L38">
    <cfRule type="expression" dxfId="2262" priority="19">
      <formula>L25&gt;0</formula>
    </cfRule>
    <cfRule type="expression" dxfId="2261" priority="20">
      <formula>L25&lt;0</formula>
    </cfRule>
  </conditionalFormatting>
  <conditionalFormatting sqref="F89:F110">
    <cfRule type="expression" dxfId="2260" priority="17">
      <formula>F89&gt;0</formula>
    </cfRule>
    <cfRule type="expression" dxfId="2259" priority="18">
      <formula>F89&lt;0</formula>
    </cfRule>
  </conditionalFormatting>
  <conditionalFormatting sqref="H89:H110">
    <cfRule type="expression" dxfId="2258" priority="15">
      <formula>H89&gt;0</formula>
    </cfRule>
    <cfRule type="expression" dxfId="2257" priority="16">
      <formula>H89&lt;0</formula>
    </cfRule>
  </conditionalFormatting>
  <conditionalFormatting sqref="J89:J102">
    <cfRule type="expression" dxfId="2256" priority="13">
      <formula>J89&gt;0</formula>
    </cfRule>
    <cfRule type="expression" dxfId="2255" priority="14">
      <formula>J89&lt;0</formula>
    </cfRule>
  </conditionalFormatting>
  <conditionalFormatting sqref="K89:K102">
    <cfRule type="expression" dxfId="2254" priority="11">
      <formula>K89&gt;0</formula>
    </cfRule>
    <cfRule type="expression" dxfId="2253" priority="12">
      <formula>K89&lt;0</formula>
    </cfRule>
  </conditionalFormatting>
  <conditionalFormatting sqref="L89:L102">
    <cfRule type="expression" dxfId="2252" priority="9">
      <formula>L89&gt;0</formula>
    </cfRule>
    <cfRule type="expression" dxfId="2251" priority="10">
      <formula>L89&lt;0</formula>
    </cfRule>
  </conditionalFormatting>
  <conditionalFormatting sqref="F25 F29">
    <cfRule type="expression" dxfId="2250" priority="7">
      <formula>F25&gt;0</formula>
    </cfRule>
    <cfRule type="expression" dxfId="2249" priority="8">
      <formula>F25&lt;0</formula>
    </cfRule>
  </conditionalFormatting>
  <conditionalFormatting sqref="H29 H25:H27">
    <cfRule type="expression" dxfId="2248" priority="5">
      <formula>H25&gt;0</formula>
    </cfRule>
    <cfRule type="expression" dxfId="2247" priority="6">
      <formula>H25&lt;0</formula>
    </cfRule>
  </conditionalFormatting>
  <conditionalFormatting sqref="F26:F28">
    <cfRule type="expression" dxfId="2246" priority="3">
      <formula>F26&gt;0</formula>
    </cfRule>
    <cfRule type="expression" dxfId="2245" priority="4">
      <formula>F26&lt;0</formula>
    </cfRule>
  </conditionalFormatting>
  <conditionalFormatting sqref="H28">
    <cfRule type="expression" dxfId="2244" priority="1">
      <formula>H28&gt;0</formula>
    </cfRule>
    <cfRule type="expression" dxfId="224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42" priority="127">
      <formula>F141&gt;0</formula>
    </cfRule>
    <cfRule type="expression" dxfId="2241" priority="128">
      <formula>F141&lt;0</formula>
    </cfRule>
  </conditionalFormatting>
  <conditionalFormatting sqref="F198:F211 F214:F258 F261:F262">
    <cfRule type="expression" dxfId="2240" priority="123">
      <formula>F198&gt;0</formula>
    </cfRule>
    <cfRule type="expression" dxfId="2239" priority="124">
      <formula>F198&lt;0</formula>
    </cfRule>
  </conditionalFormatting>
  <conditionalFormatting sqref="F198:F211 F214:F258 F261:F262">
    <cfRule type="expression" dxfId="2238" priority="125">
      <formula>F198&gt;0</formula>
    </cfRule>
    <cfRule type="expression" dxfId="2237" priority="126">
      <formula>F198&lt;0</formula>
    </cfRule>
  </conditionalFormatting>
  <conditionalFormatting sqref="H193:H211 H214:H258 H261:H262">
    <cfRule type="expression" dxfId="2236" priority="121">
      <formula>H193&gt;0</formula>
    </cfRule>
    <cfRule type="expression" dxfId="2235" priority="122">
      <formula>H193&lt;0</formula>
    </cfRule>
  </conditionalFormatting>
  <conditionalFormatting sqref="F189:F192">
    <cfRule type="expression" dxfId="2234" priority="115">
      <formula>F189&gt;0</formula>
    </cfRule>
    <cfRule type="expression" dxfId="2233" priority="116">
      <formula>F189&lt;0</formula>
    </cfRule>
  </conditionalFormatting>
  <conditionalFormatting sqref="H189:H192">
    <cfRule type="expression" dxfId="2232" priority="113">
      <formula>H189&gt;0</formula>
    </cfRule>
    <cfRule type="expression" dxfId="2231" priority="114">
      <formula>H189&lt;0</formula>
    </cfRule>
  </conditionalFormatting>
  <conditionalFormatting sqref="Q8">
    <cfRule type="expression" dxfId="2230" priority="109">
      <formula>Q8&gt;0</formula>
    </cfRule>
    <cfRule type="expression" dxfId="2229" priority="110">
      <formula>Q8&lt;0</formula>
    </cfRule>
  </conditionalFormatting>
  <conditionalFormatting sqref="Q7">
    <cfRule type="expression" dxfId="2228" priority="111">
      <formula>Q7&gt;0</formula>
    </cfRule>
    <cfRule type="expression" dxfId="2227" priority="112">
      <formula>Q7&lt;0</formula>
    </cfRule>
  </conditionalFormatting>
  <conditionalFormatting sqref="F212">
    <cfRule type="expression" dxfId="2226" priority="105">
      <formula>F212&gt;0</formula>
    </cfRule>
    <cfRule type="expression" dxfId="2225" priority="106">
      <formula>F212&lt;0</formula>
    </cfRule>
  </conditionalFormatting>
  <conditionalFormatting sqref="F212">
    <cfRule type="expression" dxfId="2224" priority="107">
      <formula>F212&gt;0</formula>
    </cfRule>
    <cfRule type="expression" dxfId="2223" priority="108">
      <formula>F212&lt;0</formula>
    </cfRule>
  </conditionalFormatting>
  <conditionalFormatting sqref="H212">
    <cfRule type="expression" dxfId="2222" priority="103">
      <formula>H212&gt;0</formula>
    </cfRule>
    <cfRule type="expression" dxfId="2221" priority="104">
      <formula>H212&lt;0</formula>
    </cfRule>
  </conditionalFormatting>
  <conditionalFormatting sqref="F213">
    <cfRule type="expression" dxfId="2220" priority="99">
      <formula>F213&gt;0</formula>
    </cfRule>
    <cfRule type="expression" dxfId="2219" priority="100">
      <formula>F213&lt;0</formula>
    </cfRule>
  </conditionalFormatting>
  <conditionalFormatting sqref="F213">
    <cfRule type="expression" dxfId="2218" priority="101">
      <formula>F213&gt;0</formula>
    </cfRule>
    <cfRule type="expression" dxfId="2217" priority="102">
      <formula>F213&lt;0</formula>
    </cfRule>
  </conditionalFormatting>
  <conditionalFormatting sqref="H213">
    <cfRule type="expression" dxfId="2216" priority="97">
      <formula>H213&gt;0</formula>
    </cfRule>
    <cfRule type="expression" dxfId="2215" priority="98">
      <formula>H213&lt;0</formula>
    </cfRule>
  </conditionalFormatting>
  <conditionalFormatting sqref="F259:F260">
    <cfRule type="expression" dxfId="2214" priority="93">
      <formula>F259&gt;0</formula>
    </cfRule>
    <cfRule type="expression" dxfId="2213" priority="94">
      <formula>F259&lt;0</formula>
    </cfRule>
  </conditionalFormatting>
  <conditionalFormatting sqref="F259:F260">
    <cfRule type="expression" dxfId="2212" priority="95">
      <formula>F259&gt;0</formula>
    </cfRule>
    <cfRule type="expression" dxfId="2211" priority="96">
      <formula>F259&lt;0</formula>
    </cfRule>
  </conditionalFormatting>
  <conditionalFormatting sqref="H259:H260">
    <cfRule type="expression" dxfId="2210" priority="91">
      <formula>H259&gt;0</formula>
    </cfRule>
    <cfRule type="expression" dxfId="2209" priority="92">
      <formula>H259&lt;0</formula>
    </cfRule>
  </conditionalFormatting>
  <conditionalFormatting sqref="F66:F81">
    <cfRule type="expression" dxfId="2208" priority="89">
      <formula>F66&gt;0</formula>
    </cfRule>
    <cfRule type="expression" dxfId="2207" priority="90">
      <formula>F66&lt;0</formula>
    </cfRule>
  </conditionalFormatting>
  <conditionalFormatting sqref="H66:H81">
    <cfRule type="expression" dxfId="2206" priority="87">
      <formula>H66&gt;0</formula>
    </cfRule>
    <cfRule type="expression" dxfId="2205" priority="88">
      <formula>H66&lt;0</formula>
    </cfRule>
  </conditionalFormatting>
  <conditionalFormatting sqref="Q10">
    <cfRule type="expression" dxfId="2204" priority="85">
      <formula>Q10&gt;0</formula>
    </cfRule>
    <cfRule type="expression" dxfId="2203" priority="86">
      <formula>Q10&lt;0</formula>
    </cfRule>
  </conditionalFormatting>
  <conditionalFormatting sqref="J76">
    <cfRule type="expression" dxfId="2202" priority="83">
      <formula>J76&gt;0</formula>
    </cfRule>
    <cfRule type="expression" dxfId="2201" priority="84">
      <formula>J76&lt;0</formula>
    </cfRule>
  </conditionalFormatting>
  <conditionalFormatting sqref="F83:F91">
    <cfRule type="expression" dxfId="2200" priority="77">
      <formula>F83&gt;0</formula>
    </cfRule>
    <cfRule type="expression" dxfId="2199" priority="78">
      <formula>F83&lt;0</formula>
    </cfRule>
  </conditionalFormatting>
  <conditionalFormatting sqref="H83:H91">
    <cfRule type="expression" dxfId="2198" priority="75">
      <formula>H83&gt;0</formula>
    </cfRule>
    <cfRule type="expression" dxfId="2197" priority="76">
      <formula>H83&lt;0</formula>
    </cfRule>
  </conditionalFormatting>
  <conditionalFormatting sqref="R4">
    <cfRule type="expression" dxfId="2196" priority="73">
      <formula>R4&gt;0</formula>
    </cfRule>
    <cfRule type="expression" dxfId="2195" priority="74">
      <formula>R4&lt;0</formula>
    </cfRule>
  </conditionalFormatting>
  <conditionalFormatting sqref="Q9">
    <cfRule type="expression" dxfId="2194" priority="71">
      <formula>Q9&gt;0</formula>
    </cfRule>
    <cfRule type="expression" dxfId="2193" priority="72">
      <formula>Q9&lt;0</formula>
    </cfRule>
  </conditionalFormatting>
  <conditionalFormatting sqref="F92:F115">
    <cfRule type="expression" dxfId="2192" priority="67">
      <formula>F92&gt;0</formula>
    </cfRule>
    <cfRule type="expression" dxfId="2191" priority="68">
      <formula>F92&lt;0</formula>
    </cfRule>
  </conditionalFormatting>
  <conditionalFormatting sqref="H92:H115">
    <cfRule type="expression" dxfId="2190" priority="65">
      <formula>H92&gt;0</formula>
    </cfRule>
    <cfRule type="expression" dxfId="218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88" priority="61">
      <formula>F116&gt;0</formula>
    </cfRule>
    <cfRule type="expression" dxfId="2187" priority="62">
      <formula>F116&lt;0</formula>
    </cfRule>
  </conditionalFormatting>
  <conditionalFormatting sqref="H116:H140">
    <cfRule type="expression" dxfId="2186" priority="59">
      <formula>H116&gt;0</formula>
    </cfRule>
    <cfRule type="expression" dxfId="2185" priority="60">
      <formula>H116&lt;0</formula>
    </cfRule>
  </conditionalFormatting>
  <conditionalFormatting sqref="H150:H151 F150:F151">
    <cfRule type="expression" dxfId="2184" priority="41">
      <formula>F150&gt;0</formula>
    </cfRule>
    <cfRule type="expression" dxfId="2183" priority="42">
      <formula>F150&lt;0</formula>
    </cfRule>
  </conditionalFormatting>
  <conditionalFormatting sqref="H145:H149 F145:F149">
    <cfRule type="expression" dxfId="2182" priority="39">
      <formula>F145&gt;0</formula>
    </cfRule>
    <cfRule type="expression" dxfId="2181" priority="40">
      <formula>F145&lt;0</formula>
    </cfRule>
  </conditionalFormatting>
  <conditionalFormatting sqref="F82">
    <cfRule type="expression" dxfId="2180" priority="37">
      <formula>F82&gt;0</formula>
    </cfRule>
    <cfRule type="expression" dxfId="2179" priority="38">
      <formula>F82&lt;0</formula>
    </cfRule>
  </conditionalFormatting>
  <conditionalFormatting sqref="H82">
    <cfRule type="expression" dxfId="2178" priority="35">
      <formula>H82&gt;0</formula>
    </cfRule>
    <cfRule type="expression" dxfId="2177" priority="36">
      <formula>H82&lt;0</formula>
    </cfRule>
  </conditionalFormatting>
  <conditionalFormatting sqref="F173:F175 H173:H175">
    <cfRule type="expression" dxfId="2176" priority="33">
      <formula>F173&gt;0</formula>
    </cfRule>
    <cfRule type="expression" dxfId="2175" priority="34">
      <formula>F173&lt;0</formula>
    </cfRule>
  </conditionalFormatting>
  <conditionalFormatting sqref="F162:F166 H162:H166">
    <cfRule type="expression" dxfId="2174" priority="29">
      <formula>F162&gt;0</formula>
    </cfRule>
    <cfRule type="expression" dxfId="2173" priority="30">
      <formula>F162&lt;0</formula>
    </cfRule>
  </conditionalFormatting>
  <conditionalFormatting sqref="F159:F161 H159:H161">
    <cfRule type="expression" dxfId="2172" priority="25">
      <formula>F159&gt;0</formula>
    </cfRule>
    <cfRule type="expression" dxfId="2171" priority="26">
      <formula>F159&lt;0</formula>
    </cfRule>
  </conditionalFormatting>
  <conditionalFormatting sqref="F156:F158 H156:H158">
    <cfRule type="expression" dxfId="2170" priority="23">
      <formula>F156&gt;0</formula>
    </cfRule>
    <cfRule type="expression" dxfId="2169" priority="24">
      <formula>F156&lt;0</formula>
    </cfRule>
  </conditionalFormatting>
  <conditionalFormatting sqref="F155 H155">
    <cfRule type="expression" dxfId="2168" priority="21">
      <formula>F155&gt;0</formula>
    </cfRule>
    <cfRule type="expression" dxfId="2167" priority="22">
      <formula>F155&lt;0</formula>
    </cfRule>
  </conditionalFormatting>
  <conditionalFormatting sqref="F168:F170 H168:H170 K66:K170">
    <cfRule type="expression" dxfId="2166" priority="19">
      <formula>F66&gt;0</formula>
    </cfRule>
    <cfRule type="expression" dxfId="2165" priority="20">
      <formula>F66&lt;0</formula>
    </cfRule>
  </conditionalFormatting>
  <conditionalFormatting sqref="F167 H167">
    <cfRule type="expression" dxfId="2164" priority="17">
      <formula>F167&gt;0</formula>
    </cfRule>
    <cfRule type="expression" dxfId="2163" priority="18">
      <formula>F167&lt;0</formula>
    </cfRule>
  </conditionalFormatting>
  <conditionalFormatting sqref="F171:F172 H171:H172 K171:K172">
    <cfRule type="expression" dxfId="2162" priority="15">
      <formula>F171&gt;0</formula>
    </cfRule>
    <cfRule type="expression" dxfId="2161" priority="16">
      <formula>F171&lt;0</formula>
    </cfRule>
  </conditionalFormatting>
  <conditionalFormatting sqref="F178:F180 H178:H180 K178:K180">
    <cfRule type="expression" dxfId="2160" priority="11">
      <formula>F178&gt;0</formula>
    </cfRule>
    <cfRule type="expression" dxfId="2159" priority="12">
      <formula>F178&lt;0</formula>
    </cfRule>
  </conditionalFormatting>
  <conditionalFormatting sqref="F176:F177 H176:H177 K176:K177">
    <cfRule type="expression" dxfId="2158" priority="9">
      <formula>F176&gt;0</formula>
    </cfRule>
    <cfRule type="expression" dxfId="2157" priority="10">
      <formula>F176&lt;0</formula>
    </cfRule>
  </conditionalFormatting>
  <conditionalFormatting sqref="F184:F185 H184:H185 K184:K185">
    <cfRule type="expression" dxfId="2156" priority="5">
      <formula>F184&gt;0</formula>
    </cfRule>
    <cfRule type="expression" dxfId="2155" priority="6">
      <formula>F184&lt;0</formula>
    </cfRule>
  </conditionalFormatting>
  <conditionalFormatting sqref="F182:F183 H182:H183 K182:K183">
    <cfRule type="expression" dxfId="2154" priority="3">
      <formula>F182&gt;0</formula>
    </cfRule>
    <cfRule type="expression" dxfId="2153" priority="4">
      <formula>F182&lt;0</formula>
    </cfRule>
  </conditionalFormatting>
  <conditionalFormatting sqref="F181 H181 K181">
    <cfRule type="expression" dxfId="2152" priority="1">
      <formula>F181&gt;0</formula>
    </cfRule>
    <cfRule type="expression" dxfId="215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50" priority="31">
      <formula>Q7&gt;0</formula>
    </cfRule>
    <cfRule type="expression" dxfId="2149" priority="32">
      <formula>Q7&lt;0</formula>
    </cfRule>
  </conditionalFormatting>
  <conditionalFormatting sqref="Q8">
    <cfRule type="expression" dxfId="2148" priority="29">
      <formula>Q8&gt;0</formula>
    </cfRule>
    <cfRule type="expression" dxfId="2147" priority="30">
      <formula>Q8&lt;0</formula>
    </cfRule>
  </conditionalFormatting>
  <conditionalFormatting sqref="F62:F65">
    <cfRule type="expression" dxfId="2146" priority="21">
      <formula>F62&gt;0</formula>
    </cfRule>
    <cfRule type="expression" dxfId="2145" priority="22">
      <formula>F62&lt;0</formula>
    </cfRule>
  </conditionalFormatting>
  <conditionalFormatting sqref="F66:F74 F78:F98 F102:F106">
    <cfRule type="expression" dxfId="2144" priority="17">
      <formula>F66&gt;0</formula>
    </cfRule>
    <cfRule type="expression" dxfId="2143" priority="18">
      <formula>F66&lt;0</formula>
    </cfRule>
  </conditionalFormatting>
  <conditionalFormatting sqref="F66:F74 F78:F98 F102:F106">
    <cfRule type="expression" dxfId="2142" priority="19">
      <formula>F66&gt;0</formula>
    </cfRule>
    <cfRule type="expression" dxfId="2141" priority="20">
      <formula>F66&lt;0</formula>
    </cfRule>
  </conditionalFormatting>
  <conditionalFormatting sqref="H62:H74 H78:H98 H102:H106">
    <cfRule type="expression" dxfId="2140" priority="15">
      <formula>H62&gt;0</formula>
    </cfRule>
    <cfRule type="expression" dxfId="2139" priority="16">
      <formula>H62&lt;0</formula>
    </cfRule>
  </conditionalFormatting>
  <conditionalFormatting sqref="F57:F61">
    <cfRule type="expression" dxfId="2138" priority="13">
      <formula>F57&gt;0</formula>
    </cfRule>
    <cfRule type="expression" dxfId="2137" priority="14">
      <formula>F57&lt;0</formula>
    </cfRule>
  </conditionalFormatting>
  <conditionalFormatting sqref="H57:H61">
    <cfRule type="expression" dxfId="2136" priority="11">
      <formula>H57&gt;0</formula>
    </cfRule>
    <cfRule type="expression" dxfId="2135" priority="12">
      <formula>H57&lt;0</formula>
    </cfRule>
  </conditionalFormatting>
  <conditionalFormatting sqref="F75:F77">
    <cfRule type="expression" dxfId="2134" priority="7">
      <formula>F75&gt;0</formula>
    </cfRule>
    <cfRule type="expression" dxfId="2133" priority="8">
      <formula>F75&lt;0</formula>
    </cfRule>
  </conditionalFormatting>
  <conditionalFormatting sqref="F75:F77">
    <cfRule type="expression" dxfId="2132" priority="9">
      <formula>F75&gt;0</formula>
    </cfRule>
    <cfRule type="expression" dxfId="2131" priority="10">
      <formula>F75&lt;0</formula>
    </cfRule>
  </conditionalFormatting>
  <conditionalFormatting sqref="H75:H77">
    <cfRule type="expression" dxfId="2130" priority="5">
      <formula>H75&gt;0</formula>
    </cfRule>
    <cfRule type="expression" dxfId="2129" priority="6">
      <formula>H75&lt;0</formula>
    </cfRule>
  </conditionalFormatting>
  <conditionalFormatting sqref="F22:F30">
    <cfRule type="expression" dxfId="2128" priority="3">
      <formula>F22&gt;0</formula>
    </cfRule>
    <cfRule type="expression" dxfId="2127" priority="4">
      <formula>F22&lt;0</formula>
    </cfRule>
  </conditionalFormatting>
  <conditionalFormatting sqref="F99:F101">
    <cfRule type="expression" dxfId="2126" priority="1">
      <formula>F99&gt;0</formula>
    </cfRule>
    <cfRule type="expression" dxfId="212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4" priority="25">
      <formula>F30&gt;0</formula>
    </cfRule>
    <cfRule type="expression" dxfId="2123" priority="26">
      <formula>F30&lt;0</formula>
    </cfRule>
  </conditionalFormatting>
  <conditionalFormatting sqref="Q7">
    <cfRule type="expression" dxfId="2122" priority="23">
      <formula>Q7&gt;0</formula>
    </cfRule>
    <cfRule type="expression" dxfId="2121" priority="24">
      <formula>Q7&lt;0</formula>
    </cfRule>
  </conditionalFormatting>
  <conditionalFormatting sqref="Q8">
    <cfRule type="expression" dxfId="2120" priority="21">
      <formula>Q8&gt;0</formula>
    </cfRule>
    <cfRule type="expression" dxfId="2119" priority="22">
      <formula>Q8&lt;0</formula>
    </cfRule>
  </conditionalFormatting>
  <conditionalFormatting sqref="M74">
    <cfRule type="expression" dxfId="2118" priority="15">
      <formula>M74&gt;0</formula>
    </cfRule>
    <cfRule type="expression" dxfId="2117" priority="16">
      <formula>M74&lt;0</formula>
    </cfRule>
  </conditionalFormatting>
  <conditionalFormatting sqref="F113:F149 H113:H149">
    <cfRule type="expression" dxfId="2116" priority="13">
      <formula>F113&gt;0</formula>
    </cfRule>
    <cfRule type="expression" dxfId="2115" priority="14">
      <formula>F113&lt;0</formula>
    </cfRule>
  </conditionalFormatting>
  <conditionalFormatting sqref="F105:F112">
    <cfRule type="expression" dxfId="2114" priority="11">
      <formula>F105&gt;0</formula>
    </cfRule>
    <cfRule type="expression" dxfId="2113" priority="12">
      <formula>F105&lt;0</formula>
    </cfRule>
  </conditionalFormatting>
  <conditionalFormatting sqref="H105:H112">
    <cfRule type="expression" dxfId="2112" priority="9">
      <formula>H105&gt;0</formula>
    </cfRule>
    <cfRule type="expression" dxfId="2111" priority="10">
      <formula>H105&lt;0</formula>
    </cfRule>
  </conditionalFormatting>
  <conditionalFormatting sqref="Q10">
    <cfRule type="expression" dxfId="2110" priority="7">
      <formula>Q10&gt;0</formula>
    </cfRule>
    <cfRule type="expression" dxfId="2109" priority="8">
      <formula>Q10&lt;0</formula>
    </cfRule>
  </conditionalFormatting>
  <conditionalFormatting sqref="F25:F29">
    <cfRule type="expression" dxfId="2108" priority="5">
      <formula>F25&gt;0</formula>
    </cfRule>
    <cfRule type="expression" dxfId="2107" priority="6">
      <formula>F25&lt;0</formula>
    </cfRule>
  </conditionalFormatting>
  <conditionalFormatting sqref="H25:H29">
    <cfRule type="expression" dxfId="2106" priority="3">
      <formula>H25&gt;0</formula>
    </cfRule>
    <cfRule type="expression" dxfId="2105" priority="4">
      <formula>H25&lt;0</formula>
    </cfRule>
  </conditionalFormatting>
  <conditionalFormatting sqref="J26:J35">
    <cfRule type="expression" dxfId="2104" priority="1">
      <formula>J26&gt;0</formula>
    </cfRule>
    <cfRule type="expression" dxfId="210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02" priority="47">
      <formula>F7&gt;0</formula>
    </cfRule>
    <cfRule type="expression" dxfId="2101" priority="48">
      <formula>F7&lt;0</formula>
    </cfRule>
  </conditionalFormatting>
  <conditionalFormatting sqref="Q8">
    <cfRule type="expression" dxfId="2100" priority="45">
      <formula>Q8&gt;0</formula>
    </cfRule>
    <cfRule type="expression" dxfId="2099" priority="46">
      <formula>Q8&lt;0</formula>
    </cfRule>
  </conditionalFormatting>
  <conditionalFormatting sqref="F41:F60">
    <cfRule type="expression" dxfId="2098" priority="43">
      <formula>F41&gt;0</formula>
    </cfRule>
    <cfRule type="expression" dxfId="2097" priority="44">
      <formula>F41&lt;0</formula>
    </cfRule>
  </conditionalFormatting>
  <conditionalFormatting sqref="H41:H60">
    <cfRule type="expression" dxfId="2096" priority="41">
      <formula>H41&gt;0</formula>
    </cfRule>
    <cfRule type="expression" dxfId="2095" priority="42">
      <formula>H41&lt;0</formula>
    </cfRule>
  </conditionalFormatting>
  <conditionalFormatting sqref="Q10">
    <cfRule type="expression" dxfId="2094" priority="35">
      <formula>Q10&gt;0</formula>
    </cfRule>
    <cfRule type="expression" dxfId="2093" priority="36">
      <formula>Q10&lt;0</formula>
    </cfRule>
  </conditionalFormatting>
  <conditionalFormatting sqref="J36:J60">
    <cfRule type="expression" dxfId="2092" priority="33">
      <formula>J36&gt;0</formula>
    </cfRule>
    <cfRule type="expression" dxfId="2091" priority="34">
      <formula>J36&lt;0</formula>
    </cfRule>
  </conditionalFormatting>
  <conditionalFormatting sqref="K36:K49">
    <cfRule type="expression" dxfId="2090" priority="31">
      <formula>K36&gt;0</formula>
    </cfRule>
    <cfRule type="expression" dxfId="2089" priority="32">
      <formula>K36&lt;0</formula>
    </cfRule>
  </conditionalFormatting>
  <conditionalFormatting sqref="L36:L49">
    <cfRule type="expression" dxfId="2088" priority="29">
      <formula>L36&gt;0</formula>
    </cfRule>
    <cfRule type="expression" dxfId="2087" priority="30">
      <formula>L36&lt;0</formula>
    </cfRule>
  </conditionalFormatting>
  <conditionalFormatting sqref="F114:F135">
    <cfRule type="expression" dxfId="2086" priority="27">
      <formula>F114&gt;0</formula>
    </cfRule>
    <cfRule type="expression" dxfId="2085" priority="28">
      <formula>F114&lt;0</formula>
    </cfRule>
  </conditionalFormatting>
  <conditionalFormatting sqref="H114:H135">
    <cfRule type="expression" dxfId="2084" priority="25">
      <formula>H114&gt;0</formula>
    </cfRule>
    <cfRule type="expression" dxfId="2083" priority="26">
      <formula>H114&lt;0</formula>
    </cfRule>
  </conditionalFormatting>
  <conditionalFormatting sqref="J114:J127">
    <cfRule type="expression" dxfId="2082" priority="23">
      <formula>J114&gt;0</formula>
    </cfRule>
    <cfRule type="expression" dxfId="2081" priority="24">
      <formula>J114&lt;0</formula>
    </cfRule>
  </conditionalFormatting>
  <conditionalFormatting sqref="K114:K127">
    <cfRule type="expression" dxfId="2080" priority="21">
      <formula>K114&gt;0</formula>
    </cfRule>
    <cfRule type="expression" dxfId="2079" priority="22">
      <formula>K114&lt;0</formula>
    </cfRule>
  </conditionalFormatting>
  <conditionalFormatting sqref="L114:L127">
    <cfRule type="expression" dxfId="2078" priority="19">
      <formula>L114&gt;0</formula>
    </cfRule>
    <cfRule type="expression" dxfId="2077" priority="20">
      <formula>L114&lt;0</formula>
    </cfRule>
  </conditionalFormatting>
  <conditionalFormatting sqref="F36:F40">
    <cfRule type="expression" dxfId="2076" priority="17">
      <formula>F36&gt;0</formula>
    </cfRule>
    <cfRule type="expression" dxfId="2075" priority="18">
      <formula>F36&lt;0</formula>
    </cfRule>
  </conditionalFormatting>
  <conditionalFormatting sqref="H36:H40">
    <cfRule type="expression" dxfId="2074" priority="15">
      <formula>H36&gt;0</formula>
    </cfRule>
    <cfRule type="expression" dxfId="2073" priority="16">
      <formula>H36&lt;0</formula>
    </cfRule>
  </conditionalFormatting>
  <conditionalFormatting sqref="F61:F62">
    <cfRule type="expression" dxfId="2072" priority="13">
      <formula>F61&gt;0</formula>
    </cfRule>
    <cfRule type="expression" dxfId="2071" priority="14">
      <formula>F61&lt;0</formula>
    </cfRule>
  </conditionalFormatting>
  <conditionalFormatting sqref="H61:H62">
    <cfRule type="expression" dxfId="2070" priority="11">
      <formula>H61&gt;0</formula>
    </cfRule>
    <cfRule type="expression" dxfId="2069" priority="12">
      <formula>H61&lt;0</formula>
    </cfRule>
  </conditionalFormatting>
  <conditionalFormatting sqref="J61:J62">
    <cfRule type="expression" dxfId="2068" priority="9">
      <formula>J61&gt;0</formula>
    </cfRule>
    <cfRule type="expression" dxfId="2067" priority="10">
      <formula>J61&lt;0</formula>
    </cfRule>
  </conditionalFormatting>
  <conditionalFormatting sqref="J74:J75 H74:H75 F74:F75">
    <cfRule type="expression" dxfId="2066" priority="7">
      <formula>F74&gt;0</formula>
    </cfRule>
    <cfRule type="expression" dxfId="2065" priority="8">
      <formula>F74&lt;0</formula>
    </cfRule>
  </conditionalFormatting>
  <conditionalFormatting sqref="J79:J82 F79:F83 H79:H83">
    <cfRule type="expression" dxfId="2064" priority="3">
      <formula>F79&gt;0</formula>
    </cfRule>
    <cfRule type="expression" dxfId="2063" priority="4">
      <formula>F79&lt;0</formula>
    </cfRule>
  </conditionalFormatting>
  <conditionalFormatting sqref="J84:J86 F84:F86 H84:H86">
    <cfRule type="expression" dxfId="2062" priority="1">
      <formula>F84&gt;0</formula>
    </cfRule>
    <cfRule type="expression" dxfId="206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60" priority="25">
      <formula>F52&gt;0</formula>
    </cfRule>
    <cfRule type="expression" dxfId="2059" priority="26">
      <formula>F52&lt;0</formula>
    </cfRule>
  </conditionalFormatting>
  <conditionalFormatting sqref="Q7">
    <cfRule type="expression" dxfId="2058" priority="23">
      <formula>Q7&gt;0</formula>
    </cfRule>
    <cfRule type="expression" dxfId="2057" priority="24">
      <formula>Q7&lt;0</formula>
    </cfRule>
  </conditionalFormatting>
  <conditionalFormatting sqref="Q8">
    <cfRule type="expression" dxfId="2056" priority="21">
      <formula>Q8&gt;0</formula>
    </cfRule>
    <cfRule type="expression" dxfId="2055" priority="22">
      <formula>Q8&lt;0</formula>
    </cfRule>
  </conditionalFormatting>
  <conditionalFormatting sqref="F25:F37 F43:F51">
    <cfRule type="expression" dxfId="2054" priority="19">
      <formula>F25&gt;0</formula>
    </cfRule>
    <cfRule type="expression" dxfId="2053" priority="20">
      <formula>F25&lt;0</formula>
    </cfRule>
  </conditionalFormatting>
  <conditionalFormatting sqref="H25:H37 H41:H51">
    <cfRule type="expression" dxfId="2052" priority="17">
      <formula>H25&gt;0</formula>
    </cfRule>
    <cfRule type="expression" dxfId="2051" priority="18">
      <formula>H25&lt;0</formula>
    </cfRule>
  </conditionalFormatting>
  <conditionalFormatting sqref="F89:F110">
    <cfRule type="expression" dxfId="2050" priority="15">
      <formula>F89&gt;0</formula>
    </cfRule>
    <cfRule type="expression" dxfId="2049" priority="16">
      <formula>F89&lt;0</formula>
    </cfRule>
  </conditionalFormatting>
  <conditionalFormatting sqref="H89:H110">
    <cfRule type="expression" dxfId="2048" priority="13">
      <formula>H89&gt;0</formula>
    </cfRule>
    <cfRule type="expression" dxfId="2047" priority="14">
      <formula>H89&lt;0</formula>
    </cfRule>
  </conditionalFormatting>
  <conditionalFormatting sqref="Q10">
    <cfRule type="expression" dxfId="2046" priority="11">
      <formula>Q10&gt;0</formula>
    </cfRule>
    <cfRule type="expression" dxfId="2045" priority="12">
      <formula>Q10&lt;0</formula>
    </cfRule>
  </conditionalFormatting>
  <conditionalFormatting sqref="J25:J38">
    <cfRule type="expression" dxfId="2044" priority="9">
      <formula>J25&gt;0</formula>
    </cfRule>
    <cfRule type="expression" dxfId="2043" priority="10">
      <formula>J25&lt;0</formula>
    </cfRule>
  </conditionalFormatting>
  <conditionalFormatting sqref="K25:K38">
    <cfRule type="expression" dxfId="2042" priority="7">
      <formula>K25&gt;0</formula>
    </cfRule>
    <cfRule type="expression" dxfId="2041" priority="8">
      <formula>K25&lt;0</formula>
    </cfRule>
  </conditionalFormatting>
  <conditionalFormatting sqref="F38:F42">
    <cfRule type="expression" dxfId="2040" priority="3">
      <formula>F38&gt;0</formula>
    </cfRule>
    <cfRule type="expression" dxfId="2039" priority="4">
      <formula>F38&lt;0</formula>
    </cfRule>
  </conditionalFormatting>
  <conditionalFormatting sqref="H38:H40">
    <cfRule type="expression" dxfId="2038" priority="1">
      <formula>H38&gt;0</formula>
    </cfRule>
    <cfRule type="expression" dxfId="203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6" priority="25">
      <formula>F7&gt;0</formula>
    </cfRule>
    <cfRule type="expression" dxfId="2035" priority="26">
      <formula>F7&lt;0</formula>
    </cfRule>
  </conditionalFormatting>
  <conditionalFormatting sqref="Q8">
    <cfRule type="expression" dxfId="2034" priority="23">
      <formula>Q8&gt;0</formula>
    </cfRule>
    <cfRule type="expression" dxfId="2033" priority="24">
      <formula>Q8&lt;0</formula>
    </cfRule>
  </conditionalFormatting>
  <conditionalFormatting sqref="F93:F114">
    <cfRule type="expression" dxfId="2032" priority="17">
      <formula>F93&gt;0</formula>
    </cfRule>
    <cfRule type="expression" dxfId="2031" priority="18">
      <formula>F93&lt;0</formula>
    </cfRule>
  </conditionalFormatting>
  <conditionalFormatting sqref="H93:H114">
    <cfRule type="expression" dxfId="2030" priority="15">
      <formula>H93&gt;0</formula>
    </cfRule>
    <cfRule type="expression" dxfId="2029" priority="16">
      <formula>H93&lt;0</formula>
    </cfRule>
  </conditionalFormatting>
  <conditionalFormatting sqref="Q10">
    <cfRule type="expression" dxfId="2028" priority="13">
      <formula>Q10&gt;0</formula>
    </cfRule>
    <cfRule type="expression" dxfId="2027" priority="14">
      <formula>Q10&lt;0</formula>
    </cfRule>
  </conditionalFormatting>
  <conditionalFormatting sqref="J25:J38">
    <cfRule type="expression" dxfId="2026" priority="11">
      <formula>J25&gt;0</formula>
    </cfRule>
    <cfRule type="expression" dxfId="2025" priority="12">
      <formula>J25&lt;0</formula>
    </cfRule>
  </conditionalFormatting>
  <conditionalFormatting sqref="K25:K38">
    <cfRule type="expression" dxfId="2024" priority="9">
      <formula>K25&gt;0</formula>
    </cfRule>
    <cfRule type="expression" dxfId="2023" priority="10">
      <formula>K25&lt;0</formula>
    </cfRule>
  </conditionalFormatting>
  <conditionalFormatting sqref="L25:L34">
    <cfRule type="expression" dxfId="2022" priority="7">
      <formula>L25&gt;0</formula>
    </cfRule>
    <cfRule type="expression" dxfId="2021" priority="8">
      <formula>L25&lt;0</formula>
    </cfRule>
  </conditionalFormatting>
  <conditionalFormatting sqref="J43">
    <cfRule type="expression" dxfId="2020" priority="5">
      <formula>J43&gt;0</formula>
    </cfRule>
    <cfRule type="expression" dxfId="2019" priority="6">
      <formula>J43&lt;0</formula>
    </cfRule>
  </conditionalFormatting>
  <conditionalFormatting sqref="M25:M34">
    <cfRule type="expression" dxfId="2018" priority="3">
      <formula>M25&gt;0</formula>
    </cfRule>
    <cfRule type="expression" dxfId="2017" priority="4">
      <formula>M25&lt;0</formula>
    </cfRule>
  </conditionalFormatting>
  <conditionalFormatting sqref="H61:H64 F61:F64">
    <cfRule type="expression" dxfId="2016" priority="1">
      <formula>F61&gt;0</formula>
    </cfRule>
    <cfRule type="expression" dxfId="201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4" priority="35">
      <formula>F62&gt;0</formula>
    </cfRule>
    <cfRule type="expression" dxfId="2013" priority="36">
      <formula>F62&lt;0</formula>
    </cfRule>
  </conditionalFormatting>
  <conditionalFormatting sqref="Q7">
    <cfRule type="expression" dxfId="2012" priority="33">
      <formula>Q7&gt;0</formula>
    </cfRule>
    <cfRule type="expression" dxfId="2011" priority="34">
      <formula>Q7&lt;0</formula>
    </cfRule>
  </conditionalFormatting>
  <conditionalFormatting sqref="Q8">
    <cfRule type="expression" dxfId="2010" priority="31">
      <formula>Q8&gt;0</formula>
    </cfRule>
    <cfRule type="expression" dxfId="2009" priority="32">
      <formula>Q8&lt;0</formula>
    </cfRule>
  </conditionalFormatting>
  <conditionalFormatting sqref="F30:F61">
    <cfRule type="expression" dxfId="2008" priority="29">
      <formula>F30&gt;0</formula>
    </cfRule>
    <cfRule type="expression" dxfId="2007" priority="30">
      <formula>F30&lt;0</formula>
    </cfRule>
  </conditionalFormatting>
  <conditionalFormatting sqref="H30:H61">
    <cfRule type="expression" dxfId="2006" priority="27">
      <formula>H30&gt;0</formula>
    </cfRule>
    <cfRule type="expression" dxfId="2005" priority="28">
      <formula>H30&lt;0</formula>
    </cfRule>
  </conditionalFormatting>
  <conditionalFormatting sqref="Q10">
    <cfRule type="expression" dxfId="2004" priority="25">
      <formula>Q10&gt;0</formula>
    </cfRule>
    <cfRule type="expression" dxfId="2003" priority="26">
      <formula>Q10&lt;0</formula>
    </cfRule>
  </conditionalFormatting>
  <conditionalFormatting sqref="J25:J38">
    <cfRule type="expression" dxfId="2002" priority="23">
      <formula>J25&gt;0</formula>
    </cfRule>
    <cfRule type="expression" dxfId="2001" priority="24">
      <formula>J25&lt;0</formula>
    </cfRule>
  </conditionalFormatting>
  <conditionalFormatting sqref="K25:K33">
    <cfRule type="expression" dxfId="2000" priority="21">
      <formula>K25&gt;0</formula>
    </cfRule>
    <cfRule type="expression" dxfId="1999" priority="22">
      <formula>K25&lt;0</formula>
    </cfRule>
  </conditionalFormatting>
  <conditionalFormatting sqref="L25:L38">
    <cfRule type="expression" dxfId="1998" priority="19">
      <formula>L25&gt;0</formula>
    </cfRule>
    <cfRule type="expression" dxfId="1997" priority="20">
      <formula>L25&lt;0</formula>
    </cfRule>
  </conditionalFormatting>
  <conditionalFormatting sqref="F89:F110">
    <cfRule type="expression" dxfId="1996" priority="17">
      <formula>F89&gt;0</formula>
    </cfRule>
    <cfRule type="expression" dxfId="1995" priority="18">
      <formula>F89&lt;0</formula>
    </cfRule>
  </conditionalFormatting>
  <conditionalFormatting sqref="H89:H110">
    <cfRule type="expression" dxfId="1994" priority="15">
      <formula>H89&gt;0</formula>
    </cfRule>
    <cfRule type="expression" dxfId="1993" priority="16">
      <formula>H89&lt;0</formula>
    </cfRule>
  </conditionalFormatting>
  <conditionalFormatting sqref="J89:J102">
    <cfRule type="expression" dxfId="1992" priority="13">
      <formula>J89&gt;0</formula>
    </cfRule>
    <cfRule type="expression" dxfId="1991" priority="14">
      <formula>J89&lt;0</formula>
    </cfRule>
  </conditionalFormatting>
  <conditionalFormatting sqref="K89:K102">
    <cfRule type="expression" dxfId="1990" priority="11">
      <formula>K89&gt;0</formula>
    </cfRule>
    <cfRule type="expression" dxfId="1989" priority="12">
      <formula>K89&lt;0</formula>
    </cfRule>
  </conditionalFormatting>
  <conditionalFormatting sqref="L89:L102">
    <cfRule type="expression" dxfId="1988" priority="9">
      <formula>L89&gt;0</formula>
    </cfRule>
    <cfRule type="expression" dxfId="1987" priority="10">
      <formula>L89&lt;0</formula>
    </cfRule>
  </conditionalFormatting>
  <conditionalFormatting sqref="F25:F29">
    <cfRule type="expression" dxfId="1986" priority="7">
      <formula>F25&gt;0</formula>
    </cfRule>
    <cfRule type="expression" dxfId="1985" priority="8">
      <formula>F25&lt;0</formula>
    </cfRule>
  </conditionalFormatting>
  <conditionalFormatting sqref="H25:H29">
    <cfRule type="expression" dxfId="1984" priority="5">
      <formula>H25&gt;0</formula>
    </cfRule>
    <cfRule type="expression" dxfId="1983" priority="6">
      <formula>H25&lt;0</formula>
    </cfRule>
  </conditionalFormatting>
  <conditionalFormatting sqref="F29">
    <cfRule type="expression" dxfId="1982" priority="3">
      <formula>F29&gt;0</formula>
    </cfRule>
    <cfRule type="expression" dxfId="1981" priority="4">
      <formula>F29&lt;0</formula>
    </cfRule>
  </conditionalFormatting>
  <conditionalFormatting sqref="J57">
    <cfRule type="expression" dxfId="1980" priority="1">
      <formula>J57&gt;0</formula>
    </cfRule>
    <cfRule type="expression" dxfId="19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78" priority="31">
      <formula>F47&gt;0</formula>
    </cfRule>
    <cfRule type="expression" dxfId="1977" priority="32">
      <formula>F47&lt;0</formula>
    </cfRule>
  </conditionalFormatting>
  <conditionalFormatting sqref="Q7">
    <cfRule type="expression" dxfId="1976" priority="29">
      <formula>Q7&gt;0</formula>
    </cfRule>
    <cfRule type="expression" dxfId="1975" priority="30">
      <formula>Q7&lt;0</formula>
    </cfRule>
  </conditionalFormatting>
  <conditionalFormatting sqref="Q8">
    <cfRule type="expression" dxfId="1974" priority="27">
      <formula>Q8&gt;0</formula>
    </cfRule>
    <cfRule type="expression" dxfId="1973" priority="28">
      <formula>Q8&lt;0</formula>
    </cfRule>
  </conditionalFormatting>
  <conditionalFormatting sqref="F30:F46">
    <cfRule type="expression" dxfId="1972" priority="25">
      <formula>F30&gt;0</formula>
    </cfRule>
    <cfRule type="expression" dxfId="1971" priority="26">
      <formula>F30&lt;0</formula>
    </cfRule>
  </conditionalFormatting>
  <conditionalFormatting sqref="H30:H46">
    <cfRule type="expression" dxfId="1970" priority="23">
      <formula>H30&gt;0</formula>
    </cfRule>
    <cfRule type="expression" dxfId="1969" priority="24">
      <formula>H30&lt;0</formula>
    </cfRule>
  </conditionalFormatting>
  <conditionalFormatting sqref="Q10">
    <cfRule type="expression" dxfId="1968" priority="21">
      <formula>Q10&gt;0</formula>
    </cfRule>
    <cfRule type="expression" dxfId="1967" priority="22">
      <formula>Q10&lt;0</formula>
    </cfRule>
  </conditionalFormatting>
  <conditionalFormatting sqref="J25:J38">
    <cfRule type="expression" dxfId="1966" priority="19">
      <formula>J25&gt;0</formula>
    </cfRule>
    <cfRule type="expression" dxfId="1965" priority="20">
      <formula>J25&lt;0</formula>
    </cfRule>
  </conditionalFormatting>
  <conditionalFormatting sqref="K25:K38">
    <cfRule type="expression" dxfId="1964" priority="17">
      <formula>K25&gt;0</formula>
    </cfRule>
    <cfRule type="expression" dxfId="1963" priority="18">
      <formula>K25&lt;0</formula>
    </cfRule>
  </conditionalFormatting>
  <conditionalFormatting sqref="L25:L38">
    <cfRule type="expression" dxfId="1962" priority="15">
      <formula>L25&gt;0</formula>
    </cfRule>
    <cfRule type="expression" dxfId="1961" priority="16">
      <formula>L25&lt;0</formula>
    </cfRule>
  </conditionalFormatting>
  <conditionalFormatting sqref="F89:F110">
    <cfRule type="expression" dxfId="1960" priority="13">
      <formula>F89&gt;0</formula>
    </cfRule>
    <cfRule type="expression" dxfId="1959" priority="14">
      <formula>F89&lt;0</formula>
    </cfRule>
  </conditionalFormatting>
  <conditionalFormatting sqref="H89:H110">
    <cfRule type="expression" dxfId="1958" priority="11">
      <formula>H89&gt;0</formula>
    </cfRule>
    <cfRule type="expression" dxfId="1957" priority="12">
      <formula>H89&lt;0</formula>
    </cfRule>
  </conditionalFormatting>
  <conditionalFormatting sqref="J89:J102">
    <cfRule type="expression" dxfId="1956" priority="9">
      <formula>J89&gt;0</formula>
    </cfRule>
    <cfRule type="expression" dxfId="1955" priority="10">
      <formula>J89&lt;0</formula>
    </cfRule>
  </conditionalFormatting>
  <conditionalFormatting sqref="K89:K102">
    <cfRule type="expression" dxfId="1954" priority="7">
      <formula>K89&gt;0</formula>
    </cfRule>
    <cfRule type="expression" dxfId="1953" priority="8">
      <formula>K89&lt;0</formula>
    </cfRule>
  </conditionalFormatting>
  <conditionalFormatting sqref="L89:L102">
    <cfRule type="expression" dxfId="1952" priority="5">
      <formula>L89&gt;0</formula>
    </cfRule>
    <cfRule type="expression" dxfId="1951" priority="6">
      <formula>L89&lt;0</formula>
    </cfRule>
  </conditionalFormatting>
  <conditionalFormatting sqref="F25:F29">
    <cfRule type="expression" dxfId="1950" priority="3">
      <formula>F25&gt;0</formula>
    </cfRule>
    <cfRule type="expression" dxfId="1949" priority="4">
      <formula>F25&lt;0</formula>
    </cfRule>
  </conditionalFormatting>
  <conditionalFormatting sqref="H25:H29">
    <cfRule type="expression" dxfId="1948" priority="1">
      <formula>H25&gt;0</formula>
    </cfRule>
    <cfRule type="expression" dxfId="194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34.68</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13872</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-3726.5600000000049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-3726.5600000000049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-0.21175368893818608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5.2479815455594006E-2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7.5391304347826091</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38.148000000000003</v>
      </c>
    </row>
    <row r="18" spans="1:20" x14ac:dyDescent="0.25">
      <c r="A18" s="31" t="s">
        <v>81</v>
      </c>
      <c r="B18" s="14"/>
      <c r="C18" s="14">
        <f>SUM(C2:C14)</f>
        <v>1400</v>
      </c>
      <c r="D18" s="18"/>
      <c r="E18" s="18"/>
      <c r="F18" s="18">
        <f>SUM(F2:F14)</f>
        <v>57575</v>
      </c>
      <c r="G18" s="14"/>
      <c r="H18" s="71">
        <f>SUM(H2:H8)</f>
        <v>1000</v>
      </c>
      <c r="I18" s="18"/>
      <c r="J18" s="18"/>
      <c r="K18" s="18">
        <f>SUM(K2:K8)</f>
        <v>39430.439999999995</v>
      </c>
      <c r="L18" s="14"/>
      <c r="M18" s="18">
        <f>SUM(M2:M10)</f>
        <v>546</v>
      </c>
      <c r="O18" s="81">
        <v>1.0900000000000001</v>
      </c>
      <c r="P18" s="81">
        <f t="shared" ref="P18:P37" si="2">O18*$Q$4</f>
        <v>37.801200000000001</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37.4544</v>
      </c>
    </row>
    <row r="20" spans="1:20" x14ac:dyDescent="0.25">
      <c r="O20" s="81">
        <v>1.07</v>
      </c>
      <c r="P20" s="81">
        <f t="shared" si="2"/>
        <v>37.107600000000005</v>
      </c>
    </row>
    <row r="21" spans="1:20" x14ac:dyDescent="0.25">
      <c r="O21" s="81">
        <v>1.06</v>
      </c>
      <c r="P21" s="81">
        <f t="shared" si="2"/>
        <v>36.760800000000003</v>
      </c>
    </row>
    <row r="22" spans="1:20" x14ac:dyDescent="0.25">
      <c r="O22" s="81">
        <v>1.05</v>
      </c>
      <c r="P22" s="81">
        <f t="shared" si="2"/>
        <v>36.414000000000001</v>
      </c>
    </row>
    <row r="23" spans="1:20" x14ac:dyDescent="0.25">
      <c r="O23" s="81">
        <v>1.04</v>
      </c>
      <c r="P23" s="81">
        <f t="shared" si="2"/>
        <v>36.0672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35.720399999999998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35.373600000000003</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35.026800000000001</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34.68</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34.333199999999998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33.986399999999996</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33.639600000000002</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33.2928</v>
      </c>
    </row>
    <row r="32" spans="1:20" x14ac:dyDescent="0.25">
      <c r="A32">
        <v>100</v>
      </c>
      <c r="B32" s="164">
        <v>43385</v>
      </c>
      <c r="C32" s="10">
        <v>400</v>
      </c>
      <c r="D32" s="39">
        <v>50.534999999999997</v>
      </c>
      <c r="E32" s="39">
        <v>42.61</v>
      </c>
      <c r="F32" s="39">
        <f t="shared" ref="F32:F58" si="6">C32*(E32-D32)</f>
        <v>-3169.9999999999991</v>
      </c>
      <c r="G32" s="39">
        <f t="shared" ref="G32:G58" si="7">D32*C32</f>
        <v>20214</v>
      </c>
      <c r="H32" s="179">
        <f t="shared" ref="H32:H58" si="8">(E32-D32)/D32</f>
        <v>-0.15682200455130102</v>
      </c>
      <c r="I32" s="39"/>
      <c r="J32" s="39"/>
      <c r="K32" s="39"/>
      <c r="L32" s="39"/>
      <c r="O32" s="81">
        <v>0.95</v>
      </c>
      <c r="P32" s="81">
        <f t="shared" si="2"/>
        <v>32.945999999999998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32.599199999999996</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32.252400000000002</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31.9056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31.558800000000002</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31.212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6" priority="33">
      <formula>Q7&gt;0</formula>
    </cfRule>
    <cfRule type="expression" dxfId="1945" priority="34">
      <formula>Q7&lt;0</formula>
    </cfRule>
  </conditionalFormatting>
  <conditionalFormatting sqref="Q8">
    <cfRule type="expression" dxfId="1944" priority="31">
      <formula>Q8&gt;0</formula>
    </cfRule>
    <cfRule type="expression" dxfId="1943" priority="32">
      <formula>Q8&lt;0</formula>
    </cfRule>
  </conditionalFormatting>
  <conditionalFormatting sqref="F30:F63">
    <cfRule type="expression" dxfId="1942" priority="29">
      <formula>F30&gt;0</formula>
    </cfRule>
    <cfRule type="expression" dxfId="1941" priority="30">
      <formula>F30&lt;0</formula>
    </cfRule>
  </conditionalFormatting>
  <conditionalFormatting sqref="H30:H63">
    <cfRule type="expression" dxfId="1940" priority="27">
      <formula>H30&gt;0</formula>
    </cfRule>
    <cfRule type="expression" dxfId="1939" priority="28">
      <formula>H30&lt;0</formula>
    </cfRule>
  </conditionalFormatting>
  <conditionalFormatting sqref="Q10">
    <cfRule type="expression" dxfId="1938" priority="25">
      <formula>Q10&gt;0</formula>
    </cfRule>
    <cfRule type="expression" dxfId="1937" priority="26">
      <formula>Q10&lt;0</formula>
    </cfRule>
  </conditionalFormatting>
  <conditionalFormatting sqref="J25:J39">
    <cfRule type="expression" dxfId="1936" priority="23">
      <formula>J25&gt;0</formula>
    </cfRule>
    <cfRule type="expression" dxfId="1935" priority="24">
      <formula>J25&lt;0</formula>
    </cfRule>
  </conditionalFormatting>
  <conditionalFormatting sqref="K25:K36">
    <cfRule type="expression" dxfId="1934" priority="21">
      <formula>K25&gt;0</formula>
    </cfRule>
    <cfRule type="expression" dxfId="1933" priority="22">
      <formula>K25&lt;0</formula>
    </cfRule>
  </conditionalFormatting>
  <conditionalFormatting sqref="L25">
    <cfRule type="expression" dxfId="1932" priority="19">
      <formula>L25&gt;0</formula>
    </cfRule>
    <cfRule type="expression" dxfId="1931" priority="20">
      <formula>L25&lt;0</formula>
    </cfRule>
  </conditionalFormatting>
  <conditionalFormatting sqref="F89:F110">
    <cfRule type="expression" dxfId="1930" priority="17">
      <formula>F89&gt;0</formula>
    </cfRule>
    <cfRule type="expression" dxfId="1929" priority="18">
      <formula>F89&lt;0</formula>
    </cfRule>
  </conditionalFormatting>
  <conditionalFormatting sqref="H89:H110">
    <cfRule type="expression" dxfId="1928" priority="15">
      <formula>H89&gt;0</formula>
    </cfRule>
    <cfRule type="expression" dxfId="1927" priority="16">
      <formula>H89&lt;0</formula>
    </cfRule>
  </conditionalFormatting>
  <conditionalFormatting sqref="J89:J102">
    <cfRule type="expression" dxfId="1926" priority="13">
      <formula>J89&gt;0</formula>
    </cfRule>
    <cfRule type="expression" dxfId="1925" priority="14">
      <formula>J89&lt;0</formula>
    </cfRule>
  </conditionalFormatting>
  <conditionalFormatting sqref="K89:K102">
    <cfRule type="expression" dxfId="1924" priority="11">
      <formula>K89&gt;0</formula>
    </cfRule>
    <cfRule type="expression" dxfId="1923" priority="12">
      <formula>K89&lt;0</formula>
    </cfRule>
  </conditionalFormatting>
  <conditionalFormatting sqref="L89:L102">
    <cfRule type="expression" dxfId="1922" priority="9">
      <formula>L89&gt;0</formula>
    </cfRule>
    <cfRule type="expression" dxfId="1921" priority="10">
      <formula>L89&lt;0</formula>
    </cfRule>
  </conditionalFormatting>
  <conditionalFormatting sqref="F25:F29">
    <cfRule type="expression" dxfId="1920" priority="7">
      <formula>F25&gt;0</formula>
    </cfRule>
    <cfRule type="expression" dxfId="1919" priority="8">
      <formula>F25&lt;0</formula>
    </cfRule>
  </conditionalFormatting>
  <conditionalFormatting sqref="H25:H29">
    <cfRule type="expression" dxfId="1918" priority="5">
      <formula>H25&gt;0</formula>
    </cfRule>
    <cfRule type="expression" dxfId="191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52.81</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10562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1134.9400000000023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1134.9400000000023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0.12039172340050902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5.3020261314145042E-2</v>
      </c>
      <c r="R11">
        <v>0.7</v>
      </c>
      <c r="T11" s="1">
        <v>43285</v>
      </c>
      <c r="U11" t="s">
        <v>1130</v>
      </c>
    </row>
    <row r="12" spans="1:21" x14ac:dyDescent="0.25">
      <c r="H12" s="70"/>
      <c r="O12" s="11" t="s">
        <v>921</v>
      </c>
      <c r="Q12" s="1"/>
    </row>
    <row r="13" spans="1:21" x14ac:dyDescent="0.25">
      <c r="H13" s="70"/>
      <c r="O13" s="11" t="s">
        <v>947</v>
      </c>
      <c r="Q13" s="2">
        <f>Q4/(3.94+4.03)*2</f>
        <v>13.252195734002509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58.091000000000008</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57.562900000000006</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57.034800000000004</v>
      </c>
    </row>
    <row r="20" spans="1:21" x14ac:dyDescent="0.25">
      <c r="O20" s="81">
        <v>1.07</v>
      </c>
      <c r="P20" s="81">
        <f t="shared" si="2"/>
        <v>56.506700000000009</v>
      </c>
      <c r="T20" s="1">
        <v>43416</v>
      </c>
      <c r="U20" t="s">
        <v>1297</v>
      </c>
    </row>
    <row r="21" spans="1:21" x14ac:dyDescent="0.25">
      <c r="O21" s="81">
        <v>1.06</v>
      </c>
      <c r="P21" s="81">
        <f t="shared" si="2"/>
        <v>55.978600000000007</v>
      </c>
    </row>
    <row r="22" spans="1:21" x14ac:dyDescent="0.25">
      <c r="O22" s="81">
        <v>1.05</v>
      </c>
      <c r="P22" s="81">
        <f t="shared" si="2"/>
        <v>55.450500000000005</v>
      </c>
    </row>
    <row r="23" spans="1:21" x14ac:dyDescent="0.25">
      <c r="O23" s="81">
        <v>1.04</v>
      </c>
      <c r="P23" s="81">
        <f t="shared" si="2"/>
        <v>54.922400000000003</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54.394300000000001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53.866200000000006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53.338100000000004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52.81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52.2819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51.753799999999998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51.225700000000003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50.697600000000001</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50.169499999999999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49.641399999999997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49.113300000000002</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48.585200000000007</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48.057100000000005</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47.529000000000003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16" priority="49">
      <formula>F7&gt;0</formula>
    </cfRule>
    <cfRule type="expression" dxfId="1915" priority="50">
      <formula>F7&lt;0</formula>
    </cfRule>
  </conditionalFormatting>
  <conditionalFormatting sqref="Q8">
    <cfRule type="expression" dxfId="1914" priority="47">
      <formula>Q8&gt;0</formula>
    </cfRule>
    <cfRule type="expression" dxfId="1913" priority="48">
      <formula>Q8&lt;0</formula>
    </cfRule>
  </conditionalFormatting>
  <conditionalFormatting sqref="Q10">
    <cfRule type="expression" dxfId="1912" priority="41">
      <formula>Q10&gt;0</formula>
    </cfRule>
    <cfRule type="expression" dxfId="1911" priority="42">
      <formula>Q10&lt;0</formula>
    </cfRule>
  </conditionalFormatting>
  <conditionalFormatting sqref="K25:K39">
    <cfRule type="expression" dxfId="1910" priority="37">
      <formula>K25&gt;0</formula>
    </cfRule>
    <cfRule type="expression" dxfId="1909" priority="38">
      <formula>K25&lt;0</formula>
    </cfRule>
  </conditionalFormatting>
  <conditionalFormatting sqref="L25">
    <cfRule type="expression" dxfId="1908" priority="35">
      <formula>L25&gt;0</formula>
    </cfRule>
    <cfRule type="expression" dxfId="1907" priority="36">
      <formula>L25&lt;0</formula>
    </cfRule>
  </conditionalFormatting>
  <conditionalFormatting sqref="F91:F112">
    <cfRule type="expression" dxfId="1906" priority="33">
      <formula>F91&gt;0</formula>
    </cfRule>
    <cfRule type="expression" dxfId="1905" priority="34">
      <formula>F91&lt;0</formula>
    </cfRule>
  </conditionalFormatting>
  <conditionalFormatting sqref="H91:H112">
    <cfRule type="expression" dxfId="1904" priority="31">
      <formula>H91&gt;0</formula>
    </cfRule>
    <cfRule type="expression" dxfId="1903" priority="32">
      <formula>H91&lt;0</formula>
    </cfRule>
  </conditionalFormatting>
  <conditionalFormatting sqref="J91:J104">
    <cfRule type="expression" dxfId="1902" priority="29">
      <formula>J91&gt;0</formula>
    </cfRule>
    <cfRule type="expression" dxfId="1901" priority="30">
      <formula>J91&lt;0</formula>
    </cfRule>
  </conditionalFormatting>
  <conditionalFormatting sqref="K91:K104">
    <cfRule type="expression" dxfId="1900" priority="27">
      <formula>K91&gt;0</formula>
    </cfRule>
    <cfRule type="expression" dxfId="1899" priority="28">
      <formula>K91&lt;0</formula>
    </cfRule>
  </conditionalFormatting>
  <conditionalFormatting sqref="L91:L104">
    <cfRule type="expression" dxfId="1898" priority="25">
      <formula>L91&gt;0</formula>
    </cfRule>
    <cfRule type="expression" dxfId="1897" priority="26">
      <formula>L91&lt;0</formula>
    </cfRule>
  </conditionalFormatting>
  <conditionalFormatting sqref="F25 F29">
    <cfRule type="expression" dxfId="1896" priority="23">
      <formula>F25&gt;0</formula>
    </cfRule>
    <cfRule type="expression" dxfId="1895" priority="24">
      <formula>F25&lt;0</formula>
    </cfRule>
  </conditionalFormatting>
  <conditionalFormatting sqref="H25 H29">
    <cfRule type="expression" dxfId="1894" priority="21">
      <formula>H25&gt;0</formula>
    </cfRule>
    <cfRule type="expression" dxfId="1893" priority="22">
      <formula>H25&lt;0</formula>
    </cfRule>
  </conditionalFormatting>
  <conditionalFormatting sqref="F26:F28">
    <cfRule type="expression" dxfId="1892" priority="19">
      <formula>F26&gt;0</formula>
    </cfRule>
    <cfRule type="expression" dxfId="1891" priority="20">
      <formula>F26&lt;0</formula>
    </cfRule>
  </conditionalFormatting>
  <conditionalFormatting sqref="H26:H28">
    <cfRule type="expression" dxfId="1890" priority="17">
      <formula>H26&gt;0</formula>
    </cfRule>
    <cfRule type="expression" dxfId="1889" priority="18">
      <formula>H26&lt;0</formula>
    </cfRule>
  </conditionalFormatting>
  <conditionalFormatting sqref="J25:J49">
    <cfRule type="expression" dxfId="1888" priority="13">
      <formula>J25&gt;0</formula>
    </cfRule>
    <cfRule type="expression" dxfId="1887" priority="14">
      <formula>J25&lt;0</formula>
    </cfRule>
  </conditionalFormatting>
  <conditionalFormatting sqref="J50:J61">
    <cfRule type="expression" dxfId="1886" priority="11">
      <formula>J50&gt;0</formula>
    </cfRule>
    <cfRule type="expression" dxfId="1885" priority="12">
      <formula>J50&lt;0</formula>
    </cfRule>
  </conditionalFormatting>
  <conditionalFormatting sqref="H62:H63 F62:F63">
    <cfRule type="expression" dxfId="1884" priority="3">
      <formula>F62&gt;0</formula>
    </cfRule>
    <cfRule type="expression" dxfId="1883" priority="4">
      <formula>F62&lt;0</formula>
    </cfRule>
  </conditionalFormatting>
  <conditionalFormatting sqref="J62">
    <cfRule type="expression" dxfId="1882" priority="1">
      <formula>J62&gt;0</formula>
    </cfRule>
    <cfRule type="expression" dxfId="188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80" priority="67">
      <formula>F37&gt;0</formula>
    </cfRule>
    <cfRule type="expression" dxfId="1879" priority="68">
      <formula>F37&lt;0</formula>
    </cfRule>
  </conditionalFormatting>
  <conditionalFormatting sqref="Q7">
    <cfRule type="expression" dxfId="1878" priority="65">
      <formula>Q7&gt;0</formula>
    </cfRule>
    <cfRule type="expression" dxfId="1877" priority="66">
      <formula>Q7&lt;0</formula>
    </cfRule>
  </conditionalFormatting>
  <conditionalFormatting sqref="Q8">
    <cfRule type="expression" dxfId="1876" priority="63">
      <formula>Q8&gt;0</formula>
    </cfRule>
    <cfRule type="expression" dxfId="1875" priority="64">
      <formula>Q8&lt;0</formula>
    </cfRule>
  </conditionalFormatting>
  <conditionalFormatting sqref="Q10">
    <cfRule type="expression" dxfId="1874" priority="57">
      <formula>Q10&gt;0</formula>
    </cfRule>
    <cfRule type="expression" dxfId="1873" priority="58">
      <formula>Q10&lt;0</formula>
    </cfRule>
  </conditionalFormatting>
  <conditionalFormatting sqref="H32:H36">
    <cfRule type="expression" dxfId="1872" priority="37">
      <formula>H32&gt;0</formula>
    </cfRule>
    <cfRule type="expression" dxfId="1871" priority="38">
      <formula>H32&lt;0</formula>
    </cfRule>
  </conditionalFormatting>
  <conditionalFormatting sqref="K32:K45">
    <cfRule type="expression" dxfId="1870" priority="53">
      <formula>K32&gt;0</formula>
    </cfRule>
    <cfRule type="expression" dxfId="1869" priority="54">
      <formula>K32&lt;0</formula>
    </cfRule>
  </conditionalFormatting>
  <conditionalFormatting sqref="L32:L40">
    <cfRule type="expression" dxfId="1868" priority="51">
      <formula>L32&gt;0</formula>
    </cfRule>
    <cfRule type="expression" dxfId="1867" priority="52">
      <formula>L32&lt;0</formula>
    </cfRule>
  </conditionalFormatting>
  <conditionalFormatting sqref="F117:F138">
    <cfRule type="expression" dxfId="1866" priority="49">
      <formula>F117&gt;0</formula>
    </cfRule>
    <cfRule type="expression" dxfId="1865" priority="50">
      <formula>F117&lt;0</formula>
    </cfRule>
  </conditionalFormatting>
  <conditionalFormatting sqref="H117:H138">
    <cfRule type="expression" dxfId="1864" priority="47">
      <formula>H117&gt;0</formula>
    </cfRule>
    <cfRule type="expression" dxfId="1863" priority="48">
      <formula>H117&lt;0</formula>
    </cfRule>
  </conditionalFormatting>
  <conditionalFormatting sqref="J117:J130">
    <cfRule type="expression" dxfId="1862" priority="45">
      <formula>J117&gt;0</formula>
    </cfRule>
    <cfRule type="expression" dxfId="1861" priority="46">
      <formula>J117&lt;0</formula>
    </cfRule>
  </conditionalFormatting>
  <conditionalFormatting sqref="K117:K130">
    <cfRule type="expression" dxfId="1860" priority="43">
      <formula>K117&gt;0</formula>
    </cfRule>
    <cfRule type="expression" dxfId="1859" priority="44">
      <formula>K117&lt;0</formula>
    </cfRule>
  </conditionalFormatting>
  <conditionalFormatting sqref="L117:L130">
    <cfRule type="expression" dxfId="1858" priority="41">
      <formula>L117&gt;0</formula>
    </cfRule>
    <cfRule type="expression" dxfId="1857" priority="42">
      <formula>L117&lt;0</formula>
    </cfRule>
  </conditionalFormatting>
  <conditionalFormatting sqref="F32:F36">
    <cfRule type="expression" dxfId="1856" priority="39">
      <formula>F32&gt;0</formula>
    </cfRule>
    <cfRule type="expression" dxfId="1855" priority="40">
      <formula>F32&lt;0</formula>
    </cfRule>
  </conditionalFormatting>
  <conditionalFormatting sqref="Q9">
    <cfRule type="expression" dxfId="1854" priority="35">
      <formula>Q9&gt;0</formula>
    </cfRule>
    <cfRule type="expression" dxfId="1853" priority="36">
      <formula>Q9&lt;0</formula>
    </cfRule>
  </conditionalFormatting>
  <conditionalFormatting sqref="H67:H69 F67:F69">
    <cfRule type="expression" dxfId="1852" priority="33">
      <formula>F67&gt;0</formula>
    </cfRule>
    <cfRule type="expression" dxfId="1851" priority="34">
      <formula>F67&lt;0</formula>
    </cfRule>
  </conditionalFormatting>
  <conditionalFormatting sqref="H70:H72 F70:F72">
    <cfRule type="expression" dxfId="1850" priority="31">
      <formula>F70&gt;0</formula>
    </cfRule>
    <cfRule type="expression" dxfId="1849" priority="32">
      <formula>F70&lt;0</formula>
    </cfRule>
  </conditionalFormatting>
  <conditionalFormatting sqref="F77 H77">
    <cfRule type="expression" dxfId="1848" priority="27">
      <formula>F77&gt;0</formula>
    </cfRule>
    <cfRule type="expression" dxfId="1847" priority="28">
      <formula>F77&lt;0</formula>
    </cfRule>
  </conditionalFormatting>
  <conditionalFormatting sqref="F74:F76 H74:H76">
    <cfRule type="expression" dxfId="1846" priority="25">
      <formula>F74&gt;0</formula>
    </cfRule>
    <cfRule type="expression" dxfId="1845" priority="26">
      <formula>F74&lt;0</formula>
    </cfRule>
  </conditionalFormatting>
  <conditionalFormatting sqref="H79:H81 F79:F81">
    <cfRule type="expression" dxfId="1844" priority="23">
      <formula>F79&gt;0</formula>
    </cfRule>
    <cfRule type="expression" dxfId="1843" priority="24">
      <formula>F79&lt;0</formula>
    </cfRule>
  </conditionalFormatting>
  <conditionalFormatting sqref="H82:H84 F82:F84">
    <cfRule type="expression" dxfId="1842" priority="21">
      <formula>F82&gt;0</formula>
    </cfRule>
    <cfRule type="expression" dxfId="1841" priority="22">
      <formula>F82&lt;0</formula>
    </cfRule>
  </conditionalFormatting>
  <conditionalFormatting sqref="H85:H87 F85:F87">
    <cfRule type="expression" dxfId="1840" priority="19">
      <formula>F85&gt;0</formula>
    </cfRule>
    <cfRule type="expression" dxfId="1839" priority="20">
      <formula>F85&lt;0</formula>
    </cfRule>
  </conditionalFormatting>
  <conditionalFormatting sqref="J37:J66 J73 J78">
    <cfRule type="expression" dxfId="1838" priority="17">
      <formula>J37&gt;0</formula>
    </cfRule>
    <cfRule type="expression" dxfId="1837" priority="18">
      <formula>J37&lt;0</formula>
    </cfRule>
  </conditionalFormatting>
  <conditionalFormatting sqref="J32:J36">
    <cfRule type="expression" dxfId="1836" priority="15">
      <formula>J32&gt;0</formula>
    </cfRule>
    <cfRule type="expression" dxfId="1835" priority="16">
      <formula>J32&lt;0</formula>
    </cfRule>
  </conditionalFormatting>
  <conditionalFormatting sqref="J67:J69">
    <cfRule type="expression" dxfId="1834" priority="13">
      <formula>J67&gt;0</formula>
    </cfRule>
    <cfRule type="expression" dxfId="1833" priority="14">
      <formula>J67&lt;0</formula>
    </cfRule>
  </conditionalFormatting>
  <conditionalFormatting sqref="J70:J72">
    <cfRule type="expression" dxfId="1832" priority="11">
      <formula>J70&gt;0</formula>
    </cfRule>
    <cfRule type="expression" dxfId="1831" priority="12">
      <formula>J70&lt;0</formula>
    </cfRule>
  </conditionalFormatting>
  <conditionalFormatting sqref="J77">
    <cfRule type="expression" dxfId="1830" priority="9">
      <formula>J77&gt;0</formula>
    </cfRule>
    <cfRule type="expression" dxfId="1829" priority="10">
      <formula>J77&lt;0</formula>
    </cfRule>
  </conditionalFormatting>
  <conditionalFormatting sqref="J74:J76">
    <cfRule type="expression" dxfId="1828" priority="7">
      <formula>J74&gt;0</formula>
    </cfRule>
    <cfRule type="expression" dxfId="1827" priority="8">
      <formula>J74&lt;0</formula>
    </cfRule>
  </conditionalFormatting>
  <conditionalFormatting sqref="J79:J81">
    <cfRule type="expression" dxfId="1826" priority="5">
      <formula>J79&gt;0</formula>
    </cfRule>
    <cfRule type="expression" dxfId="1825" priority="6">
      <formula>J79&lt;0</formula>
    </cfRule>
  </conditionalFormatting>
  <conditionalFormatting sqref="J82:J84">
    <cfRule type="expression" dxfId="1824" priority="3">
      <formula>J82&gt;0</formula>
    </cfRule>
    <cfRule type="expression" dxfId="1823" priority="4">
      <formula>J82&lt;0</formula>
    </cfRule>
  </conditionalFormatting>
  <conditionalFormatting sqref="J85:J87">
    <cfRule type="expression" dxfId="1822" priority="1">
      <formula>J85&gt;0</formula>
    </cfRule>
    <cfRule type="expression" dxfId="182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20" priority="32">
      <formula>F51&gt;0</formula>
    </cfRule>
    <cfRule type="expression" dxfId="1819" priority="33">
      <formula>F51&lt;0</formula>
    </cfRule>
  </conditionalFormatting>
  <conditionalFormatting sqref="Q7">
    <cfRule type="expression" dxfId="1818" priority="30">
      <formula>Q7&gt;0</formula>
    </cfRule>
    <cfRule type="expression" dxfId="1817" priority="31">
      <formula>Q7&lt;0</formula>
    </cfRule>
  </conditionalFormatting>
  <conditionalFormatting sqref="Q8">
    <cfRule type="expression" dxfId="1816" priority="28">
      <formula>Q8&gt;0</formula>
    </cfRule>
    <cfRule type="expression" dxfId="1815" priority="29">
      <formula>Q8&lt;0</formula>
    </cfRule>
  </conditionalFormatting>
  <conditionalFormatting sqref="F25:F44 F46:F50">
    <cfRule type="expression" dxfId="1814" priority="26">
      <formula>F25&gt;0</formula>
    </cfRule>
    <cfRule type="expression" dxfId="1813" priority="27">
      <formula>F25&lt;0</formula>
    </cfRule>
  </conditionalFormatting>
  <conditionalFormatting sqref="H25:H44 H46:H50">
    <cfRule type="expression" dxfId="1812" priority="24">
      <formula>H25&gt;0</formula>
    </cfRule>
    <cfRule type="expression" dxfId="1811" priority="25">
      <formula>H25&lt;0</formula>
    </cfRule>
  </conditionalFormatting>
  <conditionalFormatting sqref="F89:F110">
    <cfRule type="expression" dxfId="1810" priority="22">
      <formula>F89&gt;0</formula>
    </cfRule>
    <cfRule type="expression" dxfId="1809" priority="23">
      <formula>F89&lt;0</formula>
    </cfRule>
  </conditionalFormatting>
  <conditionalFormatting sqref="H89:H110">
    <cfRule type="expression" dxfId="1808" priority="20">
      <formula>H89&gt;0</formula>
    </cfRule>
    <cfRule type="expression" dxfId="1807" priority="21">
      <formula>H89&lt;0</formula>
    </cfRule>
  </conditionalFormatting>
  <conditionalFormatting sqref="Q10">
    <cfRule type="expression" dxfId="1806" priority="18">
      <formula>Q10&gt;0</formula>
    </cfRule>
    <cfRule type="expression" dxfId="1805" priority="19">
      <formula>Q10&lt;0</formula>
    </cfRule>
  </conditionalFormatting>
  <conditionalFormatting sqref="J25:J39">
    <cfRule type="expression" dxfId="1804" priority="16">
      <formula>J25&gt;0</formula>
    </cfRule>
    <cfRule type="expression" dxfId="1803" priority="17">
      <formula>J25&lt;0</formula>
    </cfRule>
  </conditionalFormatting>
  <conditionalFormatting sqref="K25:K38">
    <cfRule type="expression" dxfId="1802" priority="14">
      <formula>K25&gt;0</formula>
    </cfRule>
    <cfRule type="expression" dxfId="1801" priority="15">
      <formula>K25&lt;0</formula>
    </cfRule>
  </conditionalFormatting>
  <conditionalFormatting sqref="L25:L38">
    <cfRule type="expression" dxfId="1800" priority="12">
      <formula>L25&gt;0</formula>
    </cfRule>
    <cfRule type="expression" dxfId="179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8" priority="9">
      <formula>J40&gt;0</formula>
    </cfRule>
    <cfRule type="expression" dxfId="179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6" priority="7">
      <formula>F45&gt;0</formula>
    </cfRule>
    <cfRule type="expression" dxfId="1795" priority="8">
      <formula>F45&lt;0</formula>
    </cfRule>
  </conditionalFormatting>
  <conditionalFormatting sqref="H45">
    <cfRule type="expression" dxfId="1794" priority="5">
      <formula>H45&gt;0</formula>
    </cfRule>
    <cfRule type="expression" dxfId="1793" priority="6">
      <formula>H45&lt;0</formula>
    </cfRule>
  </conditionalFormatting>
  <conditionalFormatting sqref="J45">
    <cfRule type="expression" dxfId="1792" priority="3">
      <formula>J45&gt;0</formula>
    </cfRule>
    <cfRule type="expression" dxfId="1791" priority="4">
      <formula>J45&lt;0</formula>
    </cfRule>
  </conditionalFormatting>
  <conditionalFormatting sqref="J46">
    <cfRule type="expression" dxfId="1790" priority="1">
      <formula>J46&gt;0</formula>
    </cfRule>
    <cfRule type="expression" dxfId="178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8" priority="74">
      <formula>F12&gt;0</formula>
    </cfRule>
    <cfRule type="expression" dxfId="178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6" priority="67">
      <formula>F124&gt;0</formula>
    </cfRule>
    <cfRule type="expression" dxfId="1785" priority="68">
      <formula>F124&lt;0</formula>
    </cfRule>
  </conditionalFormatting>
  <conditionalFormatting sqref="H124:H130">
    <cfRule type="expression" dxfId="1784" priority="55">
      <formula>H124&gt;0</formula>
    </cfRule>
    <cfRule type="expression" dxfId="1783" priority="56">
      <formula>H124&lt;0</formula>
    </cfRule>
  </conditionalFormatting>
  <conditionalFormatting sqref="H131">
    <cfRule type="expression" dxfId="1782" priority="53">
      <formula>H131&gt;0</formula>
    </cfRule>
    <cfRule type="expression" dxfId="1781" priority="54">
      <formula>H131&lt;0</formula>
    </cfRule>
  </conditionalFormatting>
  <conditionalFormatting sqref="H132">
    <cfRule type="expression" dxfId="1780" priority="51">
      <formula>H132&gt;0</formula>
    </cfRule>
    <cfRule type="expression" dxfId="1779" priority="52">
      <formula>H132&lt;0</formula>
    </cfRule>
  </conditionalFormatting>
  <conditionalFormatting sqref="H133:H135">
    <cfRule type="expression" dxfId="1778" priority="49">
      <formula>H133&gt;0</formula>
    </cfRule>
    <cfRule type="expression" dxfId="1777" priority="50">
      <formula>H133&lt;0</formula>
    </cfRule>
  </conditionalFormatting>
  <conditionalFormatting sqref="H136">
    <cfRule type="expression" dxfId="1776" priority="45">
      <formula>H136&gt;0</formula>
    </cfRule>
    <cfRule type="expression" dxfId="1775" priority="46">
      <formula>H136&lt;0</formula>
    </cfRule>
  </conditionalFormatting>
  <conditionalFormatting sqref="Q7">
    <cfRule type="expression" dxfId="1774" priority="39">
      <formula>Q7&gt;0</formula>
    </cfRule>
    <cfRule type="expression" dxfId="1773" priority="40">
      <formula>Q7&lt;0</formula>
    </cfRule>
  </conditionalFormatting>
  <conditionalFormatting sqref="Q8">
    <cfRule type="expression" dxfId="1772" priority="37">
      <formula>Q8&gt;0</formula>
    </cfRule>
    <cfRule type="expression" dxfId="1771" priority="38">
      <formula>Q8&lt;0</formula>
    </cfRule>
  </conditionalFormatting>
  <conditionalFormatting sqref="F167:F178 H167:H178">
    <cfRule type="expression" dxfId="1770" priority="35">
      <formula>F167&gt;0</formula>
    </cfRule>
    <cfRule type="expression" dxfId="1769" priority="36">
      <formula>F167&lt;0</formula>
    </cfRule>
  </conditionalFormatting>
  <conditionalFormatting sqref="F183:F197 H183:H197">
    <cfRule type="expression" dxfId="1768" priority="33">
      <formula>F183&gt;0</formula>
    </cfRule>
    <cfRule type="expression" dxfId="1767" priority="34">
      <formula>F183&lt;0</formula>
    </cfRule>
  </conditionalFormatting>
  <conditionalFormatting sqref="F198:F206 H198:H206">
    <cfRule type="expression" dxfId="1766" priority="31">
      <formula>F198&gt;0</formula>
    </cfRule>
    <cfRule type="expression" dxfId="1765" priority="32">
      <formula>F198&lt;0</formula>
    </cfRule>
  </conditionalFormatting>
  <conditionalFormatting sqref="F141:F147 H141:H147">
    <cfRule type="expression" dxfId="1764" priority="29">
      <formula>F141&gt;0</formula>
    </cfRule>
    <cfRule type="expression" dxfId="1763" priority="30">
      <formula>F141&lt;0</formula>
    </cfRule>
  </conditionalFormatting>
  <conditionalFormatting sqref="H149:H152 F149:F152">
    <cfRule type="expression" dxfId="1762" priority="27">
      <formula>F149&gt;0</formula>
    </cfRule>
    <cfRule type="expression" dxfId="1761" priority="28">
      <formula>F149&lt;0</formula>
    </cfRule>
  </conditionalFormatting>
  <conditionalFormatting sqref="F226 H215:H218 H257:H260 F257:F260 H226 H231:H233 F231:F233 F235:F244 H235:H244">
    <cfRule type="expression" dxfId="1760" priority="25">
      <formula>F215&gt;0</formula>
    </cfRule>
    <cfRule type="expression" dxfId="1759" priority="26">
      <formula>F215&lt;0</formula>
    </cfRule>
  </conditionalFormatting>
  <conditionalFormatting sqref="F207:F218">
    <cfRule type="expression" dxfId="1758" priority="23">
      <formula>F207&gt;0</formula>
    </cfRule>
    <cfRule type="expression" dxfId="1757" priority="24">
      <formula>F207&lt;0</formula>
    </cfRule>
  </conditionalFormatting>
  <conditionalFormatting sqref="H207:H208">
    <cfRule type="expression" dxfId="1756" priority="21">
      <formula>H207&gt;0</formula>
    </cfRule>
    <cfRule type="expression" dxfId="1755" priority="22">
      <formula>H207&lt;0</formula>
    </cfRule>
  </conditionalFormatting>
  <conditionalFormatting sqref="H209">
    <cfRule type="expression" dxfId="1754" priority="19">
      <formula>H209&gt;0</formula>
    </cfRule>
    <cfRule type="expression" dxfId="1753" priority="20">
      <formula>H209&lt;0</formula>
    </cfRule>
  </conditionalFormatting>
  <conditionalFormatting sqref="H210">
    <cfRule type="expression" dxfId="1752" priority="17">
      <formula>H210&gt;0</formula>
    </cfRule>
    <cfRule type="expression" dxfId="1751" priority="18">
      <formula>H210&lt;0</formula>
    </cfRule>
  </conditionalFormatting>
  <conditionalFormatting sqref="H211:H213">
    <cfRule type="expression" dxfId="1750" priority="15">
      <formula>H211&gt;0</formula>
    </cfRule>
    <cfRule type="expression" dxfId="1749" priority="16">
      <formula>H211&lt;0</formula>
    </cfRule>
  </conditionalFormatting>
  <conditionalFormatting sqref="H214">
    <cfRule type="expression" dxfId="1748" priority="13">
      <formula>H214&gt;0</formula>
    </cfRule>
    <cfRule type="expression" dxfId="1747" priority="14">
      <formula>H214&lt;0</formula>
    </cfRule>
  </conditionalFormatting>
  <conditionalFormatting sqref="F245:F256 H245:H256">
    <cfRule type="expression" dxfId="1746" priority="11">
      <formula>F245&gt;0</formula>
    </cfRule>
    <cfRule type="expression" dxfId="1745" priority="12">
      <formula>F245&lt;0</formula>
    </cfRule>
  </conditionalFormatting>
  <conditionalFormatting sqref="F261:F275 H261:H275">
    <cfRule type="expression" dxfId="1744" priority="9">
      <formula>F261&gt;0</formula>
    </cfRule>
    <cfRule type="expression" dxfId="1743" priority="10">
      <formula>F261&lt;0</formula>
    </cfRule>
  </conditionalFormatting>
  <conditionalFormatting sqref="F276:F283 H276:H283">
    <cfRule type="expression" dxfId="1742" priority="7">
      <formula>F276&gt;0</formula>
    </cfRule>
    <cfRule type="expression" dxfId="1741" priority="8">
      <formula>F276&lt;0</formula>
    </cfRule>
  </conditionalFormatting>
  <conditionalFormatting sqref="F219:F225 H219:H225">
    <cfRule type="expression" dxfId="1740" priority="5">
      <formula>F219&gt;0</formula>
    </cfRule>
    <cfRule type="expression" dxfId="1739" priority="6">
      <formula>F219&lt;0</formula>
    </cfRule>
  </conditionalFormatting>
  <conditionalFormatting sqref="H227:H230 F227:F230">
    <cfRule type="expression" dxfId="1738" priority="3">
      <formula>F227&gt;0</formula>
    </cfRule>
    <cfRule type="expression" dxfId="1737" priority="4">
      <formula>F227&lt;0</formula>
    </cfRule>
  </conditionalFormatting>
  <conditionalFormatting sqref="H234 F234">
    <cfRule type="expression" dxfId="1736" priority="1">
      <formula>F234&gt;0</formula>
    </cfRule>
    <cfRule type="expression" dxfId="173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4" priority="43">
      <formula>F33&gt;0</formula>
    </cfRule>
    <cfRule type="expression" dxfId="1733" priority="44">
      <formula>F33&lt;0</formula>
    </cfRule>
  </conditionalFormatting>
  <conditionalFormatting sqref="Q7">
    <cfRule type="expression" dxfId="1732" priority="41">
      <formula>Q7&gt;0</formula>
    </cfRule>
    <cfRule type="expression" dxfId="1731" priority="42">
      <formula>Q7&lt;0</formula>
    </cfRule>
  </conditionalFormatting>
  <conditionalFormatting sqref="Q8">
    <cfRule type="expression" dxfId="1730" priority="39">
      <formula>Q8&gt;0</formula>
    </cfRule>
    <cfRule type="expression" dxfId="1729" priority="40">
      <formula>Q8&lt;0</formula>
    </cfRule>
  </conditionalFormatting>
  <conditionalFormatting sqref="F29 F32">
    <cfRule type="expression" dxfId="1728" priority="37">
      <formula>F29&gt;0</formula>
    </cfRule>
    <cfRule type="expression" dxfId="1727" priority="38">
      <formula>F29&lt;0</formula>
    </cfRule>
  </conditionalFormatting>
  <conditionalFormatting sqref="H29 H32">
    <cfRule type="expression" dxfId="1726" priority="35">
      <formula>H29&gt;0</formula>
    </cfRule>
    <cfRule type="expression" dxfId="1725" priority="36">
      <formula>H29&lt;0</formula>
    </cfRule>
  </conditionalFormatting>
  <conditionalFormatting sqref="F30:F31">
    <cfRule type="expression" dxfId="1724" priority="33">
      <formula>F30&gt;0</formula>
    </cfRule>
    <cfRule type="expression" dxfId="1723" priority="34">
      <formula>F30&lt;0</formula>
    </cfRule>
  </conditionalFormatting>
  <conditionalFormatting sqref="H30:H31">
    <cfRule type="expression" dxfId="1722" priority="31">
      <formula>H30&gt;0</formula>
    </cfRule>
    <cfRule type="expression" dxfId="1721" priority="32">
      <formula>H30&lt;0</formula>
    </cfRule>
  </conditionalFormatting>
  <conditionalFormatting sqref="F105:F140 H105:H140">
    <cfRule type="expression" dxfId="1720" priority="29">
      <formula>F105&gt;0</formula>
    </cfRule>
    <cfRule type="expression" dxfId="1719" priority="30">
      <formula>F105&lt;0</formula>
    </cfRule>
  </conditionalFormatting>
  <conditionalFormatting sqref="F96:F99">
    <cfRule type="expression" dxfId="1718" priority="27">
      <formula>F96&gt;0</formula>
    </cfRule>
    <cfRule type="expression" dxfId="1717" priority="28">
      <formula>F96&lt;0</formula>
    </cfRule>
  </conditionalFormatting>
  <conditionalFormatting sqref="H96:H99">
    <cfRule type="expression" dxfId="1716" priority="25">
      <formula>H96&gt;0</formula>
    </cfRule>
    <cfRule type="expression" dxfId="1715" priority="26">
      <formula>H96&lt;0</formula>
    </cfRule>
  </conditionalFormatting>
  <conditionalFormatting sqref="F25:F28">
    <cfRule type="expression" dxfId="1714" priority="19">
      <formula>F25&gt;0</formula>
    </cfRule>
    <cfRule type="expression" dxfId="1713" priority="20">
      <formula>F25&lt;0</formula>
    </cfRule>
  </conditionalFormatting>
  <conditionalFormatting sqref="H25:H28">
    <cfRule type="expression" dxfId="1712" priority="17">
      <formula>H25&gt;0</formula>
    </cfRule>
    <cfRule type="expression" dxfId="1711" priority="18">
      <formula>H25&lt;0</formula>
    </cfRule>
  </conditionalFormatting>
  <conditionalFormatting sqref="J27">
    <cfRule type="expression" dxfId="1710" priority="15">
      <formula>J27&gt;0</formula>
    </cfRule>
    <cfRule type="expression" dxfId="1709" priority="16">
      <formula>J27&lt;0</formula>
    </cfRule>
  </conditionalFormatting>
  <conditionalFormatting sqref="F104">
    <cfRule type="expression" dxfId="1708" priority="13">
      <formula>F104&gt;0</formula>
    </cfRule>
    <cfRule type="expression" dxfId="1707" priority="14">
      <formula>F104&lt;0</formula>
    </cfRule>
  </conditionalFormatting>
  <conditionalFormatting sqref="H104">
    <cfRule type="expression" dxfId="1706" priority="11">
      <formula>H104&gt;0</formula>
    </cfRule>
    <cfRule type="expression" dxfId="1705" priority="12">
      <formula>H104&lt;0</formula>
    </cfRule>
  </conditionalFormatting>
  <conditionalFormatting sqref="F100:F103">
    <cfRule type="expression" dxfId="1704" priority="9">
      <formula>F100&gt;0</formula>
    </cfRule>
    <cfRule type="expression" dxfId="1703" priority="10">
      <formula>F100&lt;0</formula>
    </cfRule>
  </conditionalFormatting>
  <conditionalFormatting sqref="H100:H103">
    <cfRule type="expression" dxfId="1702" priority="7">
      <formula>H100&gt;0</formula>
    </cfRule>
    <cfRule type="expression" dxfId="1701" priority="8">
      <formula>H100&lt;0</formula>
    </cfRule>
  </conditionalFormatting>
  <conditionalFormatting sqref="J102">
    <cfRule type="expression" dxfId="1700" priority="5">
      <formula>J102&gt;0</formula>
    </cfRule>
    <cfRule type="expression" dxfId="1699" priority="6">
      <formula>J102&lt;0</formula>
    </cfRule>
  </conditionalFormatting>
  <conditionalFormatting sqref="Q10">
    <cfRule type="expression" dxfId="1698" priority="3">
      <formula>Q10&gt;0</formula>
    </cfRule>
    <cfRule type="expression" dxfId="1697" priority="4">
      <formula>Q10&lt;0</formula>
    </cfRule>
  </conditionalFormatting>
  <conditionalFormatting sqref="M71">
    <cfRule type="expression" dxfId="1696" priority="1">
      <formula>M71&gt;0</formula>
    </cfRule>
    <cfRule type="expression" dxfId="169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4" priority="33">
      <formula>F34&gt;0</formula>
    </cfRule>
    <cfRule type="expression" dxfId="1693" priority="34">
      <formula>F34&lt;0</formula>
    </cfRule>
  </conditionalFormatting>
  <conditionalFormatting sqref="Q7">
    <cfRule type="expression" dxfId="1692" priority="31">
      <formula>Q7&gt;0</formula>
    </cfRule>
    <cfRule type="expression" dxfId="1691" priority="32">
      <formula>Q7&lt;0</formula>
    </cfRule>
  </conditionalFormatting>
  <conditionalFormatting sqref="Q8">
    <cfRule type="expression" dxfId="1690" priority="29">
      <formula>Q8&gt;0</formula>
    </cfRule>
    <cfRule type="expression" dxfId="1689" priority="30">
      <formula>Q8&lt;0</formula>
    </cfRule>
  </conditionalFormatting>
  <conditionalFormatting sqref="F27:F33">
    <cfRule type="expression" dxfId="1688" priority="27">
      <formula>F27&gt;0</formula>
    </cfRule>
    <cfRule type="expression" dxfId="1687" priority="28">
      <formula>F27&lt;0</formula>
    </cfRule>
  </conditionalFormatting>
  <conditionalFormatting sqref="H27:H33">
    <cfRule type="expression" dxfId="1686" priority="25">
      <formula>H27&gt;0</formula>
    </cfRule>
    <cfRule type="expression" dxfId="1685" priority="26">
      <formula>H27&lt;0</formula>
    </cfRule>
  </conditionalFormatting>
  <conditionalFormatting sqref="M46">
    <cfRule type="expression" dxfId="1684" priority="23">
      <formula>M46&gt;0</formula>
    </cfRule>
    <cfRule type="expression" dxfId="1683" priority="24">
      <formula>M46&lt;0</formula>
    </cfRule>
  </conditionalFormatting>
  <conditionalFormatting sqref="F79:F87 H79:H87">
    <cfRule type="expression" dxfId="1682" priority="21">
      <formula>F79&gt;0</formula>
    </cfRule>
    <cfRule type="expression" dxfId="1681" priority="22">
      <formula>F79&lt;0</formula>
    </cfRule>
  </conditionalFormatting>
  <conditionalFormatting sqref="F73 F77:F78">
    <cfRule type="expression" dxfId="1680" priority="19">
      <formula>F73&gt;0</formula>
    </cfRule>
    <cfRule type="expression" dxfId="1679" priority="20">
      <formula>F73&lt;0</formula>
    </cfRule>
  </conditionalFormatting>
  <conditionalFormatting sqref="H73 H77:H78">
    <cfRule type="expression" dxfId="1678" priority="17">
      <formula>H73&gt;0</formula>
    </cfRule>
    <cfRule type="expression" dxfId="1677" priority="18">
      <formula>H73&lt;0</formula>
    </cfRule>
  </conditionalFormatting>
  <conditionalFormatting sqref="F70:F72">
    <cfRule type="expression" dxfId="1676" priority="15">
      <formula>F70&gt;0</formula>
    </cfRule>
    <cfRule type="expression" dxfId="1675" priority="16">
      <formula>F70&lt;0</formula>
    </cfRule>
  </conditionalFormatting>
  <conditionalFormatting sqref="H70:H72">
    <cfRule type="expression" dxfId="1674" priority="13">
      <formula>H70&gt;0</formula>
    </cfRule>
    <cfRule type="expression" dxfId="1673" priority="14">
      <formula>H70&lt;0</formula>
    </cfRule>
  </conditionalFormatting>
  <conditionalFormatting sqref="F25:F26">
    <cfRule type="expression" dxfId="1672" priority="11">
      <formula>F25&gt;0</formula>
    </cfRule>
    <cfRule type="expression" dxfId="1671" priority="12">
      <formula>F25&lt;0</formula>
    </cfRule>
  </conditionalFormatting>
  <conditionalFormatting sqref="H25:H26">
    <cfRule type="expression" dxfId="1670" priority="9">
      <formula>H25&gt;0</formula>
    </cfRule>
    <cfRule type="expression" dxfId="1669" priority="10">
      <formula>H25&lt;0</formula>
    </cfRule>
  </conditionalFormatting>
  <conditionalFormatting sqref="F76">
    <cfRule type="expression" dxfId="1668" priority="7">
      <formula>F76&gt;0</formula>
    </cfRule>
    <cfRule type="expression" dxfId="1667" priority="8">
      <formula>F76&lt;0</formula>
    </cfRule>
  </conditionalFormatting>
  <conditionalFormatting sqref="H76">
    <cfRule type="expression" dxfId="1666" priority="5">
      <formula>H76&gt;0</formula>
    </cfRule>
    <cfRule type="expression" dxfId="1665" priority="6">
      <formula>H76&lt;0</formula>
    </cfRule>
  </conditionalFormatting>
  <conditionalFormatting sqref="F74:F75">
    <cfRule type="expression" dxfId="1664" priority="3">
      <formula>F74&gt;0</formula>
    </cfRule>
    <cfRule type="expression" dxfId="1663" priority="4">
      <formula>F74&lt;0</formula>
    </cfRule>
  </conditionalFormatting>
  <conditionalFormatting sqref="H74:H75">
    <cfRule type="expression" dxfId="1662" priority="1">
      <formula>H74&gt;0</formula>
    </cfRule>
    <cfRule type="expression" dxfId="166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60" priority="59">
      <formula>F49&gt;0</formula>
    </cfRule>
    <cfRule type="expression" dxfId="1659" priority="60">
      <formula>F49&lt;0</formula>
    </cfRule>
  </conditionalFormatting>
  <conditionalFormatting sqref="Q7">
    <cfRule type="expression" dxfId="1658" priority="57">
      <formula>Q7&gt;0</formula>
    </cfRule>
    <cfRule type="expression" dxfId="1657" priority="58">
      <formula>Q7&lt;0</formula>
    </cfRule>
  </conditionalFormatting>
  <conditionalFormatting sqref="Q8">
    <cfRule type="expression" dxfId="1656" priority="55">
      <formula>Q8&gt;0</formula>
    </cfRule>
    <cfRule type="expression" dxfId="1655" priority="56">
      <formula>Q8&lt;0</formula>
    </cfRule>
  </conditionalFormatting>
  <conditionalFormatting sqref="F34:F46">
    <cfRule type="expression" dxfId="1654" priority="53">
      <formula>F34&gt;0</formula>
    </cfRule>
    <cfRule type="expression" dxfId="1653" priority="54">
      <formula>F34&lt;0</formula>
    </cfRule>
  </conditionalFormatting>
  <conditionalFormatting sqref="H34:H46">
    <cfRule type="expression" dxfId="1652" priority="51">
      <formula>H34&gt;0</formula>
    </cfRule>
    <cfRule type="expression" dxfId="1651" priority="52">
      <formula>H34&lt;0</formula>
    </cfRule>
  </conditionalFormatting>
  <conditionalFormatting sqref="Q10">
    <cfRule type="expression" dxfId="1650" priority="49">
      <formula>Q10&gt;0</formula>
    </cfRule>
    <cfRule type="expression" dxfId="1649" priority="50">
      <formula>Q10&lt;0</formula>
    </cfRule>
  </conditionalFormatting>
  <conditionalFormatting sqref="J28:J41">
    <cfRule type="expression" dxfId="1648" priority="47">
      <formula>J28&gt;0</formula>
    </cfRule>
    <cfRule type="expression" dxfId="1647" priority="48">
      <formula>J28&lt;0</formula>
    </cfRule>
  </conditionalFormatting>
  <conditionalFormatting sqref="K28:K41">
    <cfRule type="expression" dxfId="1646" priority="45">
      <formula>K28&gt;0</formula>
    </cfRule>
    <cfRule type="expression" dxfId="1645" priority="46">
      <formula>K28&lt;0</formula>
    </cfRule>
  </conditionalFormatting>
  <conditionalFormatting sqref="L28:L41">
    <cfRule type="expression" dxfId="1644" priority="43">
      <formula>L28&gt;0</formula>
    </cfRule>
    <cfRule type="expression" dxfId="1643" priority="44">
      <formula>L28&lt;0</formula>
    </cfRule>
  </conditionalFormatting>
  <conditionalFormatting sqref="F94:F115">
    <cfRule type="expression" dxfId="1642" priority="41">
      <formula>F94&gt;0</formula>
    </cfRule>
    <cfRule type="expression" dxfId="1641" priority="42">
      <formula>F94&lt;0</formula>
    </cfRule>
  </conditionalFormatting>
  <conditionalFormatting sqref="H94:H115">
    <cfRule type="expression" dxfId="1640" priority="39">
      <formula>H94&gt;0</formula>
    </cfRule>
    <cfRule type="expression" dxfId="1639" priority="40">
      <formula>H94&lt;0</formula>
    </cfRule>
  </conditionalFormatting>
  <conditionalFormatting sqref="J94:J107">
    <cfRule type="expression" dxfId="1638" priority="37">
      <formula>J94&gt;0</formula>
    </cfRule>
    <cfRule type="expression" dxfId="1637" priority="38">
      <formula>J94&lt;0</formula>
    </cfRule>
  </conditionalFormatting>
  <conditionalFormatting sqref="K94:K107">
    <cfRule type="expression" dxfId="1636" priority="35">
      <formula>K94&gt;0</formula>
    </cfRule>
    <cfRule type="expression" dxfId="1635" priority="36">
      <formula>K94&lt;0</formula>
    </cfRule>
  </conditionalFormatting>
  <conditionalFormatting sqref="L94:L107">
    <cfRule type="expression" dxfId="1634" priority="33">
      <formula>L94&gt;0</formula>
    </cfRule>
    <cfRule type="expression" dxfId="1633" priority="34">
      <formula>L94&lt;0</formula>
    </cfRule>
  </conditionalFormatting>
  <conditionalFormatting sqref="F28:F31">
    <cfRule type="expression" dxfId="1632" priority="31">
      <formula>F28&gt;0</formula>
    </cfRule>
    <cfRule type="expression" dxfId="1631" priority="32">
      <formula>F28&lt;0</formula>
    </cfRule>
  </conditionalFormatting>
  <conditionalFormatting sqref="H28:H31">
    <cfRule type="expression" dxfId="1630" priority="29">
      <formula>H28&gt;0</formula>
    </cfRule>
    <cfRule type="expression" dxfId="1629" priority="30">
      <formula>H28&lt;0</formula>
    </cfRule>
  </conditionalFormatting>
  <conditionalFormatting sqref="F32:F33">
    <cfRule type="expression" dxfId="1628" priority="25">
      <formula>F32&gt;0</formula>
    </cfRule>
    <cfRule type="expression" dxfId="1627" priority="26">
      <formula>F32&lt;0</formula>
    </cfRule>
  </conditionalFormatting>
  <conditionalFormatting sqref="H32:H33">
    <cfRule type="expression" dxfId="1626" priority="23">
      <formula>H32&gt;0</formula>
    </cfRule>
    <cfRule type="expression" dxfId="1625" priority="24">
      <formula>H32&lt;0</formula>
    </cfRule>
  </conditionalFormatting>
  <conditionalFormatting sqref="J48">
    <cfRule type="expression" dxfId="1624" priority="21">
      <formula>J48&gt;0</formula>
    </cfRule>
    <cfRule type="expression" dxfId="1623" priority="22">
      <formula>J48&lt;0</formula>
    </cfRule>
  </conditionalFormatting>
  <conditionalFormatting sqref="F47:F48">
    <cfRule type="expression" dxfId="1622" priority="19">
      <formula>F47&gt;0</formula>
    </cfRule>
    <cfRule type="expression" dxfId="1621" priority="20">
      <formula>F47&lt;0</formula>
    </cfRule>
  </conditionalFormatting>
  <conditionalFormatting sqref="H47:H48">
    <cfRule type="expression" dxfId="1620" priority="17">
      <formula>H47&gt;0</formula>
    </cfRule>
    <cfRule type="expression" dxfId="1619" priority="18">
      <formula>H47&lt;0</formula>
    </cfRule>
  </conditionalFormatting>
  <conditionalFormatting sqref="J49:J53">
    <cfRule type="expression" dxfId="1618" priority="15">
      <formula>J49&gt;0</formula>
    </cfRule>
    <cfRule type="expression" dxfId="1617" priority="16">
      <formula>J49&lt;0</formula>
    </cfRule>
  </conditionalFormatting>
  <conditionalFormatting sqref="J54:J62">
    <cfRule type="expression" dxfId="1616" priority="13">
      <formula>J54&gt;0</formula>
    </cfRule>
    <cfRule type="expression" dxfId="1615" priority="14">
      <formula>J54&lt;0</formula>
    </cfRule>
  </conditionalFormatting>
  <conditionalFormatting sqref="J63">
    <cfRule type="expression" dxfId="1614" priority="5">
      <formula>J63&gt;0</formula>
    </cfRule>
    <cfRule type="expression" dxfId="1613" priority="6">
      <formula>J63&lt;0</formula>
    </cfRule>
  </conditionalFormatting>
  <conditionalFormatting sqref="H64:H65 F64:F65">
    <cfRule type="expression" dxfId="1612" priority="3">
      <formula>F64&gt;0</formula>
    </cfRule>
    <cfRule type="expression" dxfId="1611" priority="4">
      <formula>F64&lt;0</formula>
    </cfRule>
  </conditionalFormatting>
  <conditionalFormatting sqref="J64">
    <cfRule type="expression" dxfId="1610" priority="1">
      <formula>J64&gt;0</formula>
    </cfRule>
    <cfRule type="expression" dxfId="160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8" priority="33">
      <formula>F7&gt;0</formula>
    </cfRule>
    <cfRule type="expression" dxfId="1607" priority="34">
      <formula>F7&lt;0</formula>
    </cfRule>
  </conditionalFormatting>
  <conditionalFormatting sqref="Q8">
    <cfRule type="expression" dxfId="1606" priority="31">
      <formula>Q8&gt;0</formula>
    </cfRule>
    <cfRule type="expression" dxfId="1605" priority="32">
      <formula>Q8&lt;0</formula>
    </cfRule>
  </conditionalFormatting>
  <conditionalFormatting sqref="F114:F135">
    <cfRule type="expression" dxfId="1604" priority="25">
      <formula>F114&gt;0</formula>
    </cfRule>
    <cfRule type="expression" dxfId="1603" priority="26">
      <formula>F114&lt;0</formula>
    </cfRule>
  </conditionalFormatting>
  <conditionalFormatting sqref="H114:H135">
    <cfRule type="expression" dxfId="1602" priority="23">
      <formula>H114&gt;0</formula>
    </cfRule>
    <cfRule type="expression" dxfId="1601" priority="24">
      <formula>H114&lt;0</formula>
    </cfRule>
  </conditionalFormatting>
  <conditionalFormatting sqref="Q10">
    <cfRule type="expression" dxfId="1600" priority="21">
      <formula>Q10&gt;0</formula>
    </cfRule>
    <cfRule type="expression" dxfId="1599" priority="22">
      <formula>Q10&lt;0</formula>
    </cfRule>
  </conditionalFormatting>
  <conditionalFormatting sqref="J31:J44">
    <cfRule type="expression" dxfId="1598" priority="19">
      <formula>J31&gt;0</formula>
    </cfRule>
    <cfRule type="expression" dxfId="1597" priority="20">
      <formula>J31&lt;0</formula>
    </cfRule>
  </conditionalFormatting>
  <conditionalFormatting sqref="K31:K44">
    <cfRule type="expression" dxfId="1596" priority="17">
      <formula>K31&gt;0</formula>
    </cfRule>
    <cfRule type="expression" dxfId="1595" priority="18">
      <formula>K31&lt;0</formula>
    </cfRule>
  </conditionalFormatting>
  <conditionalFormatting sqref="L31:L35 L37:L44">
    <cfRule type="expression" dxfId="1594" priority="15">
      <formula>L31&gt;0</formula>
    </cfRule>
    <cfRule type="expression" dxfId="1593" priority="16">
      <formula>L31&lt;0</formula>
    </cfRule>
  </conditionalFormatting>
  <conditionalFormatting sqref="M31:M44">
    <cfRule type="expression" dxfId="1592" priority="13">
      <formula>M31&gt;0</formula>
    </cfRule>
    <cfRule type="expression" dxfId="1591" priority="14">
      <formula>M31&lt;0</formula>
    </cfRule>
  </conditionalFormatting>
  <conditionalFormatting sqref="F82 H82">
    <cfRule type="expression" dxfId="1590" priority="9">
      <formula>F82&gt;0</formula>
    </cfRule>
    <cfRule type="expression" dxfId="1589" priority="10">
      <formula>F82&lt;0</formula>
    </cfRule>
  </conditionalFormatting>
  <conditionalFormatting sqref="F75:F81 H75:H81">
    <cfRule type="expression" dxfId="1588" priority="7">
      <formula>F75&gt;0</formula>
    </cfRule>
    <cfRule type="expression" dxfId="1587" priority="8">
      <formula>F75&lt;0</formula>
    </cfRule>
  </conditionalFormatting>
  <conditionalFormatting sqref="F71:F74 H71:H74">
    <cfRule type="expression" dxfId="1586" priority="5">
      <formula>F71&gt;0</formula>
    </cfRule>
    <cfRule type="expression" dxfId="1585" priority="6">
      <formula>F71&lt;0</formula>
    </cfRule>
  </conditionalFormatting>
  <conditionalFormatting sqref="F86 H84:H86">
    <cfRule type="expression" dxfId="1584" priority="3">
      <formula>F84&gt;0</formula>
    </cfRule>
    <cfRule type="expression" dxfId="1583" priority="4">
      <formula>F84&lt;0</formula>
    </cfRule>
  </conditionalFormatting>
  <conditionalFormatting sqref="J86">
    <cfRule type="expression" dxfId="1582" priority="1">
      <formula>J86&gt;0</formula>
    </cfRule>
    <cfRule type="expression" dxfId="158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80" priority="21">
      <formula>F47&gt;0</formula>
    </cfRule>
    <cfRule type="expression" dxfId="1579" priority="22">
      <formula>F47&lt;0</formula>
    </cfRule>
  </conditionalFormatting>
  <conditionalFormatting sqref="Q7">
    <cfRule type="expression" dxfId="1578" priority="19">
      <formula>Q7&gt;0</formula>
    </cfRule>
    <cfRule type="expression" dxfId="1577" priority="20">
      <formula>Q7&lt;0</formula>
    </cfRule>
  </conditionalFormatting>
  <conditionalFormatting sqref="Q8">
    <cfRule type="expression" dxfId="1576" priority="17">
      <formula>Q8&gt;0</formula>
    </cfRule>
    <cfRule type="expression" dxfId="1575" priority="18">
      <formula>Q8&lt;0</formula>
    </cfRule>
  </conditionalFormatting>
  <conditionalFormatting sqref="F25:F46">
    <cfRule type="expression" dxfId="1574" priority="15">
      <formula>F25&gt;0</formula>
    </cfRule>
    <cfRule type="expression" dxfId="1573" priority="16">
      <formula>F25&lt;0</formula>
    </cfRule>
  </conditionalFormatting>
  <conditionalFormatting sqref="H25:H46">
    <cfRule type="expression" dxfId="1572" priority="13">
      <formula>H25&gt;0</formula>
    </cfRule>
    <cfRule type="expression" dxfId="1571" priority="14">
      <formula>H25&lt;0</formula>
    </cfRule>
  </conditionalFormatting>
  <conditionalFormatting sqref="F89:F110">
    <cfRule type="expression" dxfId="1570" priority="11">
      <formula>F89&gt;0</formula>
    </cfRule>
    <cfRule type="expression" dxfId="1569" priority="12">
      <formula>F89&lt;0</formula>
    </cfRule>
  </conditionalFormatting>
  <conditionalFormatting sqref="H89:H110">
    <cfRule type="expression" dxfId="1568" priority="9">
      <formula>H89&gt;0</formula>
    </cfRule>
    <cfRule type="expression" dxfId="1567" priority="10">
      <formula>H89&lt;0</formula>
    </cfRule>
  </conditionalFormatting>
  <conditionalFormatting sqref="Q10">
    <cfRule type="expression" dxfId="1566" priority="7">
      <formula>Q10&gt;0</formula>
    </cfRule>
    <cfRule type="expression" dxfId="1565" priority="8">
      <formula>Q10&lt;0</formula>
    </cfRule>
  </conditionalFormatting>
  <conditionalFormatting sqref="J25:J38">
    <cfRule type="expression" dxfId="1564" priority="5">
      <formula>J25&gt;0</formula>
    </cfRule>
    <cfRule type="expression" dxfId="1563" priority="6">
      <formula>J25&lt;0</formula>
    </cfRule>
  </conditionalFormatting>
  <conditionalFormatting sqref="K25:K38">
    <cfRule type="expression" dxfId="1562" priority="3">
      <formula>K25&gt;0</formula>
    </cfRule>
    <cfRule type="expression" dxfId="1561" priority="4">
      <formula>K25&lt;0</formula>
    </cfRule>
  </conditionalFormatting>
  <conditionalFormatting sqref="L25:L38">
    <cfRule type="expression" dxfId="1560" priority="1">
      <formula>L25&gt;0</formula>
    </cfRule>
    <cfRule type="expression" dxfId="155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8" priority="43">
      <formula>F54&gt;0</formula>
    </cfRule>
    <cfRule type="expression" dxfId="1557" priority="44">
      <formula>F54&lt;0</formula>
    </cfRule>
  </conditionalFormatting>
  <conditionalFormatting sqref="Q7">
    <cfRule type="expression" dxfId="1556" priority="41">
      <formula>Q7&gt;0</formula>
    </cfRule>
    <cfRule type="expression" dxfId="1555" priority="42">
      <formula>Q7&lt;0</formula>
    </cfRule>
  </conditionalFormatting>
  <conditionalFormatting sqref="Q8">
    <cfRule type="expression" dxfId="1554" priority="39">
      <formula>Q8&gt;0</formula>
    </cfRule>
    <cfRule type="expression" dxfId="1553" priority="40">
      <formula>Q8&lt;0</formula>
    </cfRule>
  </conditionalFormatting>
  <conditionalFormatting sqref="F33:F36 F38:F53">
    <cfRule type="expression" dxfId="1552" priority="37">
      <formula>F33&gt;0</formula>
    </cfRule>
    <cfRule type="expression" dxfId="1551" priority="38">
      <formula>F33&lt;0</formula>
    </cfRule>
  </conditionalFormatting>
  <conditionalFormatting sqref="H33:H36 H38:H53">
    <cfRule type="expression" dxfId="1550" priority="35">
      <formula>H33&gt;0</formula>
    </cfRule>
    <cfRule type="expression" dxfId="1549" priority="36">
      <formula>H33&lt;0</formula>
    </cfRule>
  </conditionalFormatting>
  <conditionalFormatting sqref="Q10">
    <cfRule type="expression" dxfId="1548" priority="33">
      <formula>Q10&gt;0</formula>
    </cfRule>
    <cfRule type="expression" dxfId="1547" priority="34">
      <formula>Q10&lt;0</formula>
    </cfRule>
  </conditionalFormatting>
  <conditionalFormatting sqref="J25:J37">
    <cfRule type="expression" dxfId="1546" priority="31">
      <formula>J25&gt;0</formula>
    </cfRule>
    <cfRule type="expression" dxfId="1545" priority="32">
      <formula>J25&lt;0</formula>
    </cfRule>
  </conditionalFormatting>
  <conditionalFormatting sqref="K25:K38">
    <cfRule type="expression" dxfId="1544" priority="29">
      <formula>K25&gt;0</formula>
    </cfRule>
    <cfRule type="expression" dxfId="1543" priority="30">
      <formula>K25&lt;0</formula>
    </cfRule>
  </conditionalFormatting>
  <conditionalFormatting sqref="L25">
    <cfRule type="expression" dxfId="1542" priority="27">
      <formula>L25&gt;0</formula>
    </cfRule>
    <cfRule type="expression" dxfId="1541" priority="28">
      <formula>L25&lt;0</formula>
    </cfRule>
  </conditionalFormatting>
  <conditionalFormatting sqref="F89:F110">
    <cfRule type="expression" dxfId="1540" priority="25">
      <formula>F89&gt;0</formula>
    </cfRule>
    <cfRule type="expression" dxfId="1539" priority="26">
      <formula>F89&lt;0</formula>
    </cfRule>
  </conditionalFormatting>
  <conditionalFormatting sqref="H89:H110">
    <cfRule type="expression" dxfId="1538" priority="23">
      <formula>H89&gt;0</formula>
    </cfRule>
    <cfRule type="expression" dxfId="1537" priority="24">
      <formula>H89&lt;0</formula>
    </cfRule>
  </conditionalFormatting>
  <conditionalFormatting sqref="J89:J102">
    <cfRule type="expression" dxfId="1536" priority="21">
      <formula>J89&gt;0</formula>
    </cfRule>
    <cfRule type="expression" dxfId="1535" priority="22">
      <formula>J89&lt;0</formula>
    </cfRule>
  </conditionalFormatting>
  <conditionalFormatting sqref="K89:K102">
    <cfRule type="expression" dxfId="1534" priority="19">
      <formula>K89&gt;0</formula>
    </cfRule>
    <cfRule type="expression" dxfId="1533" priority="20">
      <formula>K89&lt;0</formula>
    </cfRule>
  </conditionalFormatting>
  <conditionalFormatting sqref="L89:L102">
    <cfRule type="expression" dxfId="1532" priority="17">
      <formula>L89&gt;0</formula>
    </cfRule>
    <cfRule type="expression" dxfId="1531" priority="18">
      <formula>L89&lt;0</formula>
    </cfRule>
  </conditionalFormatting>
  <conditionalFormatting sqref="F29:F32">
    <cfRule type="expression" dxfId="1530" priority="15">
      <formula>F29&gt;0</formula>
    </cfRule>
    <cfRule type="expression" dxfId="1529" priority="16">
      <formula>F29&lt;0</formula>
    </cfRule>
  </conditionalFormatting>
  <conditionalFormatting sqref="H29:H32">
    <cfRule type="expression" dxfId="1528" priority="13">
      <formula>H29&gt;0</formula>
    </cfRule>
    <cfRule type="expression" dxfId="1527" priority="14">
      <formula>H29&lt;0</formula>
    </cfRule>
  </conditionalFormatting>
  <conditionalFormatting sqref="F25:F28">
    <cfRule type="expression" dxfId="1526" priority="11">
      <formula>F25&gt;0</formula>
    </cfRule>
    <cfRule type="expression" dxfId="1525" priority="12">
      <formula>F25&lt;0</formula>
    </cfRule>
  </conditionalFormatting>
  <conditionalFormatting sqref="H25:H28">
    <cfRule type="expression" dxfId="1524" priority="9">
      <formula>H25&gt;0</formula>
    </cfRule>
    <cfRule type="expression" dxfId="1523" priority="10">
      <formula>H25&lt;0</formula>
    </cfRule>
  </conditionalFormatting>
  <conditionalFormatting sqref="F37">
    <cfRule type="expression" dxfId="1522" priority="7">
      <formula>F37&gt;0</formula>
    </cfRule>
    <cfRule type="expression" dxfId="1521" priority="8">
      <formula>F37&lt;0</formula>
    </cfRule>
  </conditionalFormatting>
  <conditionalFormatting sqref="H37">
    <cfRule type="expression" dxfId="1520" priority="5">
      <formula>H37&gt;0</formula>
    </cfRule>
    <cfRule type="expression" dxfId="1519" priority="6">
      <formula>H37&lt;0</formula>
    </cfRule>
  </conditionalFormatting>
  <conditionalFormatting sqref="J49">
    <cfRule type="expression" dxfId="1518" priority="3">
      <formula>J49&gt;0</formula>
    </cfRule>
    <cfRule type="expression" dxfId="1517" priority="4">
      <formula>J49&lt;0</formula>
    </cfRule>
  </conditionalFormatting>
  <conditionalFormatting sqref="J38:J48">
    <cfRule type="expression" dxfId="1516" priority="1">
      <formula>J38&gt;0</formula>
    </cfRule>
    <cfRule type="expression" dxfId="151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4" priority="49">
      <formula>F52&gt;0</formula>
    </cfRule>
    <cfRule type="expression" dxfId="1513" priority="50">
      <formula>F52&lt;0</formula>
    </cfRule>
  </conditionalFormatting>
  <conditionalFormatting sqref="Q7">
    <cfRule type="expression" dxfId="1512" priority="47">
      <formula>Q7&gt;0</formula>
    </cfRule>
    <cfRule type="expression" dxfId="1511" priority="48">
      <formula>Q7&lt;0</formula>
    </cfRule>
  </conditionalFormatting>
  <conditionalFormatting sqref="Q8">
    <cfRule type="expression" dxfId="1510" priority="45">
      <formula>Q8&gt;0</formula>
    </cfRule>
    <cfRule type="expression" dxfId="1509" priority="46">
      <formula>Q8&lt;0</formula>
    </cfRule>
  </conditionalFormatting>
  <conditionalFormatting sqref="F34:F41 F43:F51">
    <cfRule type="expression" dxfId="1508" priority="43">
      <formula>F34&gt;0</formula>
    </cfRule>
    <cfRule type="expression" dxfId="1507" priority="44">
      <formula>F34&lt;0</formula>
    </cfRule>
  </conditionalFormatting>
  <conditionalFormatting sqref="H34:H51">
    <cfRule type="expression" dxfId="1506" priority="41">
      <formula>H34&gt;0</formula>
    </cfRule>
    <cfRule type="expression" dxfId="1505" priority="42">
      <formula>H34&lt;0</formula>
    </cfRule>
  </conditionalFormatting>
  <conditionalFormatting sqref="Q10">
    <cfRule type="expression" dxfId="1504" priority="39">
      <formula>Q10&gt;0</formula>
    </cfRule>
    <cfRule type="expression" dxfId="1503" priority="40">
      <formula>Q10&lt;0</formula>
    </cfRule>
  </conditionalFormatting>
  <conditionalFormatting sqref="J25">
    <cfRule type="expression" dxfId="1502" priority="37">
      <formula>J25&gt;0</formula>
    </cfRule>
    <cfRule type="expression" dxfId="1501" priority="38">
      <formula>J25&lt;0</formula>
    </cfRule>
  </conditionalFormatting>
  <conditionalFormatting sqref="K25:K29 K31:K38">
    <cfRule type="expression" dxfId="1500" priority="35">
      <formula>K25&gt;0</formula>
    </cfRule>
    <cfRule type="expression" dxfId="1499" priority="36">
      <formula>K25&lt;0</formula>
    </cfRule>
  </conditionalFormatting>
  <conditionalFormatting sqref="L25:L38">
    <cfRule type="expression" dxfId="1498" priority="33">
      <formula>L25&gt;0</formula>
    </cfRule>
    <cfRule type="expression" dxfId="1497" priority="34">
      <formula>L25&lt;0</formula>
    </cfRule>
  </conditionalFormatting>
  <conditionalFormatting sqref="F89:F110">
    <cfRule type="expression" dxfId="1496" priority="31">
      <formula>F89&gt;0</formula>
    </cfRule>
    <cfRule type="expression" dxfId="1495" priority="32">
      <formula>F89&lt;0</formula>
    </cfRule>
  </conditionalFormatting>
  <conditionalFormatting sqref="H89:H110">
    <cfRule type="expression" dxfId="1494" priority="29">
      <formula>H89&gt;0</formula>
    </cfRule>
    <cfRule type="expression" dxfId="1493" priority="30">
      <formula>H89&lt;0</formula>
    </cfRule>
  </conditionalFormatting>
  <conditionalFormatting sqref="J89:J102">
    <cfRule type="expression" dxfId="1492" priority="27">
      <formula>J89&gt;0</formula>
    </cfRule>
    <cfRule type="expression" dxfId="1491" priority="28">
      <formula>J89&lt;0</formula>
    </cfRule>
  </conditionalFormatting>
  <conditionalFormatting sqref="K89:K102">
    <cfRule type="expression" dxfId="1490" priority="25">
      <formula>K89&gt;0</formula>
    </cfRule>
    <cfRule type="expression" dxfId="1489" priority="26">
      <formula>K89&lt;0</formula>
    </cfRule>
  </conditionalFormatting>
  <conditionalFormatting sqref="L89:L102">
    <cfRule type="expression" dxfId="1488" priority="23">
      <formula>L89&gt;0</formula>
    </cfRule>
    <cfRule type="expression" dxfId="1487" priority="24">
      <formula>L89&lt;0</formula>
    </cfRule>
  </conditionalFormatting>
  <conditionalFormatting sqref="F25:F27">
    <cfRule type="expression" dxfId="1486" priority="21">
      <formula>F25&gt;0</formula>
    </cfRule>
    <cfRule type="expression" dxfId="1485" priority="22">
      <formula>F25&lt;0</formula>
    </cfRule>
  </conditionalFormatting>
  <conditionalFormatting sqref="H25:H27">
    <cfRule type="expression" dxfId="1484" priority="19">
      <formula>H25&gt;0</formula>
    </cfRule>
    <cfRule type="expression" dxfId="1483" priority="20">
      <formula>H25&lt;0</formula>
    </cfRule>
  </conditionalFormatting>
  <conditionalFormatting sqref="F28:F33">
    <cfRule type="expression" dxfId="1482" priority="17">
      <formula>F28&gt;0</formula>
    </cfRule>
    <cfRule type="expression" dxfId="1481" priority="18">
      <formula>F28&lt;0</formula>
    </cfRule>
  </conditionalFormatting>
  <conditionalFormatting sqref="H28:H33">
    <cfRule type="expression" dxfId="1480" priority="15">
      <formula>H28&gt;0</formula>
    </cfRule>
    <cfRule type="expression" dxfId="1479" priority="16">
      <formula>H28&lt;0</formula>
    </cfRule>
  </conditionalFormatting>
  <conditionalFormatting sqref="F42">
    <cfRule type="expression" dxfId="1478" priority="13">
      <formula>F42&gt;0</formula>
    </cfRule>
    <cfRule type="expression" dxfId="1477" priority="14">
      <formula>F42&lt;0</formula>
    </cfRule>
  </conditionalFormatting>
  <conditionalFormatting sqref="J48">
    <cfRule type="expression" dxfId="1476" priority="11">
      <formula>J48&gt;0</formula>
    </cfRule>
    <cfRule type="expression" dxfId="1475" priority="12">
      <formula>J48&lt;0</formula>
    </cfRule>
  </conditionalFormatting>
  <conditionalFormatting sqref="J34:J41 J43:J47">
    <cfRule type="expression" dxfId="1474" priority="9">
      <formula>J34&gt;0</formula>
    </cfRule>
    <cfRule type="expression" dxfId="1473" priority="10">
      <formula>J34&lt;0</formula>
    </cfRule>
  </conditionalFormatting>
  <conditionalFormatting sqref="J26:J27">
    <cfRule type="expression" dxfId="1472" priority="7">
      <formula>J26&gt;0</formula>
    </cfRule>
    <cfRule type="expression" dxfId="1471" priority="8">
      <formula>J26&lt;0</formula>
    </cfRule>
  </conditionalFormatting>
  <conditionalFormatting sqref="J28:J33">
    <cfRule type="expression" dxfId="1470" priority="5">
      <formula>J28&gt;0</formula>
    </cfRule>
    <cfRule type="expression" dxfId="1469" priority="6">
      <formula>J28&lt;0</formula>
    </cfRule>
  </conditionalFormatting>
  <conditionalFormatting sqref="J42">
    <cfRule type="expression" dxfId="1468" priority="3">
      <formula>J42&gt;0</formula>
    </cfRule>
    <cfRule type="expression" dxfId="1467" priority="4">
      <formula>J42&lt;0</formula>
    </cfRule>
  </conditionalFormatting>
  <conditionalFormatting sqref="J49">
    <cfRule type="expression" dxfId="1466" priority="1">
      <formula>J49&gt;0</formula>
    </cfRule>
    <cfRule type="expression" dxfId="146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31.45</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22015</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-13414.410000000003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-13414.410000000003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-0.37862357854674977</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7.9491255961844198E-2</v>
      </c>
      <c r="R11">
        <f>0.625</f>
        <v>0.625</v>
      </c>
    </row>
    <row r="12" spans="1:21" x14ac:dyDescent="0.25">
      <c r="H12" s="70"/>
      <c r="O12" s="11" t="s">
        <v>984</v>
      </c>
      <c r="Q12" s="19" t="s">
        <v>1383</v>
      </c>
      <c r="T12" s="693">
        <v>43315</v>
      </c>
      <c r="U12" t="s">
        <v>1199</v>
      </c>
    </row>
    <row r="13" spans="1:21" x14ac:dyDescent="0.25">
      <c r="H13" s="70"/>
      <c r="O13" s="11" t="s">
        <v>947</v>
      </c>
      <c r="Q13" s="2">
        <f>Q4/2.81</f>
        <v>11.192170818505337</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34.594999999999999</v>
      </c>
    </row>
    <row r="23" spans="1:16" x14ac:dyDescent="0.25">
      <c r="O23" s="81">
        <v>1.0900000000000001</v>
      </c>
      <c r="P23" s="81">
        <f t="shared" ref="P23:P42" si="1">O23*$Q$4</f>
        <v>34.280500000000004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33.966000000000001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33.651499999999999</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33.337000000000003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33.022500000000001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32.707999999999998</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32.393500000000003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32.079000000000001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31.764499999999998</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31.45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31.1355</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30.820999999999998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30.506499999999999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30.191999999999997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29.877499999999998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29.562999999999999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29.2485</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28.934000000000001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28.619499999999999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28.305</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64" priority="43">
      <formula>F25&gt;0</formula>
    </cfRule>
    <cfRule type="expression" dxfId="1463" priority="44">
      <formula>F25&lt;0</formula>
    </cfRule>
  </conditionalFormatting>
  <conditionalFormatting sqref="Q7">
    <cfRule type="expression" dxfId="1462" priority="41">
      <formula>Q7&gt;0</formula>
    </cfRule>
    <cfRule type="expression" dxfId="1461" priority="42">
      <formula>Q7&lt;0</formula>
    </cfRule>
  </conditionalFormatting>
  <conditionalFormatting sqref="Q8">
    <cfRule type="expression" dxfId="1460" priority="39">
      <formula>Q8&gt;0</formula>
    </cfRule>
    <cfRule type="expression" dxfId="1459" priority="40">
      <formula>Q8&lt;0</formula>
    </cfRule>
  </conditionalFormatting>
  <conditionalFormatting sqref="Q10">
    <cfRule type="expression" dxfId="1458" priority="33">
      <formula>Q10&gt;0</formula>
    </cfRule>
    <cfRule type="expression" dxfId="1457" priority="34">
      <formula>Q10&lt;0</formula>
    </cfRule>
  </conditionalFormatting>
  <conditionalFormatting sqref="L25:L32">
    <cfRule type="expression" dxfId="1456" priority="27">
      <formula>L25&gt;0</formula>
    </cfRule>
    <cfRule type="expression" dxfId="1455" priority="28">
      <formula>L25&lt;0</formula>
    </cfRule>
  </conditionalFormatting>
  <conditionalFormatting sqref="F98:F119">
    <cfRule type="expression" dxfId="1454" priority="25">
      <formula>F98&gt;0</formula>
    </cfRule>
    <cfRule type="expression" dxfId="1453" priority="26">
      <formula>F98&lt;0</formula>
    </cfRule>
  </conditionalFormatting>
  <conditionalFormatting sqref="H98:H119">
    <cfRule type="expression" dxfId="1452" priority="23">
      <formula>H98&gt;0</formula>
    </cfRule>
    <cfRule type="expression" dxfId="1451" priority="24">
      <formula>H98&lt;0</formula>
    </cfRule>
  </conditionalFormatting>
  <conditionalFormatting sqref="J98:J111">
    <cfRule type="expression" dxfId="1450" priority="21">
      <formula>J98&gt;0</formula>
    </cfRule>
    <cfRule type="expression" dxfId="1449" priority="22">
      <formula>J98&lt;0</formula>
    </cfRule>
  </conditionalFormatting>
  <conditionalFormatting sqref="K98:K111">
    <cfRule type="expression" dxfId="1448" priority="19">
      <formula>K98&gt;0</formula>
    </cfRule>
    <cfRule type="expression" dxfId="1447" priority="20">
      <formula>K98&lt;0</formula>
    </cfRule>
  </conditionalFormatting>
  <conditionalFormatting sqref="L98:L111">
    <cfRule type="expression" dxfId="1446" priority="17">
      <formula>L98&gt;0</formula>
    </cfRule>
    <cfRule type="expression" dxfId="1445" priority="18">
      <formula>L98&lt;0</formula>
    </cfRule>
  </conditionalFormatting>
  <conditionalFormatting sqref="F25:F29">
    <cfRule type="expression" dxfId="1444" priority="15">
      <formula>F25&gt;0</formula>
    </cfRule>
    <cfRule type="expression" dxfId="1443" priority="16">
      <formula>F25&lt;0</formula>
    </cfRule>
  </conditionalFormatting>
  <conditionalFormatting sqref="H25:H29">
    <cfRule type="expression" dxfId="1442" priority="13">
      <formula>H25&gt;0</formula>
    </cfRule>
    <cfRule type="expression" dxfId="1441" priority="14">
      <formula>H25&lt;0</formula>
    </cfRule>
  </conditionalFormatting>
  <conditionalFormatting sqref="F35:F38">
    <cfRule type="expression" dxfId="1440" priority="11">
      <formula>F35&gt;0</formula>
    </cfRule>
    <cfRule type="expression" dxfId="1439" priority="12">
      <formula>F35&lt;0</formula>
    </cfRule>
  </conditionalFormatting>
  <conditionalFormatting sqref="H35:H38">
    <cfRule type="expression" dxfId="1438" priority="9">
      <formula>H35&gt;0</formula>
    </cfRule>
    <cfRule type="expression" dxfId="1437" priority="10">
      <formula>H35&lt;0</formula>
    </cfRule>
  </conditionalFormatting>
  <conditionalFormatting sqref="H61:H64 F61:F64">
    <cfRule type="expression" dxfId="1436" priority="7">
      <formula>F61&gt;0</formula>
    </cfRule>
    <cfRule type="expression" dxfId="1435" priority="8">
      <formula>F61&lt;0</formula>
    </cfRule>
  </conditionalFormatting>
  <conditionalFormatting sqref="H70 F70">
    <cfRule type="expression" dxfId="1434" priority="5">
      <formula>F70&gt;0</formula>
    </cfRule>
    <cfRule type="expression" dxfId="1433" priority="6">
      <formula>F70&lt;0</formula>
    </cfRule>
  </conditionalFormatting>
  <conditionalFormatting sqref="H67:H69 F67:F69">
    <cfRule type="expression" dxfId="1432" priority="3">
      <formula>F67&gt;0</formula>
    </cfRule>
    <cfRule type="expression" dxfId="1431" priority="4">
      <formula>F67&lt;0</formula>
    </cfRule>
  </conditionalFormatting>
  <conditionalFormatting sqref="H65:H66 F65:F66">
    <cfRule type="expression" dxfId="1430" priority="1">
      <formula>F65&gt;0</formula>
    </cfRule>
    <cfRule type="expression" dxfId="142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8" priority="39">
      <formula>F47&gt;0</formula>
    </cfRule>
    <cfRule type="expression" dxfId="1427" priority="40">
      <formula>F47&lt;0</formula>
    </cfRule>
  </conditionalFormatting>
  <conditionalFormatting sqref="Q7">
    <cfRule type="expression" dxfId="1426" priority="37">
      <formula>Q7&gt;0</formula>
    </cfRule>
    <cfRule type="expression" dxfId="1425" priority="38">
      <formula>Q7&lt;0</formula>
    </cfRule>
  </conditionalFormatting>
  <conditionalFormatting sqref="Q8">
    <cfRule type="expression" dxfId="1424" priority="35">
      <formula>Q8&gt;0</formula>
    </cfRule>
    <cfRule type="expression" dxfId="1423" priority="36">
      <formula>Q8&lt;0</formula>
    </cfRule>
  </conditionalFormatting>
  <conditionalFormatting sqref="F32:F38 F41:F46">
    <cfRule type="expression" dxfId="1422" priority="33">
      <formula>F32&gt;0</formula>
    </cfRule>
    <cfRule type="expression" dxfId="1421" priority="34">
      <formula>F32&lt;0</formula>
    </cfRule>
  </conditionalFormatting>
  <conditionalFormatting sqref="H32:H38 H41:H46">
    <cfRule type="expression" dxfId="1420" priority="31">
      <formula>H32&gt;0</formula>
    </cfRule>
    <cfRule type="expression" dxfId="1419" priority="32">
      <formula>H32&lt;0</formula>
    </cfRule>
  </conditionalFormatting>
  <conditionalFormatting sqref="Q10">
    <cfRule type="expression" dxfId="1418" priority="29">
      <formula>Q10&gt;0</formula>
    </cfRule>
    <cfRule type="expression" dxfId="1417" priority="30">
      <formula>Q10&lt;0</formula>
    </cfRule>
  </conditionalFormatting>
  <conditionalFormatting sqref="J25:J41">
    <cfRule type="expression" dxfId="1416" priority="27">
      <formula>J25&gt;0</formula>
    </cfRule>
    <cfRule type="expression" dxfId="1415" priority="28">
      <formula>J25&lt;0</formula>
    </cfRule>
  </conditionalFormatting>
  <conditionalFormatting sqref="K25:K38">
    <cfRule type="expression" dxfId="1414" priority="25">
      <formula>K25&gt;0</formula>
    </cfRule>
    <cfRule type="expression" dxfId="1413" priority="26">
      <formula>K25&lt;0</formula>
    </cfRule>
  </conditionalFormatting>
  <conditionalFormatting sqref="L25:L38">
    <cfRule type="expression" dxfId="1412" priority="23">
      <formula>L25&gt;0</formula>
    </cfRule>
    <cfRule type="expression" dxfId="1411" priority="24">
      <formula>L25&lt;0</formula>
    </cfRule>
  </conditionalFormatting>
  <conditionalFormatting sqref="F89:F110">
    <cfRule type="expression" dxfId="1410" priority="21">
      <formula>F89&gt;0</formula>
    </cfRule>
    <cfRule type="expression" dxfId="1409" priority="22">
      <formula>F89&lt;0</formula>
    </cfRule>
  </conditionalFormatting>
  <conditionalFormatting sqref="H89:H110">
    <cfRule type="expression" dxfId="1408" priority="19">
      <formula>H89&gt;0</formula>
    </cfRule>
    <cfRule type="expression" dxfId="1407" priority="20">
      <formula>H89&lt;0</formula>
    </cfRule>
  </conditionalFormatting>
  <conditionalFormatting sqref="J89:J102">
    <cfRule type="expression" dxfId="1406" priority="17">
      <formula>J89&gt;0</formula>
    </cfRule>
    <cfRule type="expression" dxfId="1405" priority="18">
      <formula>J89&lt;0</formula>
    </cfRule>
  </conditionalFormatting>
  <conditionalFormatting sqref="K89:K102">
    <cfRule type="expression" dxfId="1404" priority="15">
      <formula>K89&gt;0</formula>
    </cfRule>
    <cfRule type="expression" dxfId="1403" priority="16">
      <formula>K89&lt;0</formula>
    </cfRule>
  </conditionalFormatting>
  <conditionalFormatting sqref="L89:L102">
    <cfRule type="expression" dxfId="1402" priority="13">
      <formula>L89&gt;0</formula>
    </cfRule>
    <cfRule type="expression" dxfId="1401" priority="14">
      <formula>L89&lt;0</formula>
    </cfRule>
  </conditionalFormatting>
  <conditionalFormatting sqref="F25:F28">
    <cfRule type="expression" dxfId="1400" priority="11">
      <formula>F25&gt;0</formula>
    </cfRule>
    <cfRule type="expression" dxfId="1399" priority="12">
      <formula>F25&lt;0</formula>
    </cfRule>
  </conditionalFormatting>
  <conditionalFormatting sqref="H25:H28">
    <cfRule type="expression" dxfId="1398" priority="9">
      <formula>H25&gt;0</formula>
    </cfRule>
    <cfRule type="expression" dxfId="1397" priority="10">
      <formula>H25&lt;0</formula>
    </cfRule>
  </conditionalFormatting>
  <conditionalFormatting sqref="F29:F31">
    <cfRule type="expression" dxfId="1396" priority="7">
      <formula>F29&gt;0</formula>
    </cfRule>
    <cfRule type="expression" dxfId="1395" priority="8">
      <formula>F29&lt;0</formula>
    </cfRule>
  </conditionalFormatting>
  <conditionalFormatting sqref="H29:H31">
    <cfRule type="expression" dxfId="1394" priority="5">
      <formula>H29&gt;0</formula>
    </cfRule>
    <cfRule type="expression" dxfId="1393" priority="6">
      <formula>H29&lt;0</formula>
    </cfRule>
  </conditionalFormatting>
  <conditionalFormatting sqref="F39:F40">
    <cfRule type="expression" dxfId="1392" priority="3">
      <formula>F39&gt;0</formula>
    </cfRule>
    <cfRule type="expression" dxfId="1391" priority="4">
      <formula>F39&lt;0</formula>
    </cfRule>
  </conditionalFormatting>
  <conditionalFormatting sqref="H39:H40">
    <cfRule type="expression" dxfId="1390" priority="1">
      <formula>H39&gt;0</formula>
    </cfRule>
    <cfRule type="expression" dxfId="138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136.29</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4088.7</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2754.4499999999853</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2754.4499999999853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2.0644182124788895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3.8153936459021207E-3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15.810904872389791</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149.91900000000001</v>
      </c>
    </row>
    <row r="20" spans="1:21" x14ac:dyDescent="0.25">
      <c r="B20" s="368">
        <v>43445</v>
      </c>
      <c r="C20" s="7">
        <v>20</v>
      </c>
      <c r="D20" s="43">
        <v>115.7</v>
      </c>
      <c r="E20" s="43">
        <v>0</v>
      </c>
      <c r="F20" s="43">
        <f t="shared" si="2"/>
        <v>2314</v>
      </c>
      <c r="O20" s="81">
        <v>1.0900000000000001</v>
      </c>
      <c r="P20" s="81">
        <f t="shared" ref="P20:P39" si="3">O20*$Q$4</f>
        <v>148.55610000000001</v>
      </c>
      <c r="T20" s="1">
        <v>43279</v>
      </c>
      <c r="U20" t="s">
        <v>1116</v>
      </c>
    </row>
    <row r="21" spans="1:21" x14ac:dyDescent="0.25">
      <c r="B21" s="368">
        <v>43453</v>
      </c>
      <c r="C21" s="7">
        <v>20</v>
      </c>
      <c r="D21" s="43">
        <v>110.28</v>
      </c>
      <c r="E21" s="43">
        <v>0</v>
      </c>
      <c r="F21" s="43">
        <f t="shared" si="2"/>
        <v>2205.6</v>
      </c>
      <c r="O21" s="81">
        <v>1.08</v>
      </c>
      <c r="P21" s="81">
        <f t="shared" si="3"/>
        <v>147.19319999999999</v>
      </c>
    </row>
    <row r="22" spans="1:21" x14ac:dyDescent="0.25">
      <c r="B22" s="368">
        <v>43487</v>
      </c>
      <c r="C22" s="7">
        <v>20</v>
      </c>
      <c r="D22" s="43">
        <v>116.4</v>
      </c>
      <c r="E22" s="43">
        <v>0</v>
      </c>
      <c r="F22" s="43">
        <f t="shared" si="2"/>
        <v>2328</v>
      </c>
      <c r="O22" s="81">
        <v>1.07</v>
      </c>
      <c r="P22" s="81">
        <f t="shared" si="3"/>
        <v>145.83029999999999</v>
      </c>
    </row>
    <row r="23" spans="1:21" x14ac:dyDescent="0.25">
      <c r="B23" s="368">
        <v>43544</v>
      </c>
      <c r="C23" s="7">
        <v>30</v>
      </c>
      <c r="D23" s="43">
        <v>123.88</v>
      </c>
      <c r="E23" s="43">
        <v>0</v>
      </c>
      <c r="F23" s="43">
        <f t="shared" si="2"/>
        <v>3716.3999999999996</v>
      </c>
      <c r="O23" s="81">
        <v>1.06</v>
      </c>
      <c r="P23" s="81">
        <f t="shared" si="3"/>
        <v>144.4674</v>
      </c>
    </row>
    <row r="24" spans="1:21" x14ac:dyDescent="0.25">
      <c r="B24" s="72">
        <v>43546</v>
      </c>
      <c r="C24" s="4">
        <v>30</v>
      </c>
      <c r="D24" s="3">
        <v>119.64</v>
      </c>
      <c r="E24" s="3">
        <v>0</v>
      </c>
      <c r="F24" s="3">
        <f t="shared" si="2"/>
        <v>3589.2</v>
      </c>
      <c r="O24" s="81">
        <v>1.05</v>
      </c>
      <c r="P24" s="81">
        <f t="shared" si="3"/>
        <v>143.1045</v>
      </c>
    </row>
    <row r="25" spans="1:21" x14ac:dyDescent="0.25">
      <c r="O25" s="81">
        <v>1.04</v>
      </c>
      <c r="P25" s="81">
        <f t="shared" si="3"/>
        <v>141.74160000000001</v>
      </c>
      <c r="T25" s="156">
        <v>43305</v>
      </c>
      <c r="U25" t="s">
        <v>1147</v>
      </c>
    </row>
    <row r="26" spans="1:21" x14ac:dyDescent="0.25">
      <c r="O26" s="81">
        <v>1.03</v>
      </c>
      <c r="P26" s="81">
        <f t="shared" si="3"/>
        <v>140.37870000000001</v>
      </c>
      <c r="T26" s="67"/>
    </row>
    <row r="27" spans="1:21" x14ac:dyDescent="0.25">
      <c r="O27" s="81">
        <v>1.02</v>
      </c>
      <c r="P27" s="81">
        <f t="shared" si="3"/>
        <v>139.01579999999998</v>
      </c>
      <c r="T27" s="156">
        <v>43313</v>
      </c>
      <c r="U27" t="s">
        <v>1146</v>
      </c>
    </row>
    <row r="28" spans="1:21" x14ac:dyDescent="0.25">
      <c r="O28" s="81">
        <v>1.01</v>
      </c>
      <c r="P28" s="81">
        <f t="shared" si="3"/>
        <v>137.65289999999999</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136.29</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134.9271</v>
      </c>
    </row>
    <row r="31" spans="1:21" x14ac:dyDescent="0.25">
      <c r="O31" s="81">
        <v>0.98</v>
      </c>
      <c r="P31" s="81">
        <f t="shared" si="3"/>
        <v>133.5642</v>
      </c>
      <c r="T31" s="1">
        <v>43474</v>
      </c>
      <c r="U31" t="s">
        <v>1349</v>
      </c>
    </row>
    <row r="32" spans="1:21" x14ac:dyDescent="0.25">
      <c r="O32" s="81">
        <v>0.97</v>
      </c>
      <c r="P32" s="81">
        <f t="shared" si="3"/>
        <v>132.20129999999997</v>
      </c>
    </row>
    <row r="33" spans="1:17" x14ac:dyDescent="0.25">
      <c r="O33" s="81">
        <v>0.96</v>
      </c>
      <c r="P33" s="81">
        <f t="shared" si="3"/>
        <v>130.83839999999998</v>
      </c>
    </row>
    <row r="34" spans="1:17" x14ac:dyDescent="0.25">
      <c r="O34" s="81">
        <v>0.95</v>
      </c>
      <c r="P34" s="81">
        <f t="shared" si="3"/>
        <v>129.47549999999998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128.11259999999999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126.7497</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125.38679999999999</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124.0239</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122.661</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88" priority="61">
      <formula>F7&gt;0</formula>
    </cfRule>
    <cfRule type="expression" dxfId="1387" priority="62">
      <formula>F7&lt;0</formula>
    </cfRule>
  </conditionalFormatting>
  <conditionalFormatting sqref="Q8">
    <cfRule type="expression" dxfId="1386" priority="59">
      <formula>Q8&gt;0</formula>
    </cfRule>
    <cfRule type="expression" dxfId="1385" priority="60">
      <formula>Q8&lt;0</formula>
    </cfRule>
  </conditionalFormatting>
  <conditionalFormatting sqref="F45:F65">
    <cfRule type="expression" dxfId="1384" priority="57">
      <formula>F45&gt;0</formula>
    </cfRule>
    <cfRule type="expression" dxfId="1383" priority="58">
      <formula>F45&lt;0</formula>
    </cfRule>
  </conditionalFormatting>
  <conditionalFormatting sqref="H45:H65">
    <cfRule type="expression" dxfId="1382" priority="55">
      <formula>H45&gt;0</formula>
    </cfRule>
    <cfRule type="expression" dxfId="1381" priority="56">
      <formula>H45&lt;0</formula>
    </cfRule>
  </conditionalFormatting>
  <conditionalFormatting sqref="Q10">
    <cfRule type="expression" dxfId="1380" priority="53">
      <formula>Q10&gt;0</formula>
    </cfRule>
    <cfRule type="expression" dxfId="1379" priority="54">
      <formula>Q10&lt;0</formula>
    </cfRule>
  </conditionalFormatting>
  <conditionalFormatting sqref="J36:J49">
    <cfRule type="expression" dxfId="1378" priority="51">
      <formula>J36&gt;0</formula>
    </cfRule>
    <cfRule type="expression" dxfId="1377" priority="52">
      <formula>J36&lt;0</formula>
    </cfRule>
  </conditionalFormatting>
  <conditionalFormatting sqref="K36:K46 K48:K49">
    <cfRule type="expression" dxfId="1376" priority="49">
      <formula>K36&gt;0</formula>
    </cfRule>
    <cfRule type="expression" dxfId="1375" priority="50">
      <formula>K36&lt;0</formula>
    </cfRule>
  </conditionalFormatting>
  <conditionalFormatting sqref="L36">
    <cfRule type="expression" dxfId="1374" priority="47">
      <formula>L36&gt;0</formula>
    </cfRule>
    <cfRule type="expression" dxfId="1373" priority="48">
      <formula>L36&lt;0</formula>
    </cfRule>
  </conditionalFormatting>
  <conditionalFormatting sqref="F125:F146">
    <cfRule type="expression" dxfId="1372" priority="45">
      <formula>F125&gt;0</formula>
    </cfRule>
    <cfRule type="expression" dxfId="1371" priority="46">
      <formula>F125&lt;0</formula>
    </cfRule>
  </conditionalFormatting>
  <conditionalFormatting sqref="H125:H146">
    <cfRule type="expression" dxfId="1370" priority="43">
      <formula>H125&gt;0</formula>
    </cfRule>
    <cfRule type="expression" dxfId="1369" priority="44">
      <formula>H125&lt;0</formula>
    </cfRule>
  </conditionalFormatting>
  <conditionalFormatting sqref="J125:J138">
    <cfRule type="expression" dxfId="1368" priority="41">
      <formula>J125&gt;0</formula>
    </cfRule>
    <cfRule type="expression" dxfId="1367" priority="42">
      <formula>J125&lt;0</formula>
    </cfRule>
  </conditionalFormatting>
  <conditionalFormatting sqref="K125:K138">
    <cfRule type="expression" dxfId="1366" priority="39">
      <formula>K125&gt;0</formula>
    </cfRule>
    <cfRule type="expression" dxfId="1365" priority="40">
      <formula>K125&lt;0</formula>
    </cfRule>
  </conditionalFormatting>
  <conditionalFormatting sqref="L125:L138">
    <cfRule type="expression" dxfId="1364" priority="37">
      <formula>L125&gt;0</formula>
    </cfRule>
    <cfRule type="expression" dxfId="1363" priority="38">
      <formula>L125&lt;0</formula>
    </cfRule>
  </conditionalFormatting>
  <conditionalFormatting sqref="F36:F44">
    <cfRule type="expression" dxfId="1362" priority="35">
      <formula>F36&gt;0</formula>
    </cfRule>
    <cfRule type="expression" dxfId="1361" priority="36">
      <formula>F36&lt;0</formula>
    </cfRule>
  </conditionalFormatting>
  <conditionalFormatting sqref="H36:H44">
    <cfRule type="expression" dxfId="1360" priority="33">
      <formula>H36&gt;0</formula>
    </cfRule>
    <cfRule type="expression" dxfId="1359" priority="34">
      <formula>H36&lt;0</formula>
    </cfRule>
  </conditionalFormatting>
  <conditionalFormatting sqref="J65">
    <cfRule type="expression" dxfId="1358" priority="31">
      <formula>J65&gt;0</formula>
    </cfRule>
    <cfRule type="expression" dxfId="1357" priority="32">
      <formula>J65&lt;0</formula>
    </cfRule>
  </conditionalFormatting>
  <conditionalFormatting sqref="F66:F68">
    <cfRule type="expression" dxfId="1356" priority="29">
      <formula>F66&gt;0</formula>
    </cfRule>
    <cfRule type="expression" dxfId="1355" priority="30">
      <formula>F66&lt;0</formula>
    </cfRule>
  </conditionalFormatting>
  <conditionalFormatting sqref="H66:H68">
    <cfRule type="expression" dxfId="1354" priority="27">
      <formula>H66&gt;0</formula>
    </cfRule>
    <cfRule type="expression" dxfId="1353" priority="28">
      <formula>H66&lt;0</formula>
    </cfRule>
  </conditionalFormatting>
  <conditionalFormatting sqref="H72:H74 F72:F74">
    <cfRule type="expression" dxfId="1352" priority="25">
      <formula>F72&gt;0</formula>
    </cfRule>
    <cfRule type="expression" dxfId="1351" priority="26">
      <formula>F72&lt;0</formula>
    </cfRule>
  </conditionalFormatting>
  <conditionalFormatting sqref="H75:H77 F75:F77">
    <cfRule type="expression" dxfId="1350" priority="23">
      <formula>F75&gt;0</formula>
    </cfRule>
    <cfRule type="expression" dxfId="1349" priority="24">
      <formula>F75&lt;0</formula>
    </cfRule>
  </conditionalFormatting>
  <conditionalFormatting sqref="F83:F85 H83:H85">
    <cfRule type="expression" dxfId="1348" priority="21">
      <formula>F83&gt;0</formula>
    </cfRule>
    <cfRule type="expression" dxfId="1347" priority="22">
      <formula>F83&lt;0</formula>
    </cfRule>
  </conditionalFormatting>
  <conditionalFormatting sqref="F82 H82">
    <cfRule type="expression" dxfId="1346" priority="19">
      <formula>F82&gt;0</formula>
    </cfRule>
    <cfRule type="expression" dxfId="1345" priority="20">
      <formula>F82&lt;0</formula>
    </cfRule>
  </conditionalFormatting>
  <conditionalFormatting sqref="F79:F81 H79:H81">
    <cfRule type="expression" dxfId="1344" priority="17">
      <formula>F79&gt;0</formula>
    </cfRule>
    <cfRule type="expression" dxfId="1343" priority="18">
      <formula>F79&lt;0</formula>
    </cfRule>
  </conditionalFormatting>
  <conditionalFormatting sqref="F92:F94 H92:H94">
    <cfRule type="expression" dxfId="1342" priority="15">
      <formula>F92&gt;0</formula>
    </cfRule>
    <cfRule type="expression" dxfId="1341" priority="16">
      <formula>F92&lt;0</formula>
    </cfRule>
  </conditionalFormatting>
  <conditionalFormatting sqref="H87:H89 F87:F91">
    <cfRule type="expression" dxfId="1340" priority="13">
      <formula>F87&gt;0</formula>
    </cfRule>
    <cfRule type="expression" dxfId="1339" priority="14">
      <formula>F87&lt;0</formula>
    </cfRule>
  </conditionalFormatting>
  <conditionalFormatting sqref="F86 H86">
    <cfRule type="expression" dxfId="1338" priority="11">
      <formula>F86&gt;0</formula>
    </cfRule>
    <cfRule type="expression" dxfId="1337" priority="12">
      <formula>F86&lt;0</formula>
    </cfRule>
  </conditionalFormatting>
  <conditionalFormatting sqref="H90:H91">
    <cfRule type="expression" dxfId="1336" priority="9">
      <formula>H90&gt;0</formula>
    </cfRule>
    <cfRule type="expression" dxfId="1335" priority="10">
      <formula>H90&lt;0</formula>
    </cfRule>
  </conditionalFormatting>
  <conditionalFormatting sqref="F97 H97">
    <cfRule type="expression" dxfId="1334" priority="5">
      <formula>F97&gt;0</formula>
    </cfRule>
    <cfRule type="expression" dxfId="1333" priority="6">
      <formula>F97&lt;0</formula>
    </cfRule>
  </conditionalFormatting>
  <conditionalFormatting sqref="F95:F96 H95:H96">
    <cfRule type="expression" dxfId="1332" priority="3">
      <formula>F95&gt;0</formula>
    </cfRule>
    <cfRule type="expression" dxfId="133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30" priority="31">
      <formula>F60&gt;0</formula>
    </cfRule>
    <cfRule type="expression" dxfId="1329" priority="32">
      <formula>F60&lt;0</formula>
    </cfRule>
  </conditionalFormatting>
  <conditionalFormatting sqref="Q7">
    <cfRule type="expression" dxfId="1328" priority="29">
      <formula>Q7&gt;0</formula>
    </cfRule>
    <cfRule type="expression" dxfId="1327" priority="30">
      <formula>Q7&lt;0</formula>
    </cfRule>
  </conditionalFormatting>
  <conditionalFormatting sqref="Q8">
    <cfRule type="expression" dxfId="1326" priority="27">
      <formula>Q8&gt;0</formula>
    </cfRule>
    <cfRule type="expression" dxfId="1325" priority="28">
      <formula>Q8&lt;0</formula>
    </cfRule>
  </conditionalFormatting>
  <conditionalFormatting sqref="F32:F59">
    <cfRule type="expression" dxfId="1324" priority="25">
      <formula>F32&gt;0</formula>
    </cfRule>
    <cfRule type="expression" dxfId="1323" priority="26">
      <formula>F32&lt;0</formula>
    </cfRule>
  </conditionalFormatting>
  <conditionalFormatting sqref="H32:H59">
    <cfRule type="expression" dxfId="1322" priority="23">
      <formula>H32&gt;0</formula>
    </cfRule>
    <cfRule type="expression" dxfId="1321" priority="24">
      <formula>H32&lt;0</formula>
    </cfRule>
  </conditionalFormatting>
  <conditionalFormatting sqref="Q10">
    <cfRule type="expression" dxfId="1320" priority="21">
      <formula>Q10&gt;0</formula>
    </cfRule>
    <cfRule type="expression" dxfId="1319" priority="22">
      <formula>Q10&lt;0</formula>
    </cfRule>
  </conditionalFormatting>
  <conditionalFormatting sqref="J25:J38">
    <cfRule type="expression" dxfId="1318" priority="19">
      <formula>J25&gt;0</formula>
    </cfRule>
    <cfRule type="expression" dxfId="1317" priority="20">
      <formula>J25&lt;0</formula>
    </cfRule>
  </conditionalFormatting>
  <conditionalFormatting sqref="K25:K38">
    <cfRule type="expression" dxfId="1316" priority="17">
      <formula>K25&gt;0</formula>
    </cfRule>
    <cfRule type="expression" dxfId="1315" priority="18">
      <formula>K25&lt;0</formula>
    </cfRule>
  </conditionalFormatting>
  <conditionalFormatting sqref="L25:L38">
    <cfRule type="expression" dxfId="1314" priority="15">
      <formula>L25&gt;0</formula>
    </cfRule>
    <cfRule type="expression" dxfId="1313" priority="16">
      <formula>L25&lt;0</formula>
    </cfRule>
  </conditionalFormatting>
  <conditionalFormatting sqref="F89:F110">
    <cfRule type="expression" dxfId="1312" priority="13">
      <formula>F89&gt;0</formula>
    </cfRule>
    <cfRule type="expression" dxfId="1311" priority="14">
      <formula>F89&lt;0</formula>
    </cfRule>
  </conditionalFormatting>
  <conditionalFormatting sqref="H89:H110">
    <cfRule type="expression" dxfId="1310" priority="11">
      <formula>H89&gt;0</formula>
    </cfRule>
    <cfRule type="expression" dxfId="1309" priority="12">
      <formula>H89&lt;0</formula>
    </cfRule>
  </conditionalFormatting>
  <conditionalFormatting sqref="J89:J102">
    <cfRule type="expression" dxfId="1308" priority="9">
      <formula>J89&gt;0</formula>
    </cfRule>
    <cfRule type="expression" dxfId="1307" priority="10">
      <formula>J89&lt;0</formula>
    </cfRule>
  </conditionalFormatting>
  <conditionalFormatting sqref="K89:K102">
    <cfRule type="expression" dxfId="1306" priority="7">
      <formula>K89&gt;0</formula>
    </cfRule>
    <cfRule type="expression" dxfId="1305" priority="8">
      <formula>K89&lt;0</formula>
    </cfRule>
  </conditionalFormatting>
  <conditionalFormatting sqref="L89:L102">
    <cfRule type="expression" dxfId="1304" priority="5">
      <formula>L89&gt;0</formula>
    </cfRule>
    <cfRule type="expression" dxfId="1303" priority="6">
      <formula>L89&lt;0</formula>
    </cfRule>
  </conditionalFormatting>
  <conditionalFormatting sqref="F25:F31">
    <cfRule type="expression" dxfId="1302" priority="3">
      <formula>F25&gt;0</formula>
    </cfRule>
    <cfRule type="expression" dxfId="1301" priority="4">
      <formula>F25&lt;0</formula>
    </cfRule>
  </conditionalFormatting>
  <conditionalFormatting sqref="H25:H31">
    <cfRule type="expression" dxfId="1300" priority="1">
      <formula>H25&gt;0</formula>
    </cfRule>
    <cfRule type="expression" dxfId="12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8" priority="39">
      <formula>F47&gt;0</formula>
    </cfRule>
    <cfRule type="expression" dxfId="1297" priority="40">
      <formula>F47&lt;0</formula>
    </cfRule>
  </conditionalFormatting>
  <conditionalFormatting sqref="Q7">
    <cfRule type="expression" dxfId="1296" priority="37">
      <formula>Q7&gt;0</formula>
    </cfRule>
    <cfRule type="expression" dxfId="1295" priority="38">
      <formula>Q7&lt;0</formula>
    </cfRule>
  </conditionalFormatting>
  <conditionalFormatting sqref="Q8">
    <cfRule type="expression" dxfId="1294" priority="35">
      <formula>Q8&gt;0</formula>
    </cfRule>
    <cfRule type="expression" dxfId="1293" priority="36">
      <formula>Q8&lt;0</formula>
    </cfRule>
  </conditionalFormatting>
  <conditionalFormatting sqref="F30:F33 F38:F46">
    <cfRule type="expression" dxfId="1292" priority="33">
      <formula>F30&gt;0</formula>
    </cfRule>
    <cfRule type="expression" dxfId="1291" priority="34">
      <formula>F30&lt;0</formula>
    </cfRule>
  </conditionalFormatting>
  <conditionalFormatting sqref="H30:H33 H37:H46">
    <cfRule type="expression" dxfId="1290" priority="31">
      <formula>H30&gt;0</formula>
    </cfRule>
    <cfRule type="expression" dxfId="1289" priority="32">
      <formula>H30&lt;0</formula>
    </cfRule>
  </conditionalFormatting>
  <conditionalFormatting sqref="Q10">
    <cfRule type="expression" dxfId="1288" priority="29">
      <formula>Q10&gt;0</formula>
    </cfRule>
    <cfRule type="expression" dxfId="1287" priority="30">
      <formula>Q10&lt;0</formula>
    </cfRule>
  </conditionalFormatting>
  <conditionalFormatting sqref="K25:K38">
    <cfRule type="expression" dxfId="1286" priority="25">
      <formula>K25&gt;0</formula>
    </cfRule>
    <cfRule type="expression" dxfId="1285" priority="26">
      <formula>K25&lt;0</formula>
    </cfRule>
  </conditionalFormatting>
  <conditionalFormatting sqref="L25:L38">
    <cfRule type="expression" dxfId="1284" priority="23">
      <formula>L25&gt;0</formula>
    </cfRule>
    <cfRule type="expression" dxfId="1283" priority="24">
      <formula>L25&lt;0</formula>
    </cfRule>
  </conditionalFormatting>
  <conditionalFormatting sqref="F89:F110">
    <cfRule type="expression" dxfId="1282" priority="21">
      <formula>F89&gt;0</formula>
    </cfRule>
    <cfRule type="expression" dxfId="1281" priority="22">
      <formula>F89&lt;0</formula>
    </cfRule>
  </conditionalFormatting>
  <conditionalFormatting sqref="H89:H110">
    <cfRule type="expression" dxfId="1280" priority="19">
      <formula>H89&gt;0</formula>
    </cfRule>
    <cfRule type="expression" dxfId="1279" priority="20">
      <formula>H89&lt;0</formula>
    </cfRule>
  </conditionalFormatting>
  <conditionalFormatting sqref="J89:J102">
    <cfRule type="expression" dxfId="1278" priority="17">
      <formula>J89&gt;0</formula>
    </cfRule>
    <cfRule type="expression" dxfId="1277" priority="18">
      <formula>J89&lt;0</formula>
    </cfRule>
  </conditionalFormatting>
  <conditionalFormatting sqref="K89:K102">
    <cfRule type="expression" dxfId="1276" priority="15">
      <formula>K89&gt;0</formula>
    </cfRule>
    <cfRule type="expression" dxfId="1275" priority="16">
      <formula>K89&lt;0</formula>
    </cfRule>
  </conditionalFormatting>
  <conditionalFormatting sqref="L89:L102">
    <cfRule type="expression" dxfId="1274" priority="13">
      <formula>L89&gt;0</formula>
    </cfRule>
    <cfRule type="expression" dxfId="1273" priority="14">
      <formula>L89&lt;0</formula>
    </cfRule>
  </conditionalFormatting>
  <conditionalFormatting sqref="F25:F29">
    <cfRule type="expression" dxfId="1272" priority="11">
      <formula>F25&gt;0</formula>
    </cfRule>
    <cfRule type="expression" dxfId="1271" priority="12">
      <formula>F25&lt;0</formula>
    </cfRule>
  </conditionalFormatting>
  <conditionalFormatting sqref="H25:H29">
    <cfRule type="expression" dxfId="1270" priority="9">
      <formula>H25&gt;0</formula>
    </cfRule>
    <cfRule type="expression" dxfId="1269" priority="10">
      <formula>H25&lt;0</formula>
    </cfRule>
  </conditionalFormatting>
  <conditionalFormatting sqref="F34:F37">
    <cfRule type="expression" dxfId="1268" priority="7">
      <formula>F34&gt;0</formula>
    </cfRule>
    <cfRule type="expression" dxfId="1267" priority="8">
      <formula>F34&lt;0</formula>
    </cfRule>
  </conditionalFormatting>
  <conditionalFormatting sqref="H34:H36">
    <cfRule type="expression" dxfId="1266" priority="5">
      <formula>H34&gt;0</formula>
    </cfRule>
    <cfRule type="expression" dxfId="1265" priority="6">
      <formula>H34&lt;0</formula>
    </cfRule>
  </conditionalFormatting>
  <conditionalFormatting sqref="J39">
    <cfRule type="expression" dxfId="1264" priority="3">
      <formula>J39&gt;0</formula>
    </cfRule>
    <cfRule type="expression" dxfId="1263" priority="4">
      <formula>J39&lt;0</formula>
    </cfRule>
  </conditionalFormatting>
  <conditionalFormatting sqref="J25:J38">
    <cfRule type="expression" dxfId="1262" priority="1">
      <formula>J25&gt;0</formula>
    </cfRule>
    <cfRule type="expression" dxfId="126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60" priority="57">
      <formula>F27&gt;0</formula>
    </cfRule>
    <cfRule type="expression" dxfId="1259" priority="58">
      <formula>F27&lt;0</formula>
    </cfRule>
  </conditionalFormatting>
  <conditionalFormatting sqref="H28:H33">
    <cfRule type="expression" dxfId="1258" priority="53">
      <formula>H28&gt;0</formula>
    </cfRule>
    <cfRule type="expression" dxfId="1257" priority="54">
      <formula>H28&lt;0</formula>
    </cfRule>
  </conditionalFormatting>
  <conditionalFormatting sqref="F24:F26">
    <cfRule type="expression" dxfId="1256" priority="39">
      <formula>F24&gt;0</formula>
    </cfRule>
    <cfRule type="expression" dxfId="1255" priority="40">
      <formula>F24&lt;0</formula>
    </cfRule>
  </conditionalFormatting>
  <conditionalFormatting sqref="Q8">
    <cfRule type="expression" dxfId="1254" priority="33">
      <formula>Q8&gt;0</formula>
    </cfRule>
    <cfRule type="expression" dxfId="1253" priority="34">
      <formula>Q8&lt;0</formula>
    </cfRule>
  </conditionalFormatting>
  <conditionalFormatting sqref="Q7">
    <cfRule type="expression" dxfId="1252" priority="35">
      <formula>Q7&gt;0</formula>
    </cfRule>
    <cfRule type="expression" dxfId="1251" priority="36">
      <formula>Q7&lt;0</formula>
    </cfRule>
  </conditionalFormatting>
  <conditionalFormatting sqref="F34">
    <cfRule type="expression" dxfId="1250" priority="31">
      <formula>F34&gt;0</formula>
    </cfRule>
    <cfRule type="expression" dxfId="1249" priority="32">
      <formula>F34&lt;0</formula>
    </cfRule>
  </conditionalFormatting>
  <conditionalFormatting sqref="H34">
    <cfRule type="expression" dxfId="1248" priority="29">
      <formula>H34&gt;0</formula>
    </cfRule>
    <cfRule type="expression" dxfId="1247" priority="30">
      <formula>H34&lt;0</formula>
    </cfRule>
  </conditionalFormatting>
  <conditionalFormatting sqref="M36">
    <cfRule type="expression" dxfId="1246" priority="19">
      <formula>M36&gt;0</formula>
    </cfRule>
    <cfRule type="expression" dxfId="1245" priority="20">
      <formula>M36&lt;0</formula>
    </cfRule>
  </conditionalFormatting>
  <conditionalFormatting sqref="Q10">
    <cfRule type="expression" dxfId="1244" priority="15">
      <formula>Q10&gt;0</formula>
    </cfRule>
    <cfRule type="expression" dxfId="1243" priority="16">
      <formula>Q10&lt;0</formula>
    </cfRule>
  </conditionalFormatting>
  <conditionalFormatting sqref="F23">
    <cfRule type="expression" dxfId="1242" priority="13">
      <formula>F23&gt;0</formula>
    </cfRule>
    <cfRule type="expression" dxfId="1241" priority="14">
      <formula>F23&lt;0</formula>
    </cfRule>
  </conditionalFormatting>
  <conditionalFormatting sqref="I25:J25">
    <cfRule type="expression" dxfId="1240" priority="9">
      <formula>I25&gt;0</formula>
    </cfRule>
    <cfRule type="expression" dxfId="1239" priority="10">
      <formula>I25&lt;0</formula>
    </cfRule>
  </conditionalFormatting>
  <conditionalFormatting sqref="I26:J27">
    <cfRule type="expression" dxfId="1238" priority="7">
      <formula>I26&gt;0</formula>
    </cfRule>
    <cfRule type="expression" dxfId="1237" priority="8">
      <formula>I26&lt;0</formula>
    </cfRule>
  </conditionalFormatting>
  <conditionalFormatting sqref="K25:K27">
    <cfRule type="expression" dxfId="1236" priority="5">
      <formula>K25&gt;0</formula>
    </cfRule>
    <cfRule type="expression" dxfId="1235" priority="6">
      <formula>K25&lt;0</formula>
    </cfRule>
  </conditionalFormatting>
  <conditionalFormatting sqref="I23:J23">
    <cfRule type="expression" dxfId="1234" priority="3">
      <formula>I23&gt;0</formula>
    </cfRule>
    <cfRule type="expression" dxfId="123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C48-H48</f>
        <v>900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(F48-K48-M48)/Q2)</f>
        <v>16.767911111111108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21.62</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19458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15091.119999999997</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5819.1400000000031</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K48+M48-F48+Q2*Q4</f>
        <v>4366.8800000000047</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0.28936752209246269</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M215</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4.6253469010175763E-3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11.378947368421054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23.782000000000004</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23.565800000000003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23.349600000000002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23.133400000000002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22.917200000000001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22.701000000000001</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22.484800000000003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22.268600000000003</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22.052400000000002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21.836200000000002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21.62</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21.4038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21.1876</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20.971399999999999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20.755199999999999</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20.539000000000001</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20.322800000000001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20.1066</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19.890400000000003</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19.674200000000003</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19.458000000000002</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1: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1:33" x14ac:dyDescent="0.25">
      <c r="B45" s="659">
        <v>43608</v>
      </c>
      <c r="C45" s="4">
        <v>102</v>
      </c>
      <c r="D45" s="2">
        <v>21.56</v>
      </c>
      <c r="E45" s="2">
        <v>0</v>
      </c>
      <c r="F45" s="2">
        <f t="shared" si="4"/>
        <v>2199.12</v>
      </c>
      <c r="G45" s="29"/>
      <c r="Q45" s="2"/>
      <c r="Z45" s="637" t="s">
        <v>696</v>
      </c>
      <c r="AA45" s="639">
        <v>1.4</v>
      </c>
      <c r="AB45" s="639">
        <v>2.2999999999999998</v>
      </c>
      <c r="AC45" s="639">
        <v>1.5</v>
      </c>
      <c r="AD45" s="639">
        <v>1.3</v>
      </c>
      <c r="AE45" s="639">
        <v>2</v>
      </c>
      <c r="AF45" s="601"/>
      <c r="AG45" s="601"/>
    </row>
    <row r="46" spans="1:33" x14ac:dyDescent="0.25">
      <c r="B46" s="29"/>
      <c r="C46" s="4"/>
      <c r="G46" s="29"/>
      <c r="Q46" s="2"/>
      <c r="Z46" s="637" t="s">
        <v>697</v>
      </c>
      <c r="AA46" s="639">
        <v>1.7</v>
      </c>
      <c r="AB46" s="639">
        <v>2.6</v>
      </c>
      <c r="AC46" s="639">
        <v>1.8</v>
      </c>
      <c r="AD46" s="639">
        <v>1.6</v>
      </c>
      <c r="AE46" s="639">
        <v>2.2999999999999998</v>
      </c>
      <c r="AF46" s="601"/>
      <c r="AG46" s="601"/>
    </row>
    <row r="47" spans="1:33" x14ac:dyDescent="0.25">
      <c r="B47" s="29"/>
      <c r="G47" s="29"/>
      <c r="Q47" s="2"/>
      <c r="Z47" s="637" t="s">
        <v>689</v>
      </c>
      <c r="AA47" s="639">
        <v>1.6</v>
      </c>
      <c r="AB47" s="653">
        <v>2.5</v>
      </c>
      <c r="AC47" s="653">
        <v>1.9</v>
      </c>
      <c r="AD47" s="748">
        <v>1.6</v>
      </c>
      <c r="AE47" s="748"/>
      <c r="AF47" s="601"/>
      <c r="AG47" s="601"/>
    </row>
    <row r="48" spans="1:33" x14ac:dyDescent="0.25">
      <c r="A48" s="31" t="s">
        <v>81</v>
      </c>
      <c r="B48" s="14"/>
      <c r="C48" s="14">
        <f>SUM(C2:C46)</f>
        <v>6050</v>
      </c>
      <c r="D48" s="18"/>
      <c r="E48" s="18"/>
      <c r="F48" s="18">
        <f>SUM(F2:F46)</f>
        <v>161169.01</v>
      </c>
      <c r="G48" s="14"/>
      <c r="H48" s="14">
        <f>SUM(H2:H47)</f>
        <v>5150</v>
      </c>
      <c r="I48" s="18"/>
      <c r="J48" s="18"/>
      <c r="K48" s="18">
        <f>SUM(K2:K47)</f>
        <v>145765.39000000001</v>
      </c>
      <c r="L48" s="14"/>
      <c r="M48" s="18">
        <f>SUM(M2:M10)</f>
        <v>312.5</v>
      </c>
      <c r="Q48" s="2"/>
      <c r="Z48" s="601"/>
      <c r="AA48" s="639"/>
      <c r="AB48" s="601"/>
      <c r="AC48" s="601"/>
      <c r="AD48" s="601"/>
      <c r="AE48" s="601"/>
      <c r="AF48" s="601"/>
      <c r="AG48" s="601"/>
    </row>
    <row r="49" spans="1:33" ht="15.75" thickBot="1" x14ac:dyDescent="0.3">
      <c r="A49" s="277" t="s">
        <v>191</v>
      </c>
      <c r="B49" s="278"/>
      <c r="C49" s="279">
        <f>SumByColor($A$49,C2:C47)</f>
        <v>5150</v>
      </c>
      <c r="D49" s="279"/>
      <c r="E49" s="279"/>
      <c r="F49" s="280">
        <f>SumByColor($A$49,F2:F47)</f>
        <v>137817</v>
      </c>
      <c r="G49" s="279"/>
      <c r="H49" s="279">
        <f>SumByColor($A$49,H2:H47)</f>
        <v>5150</v>
      </c>
      <c r="I49" s="279"/>
      <c r="J49" s="279"/>
      <c r="K49" s="280">
        <f>SumByColor($A$49,K2:K47)</f>
        <v>145768</v>
      </c>
      <c r="L49" s="279"/>
      <c r="M49" s="280">
        <f>SumByColor($A$49,M2:M47)</f>
        <v>314</v>
      </c>
      <c r="Q49" s="2"/>
      <c r="Z49" s="637" t="s">
        <v>694</v>
      </c>
      <c r="AA49" s="639">
        <v>20</v>
      </c>
      <c r="AB49" s="637" t="s">
        <v>728</v>
      </c>
      <c r="AC49" s="642">
        <v>20</v>
      </c>
      <c r="AD49" s="642">
        <v>25</v>
      </c>
      <c r="AE49" s="642">
        <v>20</v>
      </c>
      <c r="AF49" s="601"/>
      <c r="AG49" s="601"/>
    </row>
    <row r="50" spans="1:33" x14ac:dyDescent="0.25">
      <c r="Q50" s="2"/>
      <c r="Z50" s="637" t="s">
        <v>701</v>
      </c>
      <c r="AA50" s="639"/>
      <c r="AB50" s="601"/>
      <c r="AC50" s="601"/>
      <c r="AD50" s="642">
        <v>35</v>
      </c>
      <c r="AE50" s="642">
        <v>30</v>
      </c>
      <c r="AF50" s="601"/>
      <c r="AG50" s="601"/>
    </row>
    <row r="51" spans="1:33" x14ac:dyDescent="0.25">
      <c r="Q51" s="2"/>
      <c r="Z51" s="637" t="s">
        <v>724</v>
      </c>
      <c r="AA51" s="639">
        <v>24</v>
      </c>
      <c r="AB51" s="653">
        <v>25</v>
      </c>
      <c r="AC51" s="653">
        <v>24</v>
      </c>
      <c r="AD51" s="653">
        <v>37</v>
      </c>
      <c r="AE51" s="653"/>
      <c r="AF51" s="601"/>
      <c r="AG51" s="601"/>
    </row>
    <row r="52" spans="1:33" x14ac:dyDescent="0.25">
      <c r="B52" s="414" t="s">
        <v>113</v>
      </c>
      <c r="C52" s="414" t="s">
        <v>145</v>
      </c>
      <c r="D52" s="415" t="s">
        <v>144</v>
      </c>
      <c r="E52" s="416" t="s">
        <v>146</v>
      </c>
      <c r="F52" s="416" t="s">
        <v>65</v>
      </c>
      <c r="G52" s="418" t="s">
        <v>150</v>
      </c>
      <c r="H52" s="418" t="s">
        <v>88</v>
      </c>
      <c r="I52" s="418" t="s">
        <v>153</v>
      </c>
      <c r="J52" s="418" t="s">
        <v>487</v>
      </c>
      <c r="K52" s="418" t="s">
        <v>149</v>
      </c>
      <c r="L52" s="418" t="s">
        <v>947</v>
      </c>
      <c r="Q52" s="2"/>
      <c r="Z52" s="634"/>
      <c r="AA52" s="640"/>
      <c r="AB52" s="601"/>
      <c r="AC52" s="601"/>
      <c r="AD52" s="601"/>
      <c r="AE52" s="601"/>
      <c r="AF52" s="601"/>
      <c r="AG52" s="601"/>
    </row>
    <row r="53" spans="1:33" x14ac:dyDescent="0.25">
      <c r="B53" s="452">
        <v>42754</v>
      </c>
      <c r="C53" s="456">
        <v>100</v>
      </c>
      <c r="D53" s="457">
        <v>27.58</v>
      </c>
      <c r="E53" s="457">
        <v>30.25</v>
      </c>
      <c r="F53" s="457">
        <f t="shared" ref="F53:F58" si="5">C53*(E53-D53)</f>
        <v>267.00000000000017</v>
      </c>
      <c r="G53" s="457">
        <f t="shared" ref="G53:G58" si="6">D53*C53</f>
        <v>2758</v>
      </c>
      <c r="H53" s="496">
        <f t="shared" ref="H53:H58" si="7">(E53-D53)/D53</f>
        <v>9.6809282088469978E-2</v>
      </c>
      <c r="I53" s="457"/>
      <c r="J53" s="457"/>
      <c r="K53" s="457"/>
      <c r="L53" s="457"/>
      <c r="Q53" s="2"/>
      <c r="Z53" s="637" t="s">
        <v>722</v>
      </c>
      <c r="AA53" s="641">
        <v>39</v>
      </c>
      <c r="AB53" s="358">
        <v>64</v>
      </c>
      <c r="AC53" s="358">
        <v>45</v>
      </c>
      <c r="AD53" s="358">
        <f>AD51*AD47</f>
        <v>59.2</v>
      </c>
      <c r="AE53" s="358"/>
      <c r="AF53" s="601"/>
      <c r="AG53" s="601"/>
    </row>
    <row r="54" spans="1:33" x14ac:dyDescent="0.25">
      <c r="B54" s="452">
        <v>42758</v>
      </c>
      <c r="C54" s="456">
        <v>100</v>
      </c>
      <c r="D54" s="457">
        <v>27.180700000000002</v>
      </c>
      <c r="E54" s="457">
        <v>31.55</v>
      </c>
      <c r="F54" s="457">
        <f t="shared" si="5"/>
        <v>436.92999999999989</v>
      </c>
      <c r="G54" s="457">
        <f t="shared" si="6"/>
        <v>2718.07</v>
      </c>
      <c r="H54" s="496">
        <f t="shared" si="7"/>
        <v>0.16075009105725749</v>
      </c>
      <c r="I54" s="457"/>
      <c r="J54" s="457"/>
      <c r="K54" s="457"/>
      <c r="L54" s="457"/>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340</v>
      </c>
      <c r="B55" s="164">
        <v>42758</v>
      </c>
      <c r="C55" s="10">
        <v>100</v>
      </c>
      <c r="D55" s="39">
        <v>31.18</v>
      </c>
      <c r="E55" s="39">
        <v>31.55</v>
      </c>
      <c r="F55" s="39">
        <f t="shared" si="5"/>
        <v>37.000000000000099</v>
      </c>
      <c r="G55" s="39">
        <f t="shared" si="6"/>
        <v>3118</v>
      </c>
      <c r="H55" s="179">
        <f t="shared" si="7"/>
        <v>1.1866581141757569E-2</v>
      </c>
      <c r="I55" s="39"/>
      <c r="J55" s="39"/>
      <c r="K55" s="39"/>
      <c r="L55" s="39"/>
      <c r="Z55" s="637" t="s">
        <v>726</v>
      </c>
      <c r="AA55" s="639">
        <v>356</v>
      </c>
      <c r="AB55" s="653">
        <v>366</v>
      </c>
      <c r="AC55" s="653">
        <v>370</v>
      </c>
      <c r="AD55" s="653">
        <v>420</v>
      </c>
      <c r="AE55" s="653"/>
      <c r="AF55" s="601"/>
      <c r="AG55" s="601"/>
    </row>
    <row r="56" spans="1:33" x14ac:dyDescent="0.25">
      <c r="A56" t="s">
        <v>340</v>
      </c>
      <c r="B56" s="164">
        <v>42760</v>
      </c>
      <c r="C56" s="10">
        <v>100</v>
      </c>
      <c r="D56" s="39">
        <v>31.18</v>
      </c>
      <c r="E56" s="39">
        <v>33.26</v>
      </c>
      <c r="F56" s="39">
        <f t="shared" si="5"/>
        <v>207.99999999999983</v>
      </c>
      <c r="G56" s="39">
        <f t="shared" si="6"/>
        <v>3118</v>
      </c>
      <c r="H56" s="179">
        <f t="shared" si="7"/>
        <v>6.6709429121231498E-2</v>
      </c>
      <c r="I56" s="39"/>
      <c r="J56" s="39"/>
      <c r="K56" s="39"/>
      <c r="L56" s="39"/>
      <c r="Z56" s="647" t="s">
        <v>727</v>
      </c>
      <c r="AA56" s="639">
        <v>374</v>
      </c>
      <c r="AB56" s="639">
        <v>380</v>
      </c>
      <c r="AC56" s="639">
        <v>354</v>
      </c>
      <c r="AD56" s="639">
        <v>375</v>
      </c>
      <c r="AE56" s="639"/>
      <c r="AF56" s="601"/>
      <c r="AG56" s="601"/>
    </row>
    <row r="57" spans="1:33" x14ac:dyDescent="0.25">
      <c r="A57" t="s">
        <v>330</v>
      </c>
      <c r="B57" s="164">
        <v>42787</v>
      </c>
      <c r="C57" s="10">
        <v>100</v>
      </c>
      <c r="D57" s="39">
        <v>31.18</v>
      </c>
      <c r="E57" s="39">
        <v>33.64</v>
      </c>
      <c r="F57" s="39">
        <f t="shared" si="5"/>
        <v>246.00000000000009</v>
      </c>
      <c r="G57" s="39">
        <f t="shared" si="6"/>
        <v>3118</v>
      </c>
      <c r="H57" s="179">
        <f t="shared" si="7"/>
        <v>7.8896728672225816E-2</v>
      </c>
      <c r="I57" s="39"/>
      <c r="J57" s="39"/>
      <c r="K57" s="39"/>
      <c r="L57" s="39"/>
      <c r="Z57" s="643" t="s">
        <v>720</v>
      </c>
      <c r="AA57" s="641">
        <v>583</v>
      </c>
      <c r="AB57" s="358">
        <v>931</v>
      </c>
      <c r="AC57" s="358">
        <v>713</v>
      </c>
      <c r="AD57" s="358">
        <v>665</v>
      </c>
      <c r="AE57" s="358"/>
      <c r="AF57" s="601"/>
      <c r="AG57" s="601"/>
    </row>
    <row r="58" spans="1:33" x14ac:dyDescent="0.25">
      <c r="A58">
        <v>100</v>
      </c>
      <c r="B58" s="164">
        <v>42808</v>
      </c>
      <c r="C58" s="185">
        <v>200</v>
      </c>
      <c r="D58" s="186">
        <v>29.83</v>
      </c>
      <c r="E58" s="39">
        <v>28.6</v>
      </c>
      <c r="F58" s="39">
        <f t="shared" si="5"/>
        <v>-245.99999999999937</v>
      </c>
      <c r="G58" s="39">
        <f t="shared" si="6"/>
        <v>5966</v>
      </c>
      <c r="H58" s="179">
        <f t="shared" si="7"/>
        <v>-4.1233657391887259E-2</v>
      </c>
      <c r="I58" s="39"/>
      <c r="J58" s="39">
        <v>30.72</v>
      </c>
      <c r="K58" s="39">
        <v>1207</v>
      </c>
      <c r="L58" s="39"/>
      <c r="Z58" s="637"/>
      <c r="AA58" s="641"/>
      <c r="AB58" s="601"/>
      <c r="AC58" s="601"/>
      <c r="AD58" s="601"/>
      <c r="AE58" s="601"/>
      <c r="AF58" s="601"/>
      <c r="AG58" s="601"/>
    </row>
    <row r="59" spans="1:33" x14ac:dyDescent="0.25">
      <c r="A59">
        <v>0</v>
      </c>
      <c r="B59" s="164">
        <v>42809</v>
      </c>
      <c r="C59" s="10">
        <v>100</v>
      </c>
      <c r="D59" s="39">
        <v>30.750599999999999</v>
      </c>
      <c r="E59" s="39">
        <v>29.14</v>
      </c>
      <c r="F59" s="39">
        <f>C59*(E59-D59)</f>
        <v>-161.0599999999998</v>
      </c>
      <c r="G59" s="39">
        <f>D59*C59</f>
        <v>3075.06</v>
      </c>
      <c r="H59" s="179">
        <f>(E59-D59)/D59</f>
        <v>-5.2376213797454295E-2</v>
      </c>
      <c r="I59" s="39"/>
      <c r="J59" s="39"/>
      <c r="K59" s="39">
        <v>1291</v>
      </c>
      <c r="L59" s="39"/>
      <c r="Z59" s="637"/>
      <c r="AA59" s="641"/>
      <c r="AB59" s="601"/>
      <c r="AC59" s="601"/>
      <c r="AD59" s="601"/>
      <c r="AE59" s="601"/>
      <c r="AF59" s="601"/>
      <c r="AG59" s="601"/>
    </row>
    <row r="60" spans="1:33" x14ac:dyDescent="0.25">
      <c r="A60">
        <v>0</v>
      </c>
      <c r="B60" s="164">
        <v>42811</v>
      </c>
      <c r="C60" s="10">
        <v>100</v>
      </c>
      <c r="D60" s="39">
        <v>30.4756</v>
      </c>
      <c r="E60" s="39">
        <v>29.17</v>
      </c>
      <c r="F60" s="39">
        <f t="shared" ref="F60:F73" si="8">C60*(E60-D60)</f>
        <v>-130.55999999999983</v>
      </c>
      <c r="G60" s="39">
        <f t="shared" ref="G60:G73" si="9">D60*C60</f>
        <v>3047.56</v>
      </c>
      <c r="H60" s="179">
        <f t="shared" ref="H60:H73" si="10">(E60-D60)/D60</f>
        <v>-4.2840830041081988E-2</v>
      </c>
      <c r="I60" s="39"/>
      <c r="J60" s="39">
        <v>30</v>
      </c>
      <c r="K60" s="39">
        <v>1321</v>
      </c>
      <c r="L60" s="39"/>
      <c r="Z60" s="638"/>
      <c r="AA60" s="641"/>
      <c r="AB60" s="601"/>
      <c r="AC60" s="601"/>
      <c r="AD60" s="601"/>
      <c r="AE60" s="601"/>
      <c r="AF60" s="601"/>
      <c r="AG60" s="601"/>
    </row>
    <row r="61" spans="1:33" x14ac:dyDescent="0.25">
      <c r="A61">
        <v>0</v>
      </c>
      <c r="B61" s="164">
        <v>42836</v>
      </c>
      <c r="C61" s="185">
        <v>200</v>
      </c>
      <c r="D61" s="186">
        <v>29.412800000000001</v>
      </c>
      <c r="E61" s="39">
        <v>28.69</v>
      </c>
      <c r="F61" s="39">
        <f t="shared" si="8"/>
        <v>-144.55999999999989</v>
      </c>
      <c r="G61" s="39">
        <f t="shared" si="9"/>
        <v>5882.56</v>
      </c>
      <c r="H61" s="179">
        <f t="shared" si="10"/>
        <v>-2.4574334983408566E-2</v>
      </c>
      <c r="I61" s="39">
        <v>29</v>
      </c>
      <c r="J61" s="39"/>
      <c r="K61" s="39">
        <v>1308</v>
      </c>
      <c r="L61" s="39"/>
      <c r="Z61" s="637"/>
      <c r="AA61" s="641"/>
      <c r="AB61" s="601"/>
      <c r="AC61" s="601"/>
      <c r="AD61" s="601"/>
      <c r="AE61" s="601"/>
      <c r="AF61" s="601"/>
      <c r="AG61" s="601"/>
    </row>
    <row r="62" spans="1:33" x14ac:dyDescent="0.25">
      <c r="A62">
        <v>100</v>
      </c>
      <c r="B62" s="164">
        <v>42857</v>
      </c>
      <c r="C62" s="10">
        <v>300</v>
      </c>
      <c r="D62" s="39">
        <v>27.9452</v>
      </c>
      <c r="E62" s="39">
        <v>24.95</v>
      </c>
      <c r="F62" s="39">
        <f t="shared" si="8"/>
        <v>-898.56000000000017</v>
      </c>
      <c r="G62" s="39">
        <f t="shared" si="9"/>
        <v>8383.56</v>
      </c>
      <c r="H62" s="179">
        <f t="shared" si="10"/>
        <v>-0.10718119748650932</v>
      </c>
      <c r="I62" s="39"/>
      <c r="J62" s="39"/>
      <c r="K62" s="39">
        <v>554</v>
      </c>
      <c r="L62" s="39"/>
      <c r="Z62" s="638" t="s">
        <v>718</v>
      </c>
      <c r="AA62" s="641">
        <v>95</v>
      </c>
      <c r="AB62" s="601">
        <v>213.9</v>
      </c>
      <c r="AC62" s="601">
        <v>127.1</v>
      </c>
      <c r="AD62" s="601">
        <v>80.7</v>
      </c>
      <c r="AE62" s="601"/>
      <c r="AF62" s="601"/>
      <c r="AG62" s="601"/>
    </row>
    <row r="63" spans="1:33" x14ac:dyDescent="0.25">
      <c r="A63">
        <v>100</v>
      </c>
      <c r="B63" s="164">
        <v>42858</v>
      </c>
      <c r="C63" s="7">
        <v>400</v>
      </c>
      <c r="D63" s="43">
        <v>26.953900000000001</v>
      </c>
      <c r="E63" s="39">
        <v>23.98</v>
      </c>
      <c r="F63" s="39">
        <f t="shared" si="8"/>
        <v>-1189.5600000000002</v>
      </c>
      <c r="G63" s="39">
        <f t="shared" si="9"/>
        <v>10781.56</v>
      </c>
      <c r="H63" s="179">
        <f t="shared" si="10"/>
        <v>-0.11033282753145186</v>
      </c>
      <c r="I63" s="39"/>
      <c r="J63" s="39"/>
      <c r="K63" s="39"/>
      <c r="L63" s="39"/>
      <c r="Z63" s="638" t="s">
        <v>716</v>
      </c>
      <c r="AA63" s="641">
        <v>97</v>
      </c>
      <c r="AB63" s="601">
        <v>227.5</v>
      </c>
      <c r="AC63" s="601">
        <v>-429.8</v>
      </c>
      <c r="AD63" s="601">
        <v>42.3</v>
      </c>
      <c r="AE63" s="601"/>
      <c r="AF63" s="601"/>
      <c r="AG63" s="601"/>
    </row>
    <row r="64" spans="1:33" x14ac:dyDescent="0.25">
      <c r="A64">
        <v>100</v>
      </c>
      <c r="B64" s="164">
        <v>42862</v>
      </c>
      <c r="C64" s="10">
        <v>400</v>
      </c>
      <c r="D64" s="39">
        <v>26.953900000000001</v>
      </c>
      <c r="E64" s="39">
        <v>23.45</v>
      </c>
      <c r="F64" s="39">
        <f t="shared" si="8"/>
        <v>-1401.5600000000006</v>
      </c>
      <c r="G64" s="39">
        <f t="shared" si="9"/>
        <v>10781.56</v>
      </c>
      <c r="H64" s="179">
        <f t="shared" si="10"/>
        <v>-0.12999603025907203</v>
      </c>
      <c r="I64" s="39"/>
      <c r="J64" s="39"/>
      <c r="K64" s="39">
        <v>50</v>
      </c>
      <c r="L64" s="39"/>
      <c r="Z64" s="638" t="s">
        <v>715</v>
      </c>
      <c r="AA64" s="641">
        <v>0.28000000000000003</v>
      </c>
      <c r="AB64" s="601">
        <v>0.65</v>
      </c>
      <c r="AC64" s="601">
        <v>-1.23</v>
      </c>
      <c r="AD64" s="601"/>
      <c r="AE64" s="601"/>
      <c r="AF64" s="601"/>
      <c r="AG64" s="601"/>
    </row>
    <row r="65" spans="1:33" x14ac:dyDescent="0.25">
      <c r="A65">
        <v>200</v>
      </c>
      <c r="B65" s="164">
        <v>42867</v>
      </c>
      <c r="C65" s="10">
        <v>600</v>
      </c>
      <c r="D65" s="39">
        <v>25.63</v>
      </c>
      <c r="E65" s="39">
        <v>22.91</v>
      </c>
      <c r="F65" s="39">
        <f t="shared" si="8"/>
        <v>-1631.9999999999993</v>
      </c>
      <c r="G65" s="39">
        <f t="shared" si="9"/>
        <v>15378</v>
      </c>
      <c r="H65" s="179">
        <f t="shared" si="10"/>
        <v>-0.10612563402262969</v>
      </c>
      <c r="I65" s="39"/>
      <c r="J65" s="39"/>
      <c r="K65" s="39">
        <v>-179</v>
      </c>
      <c r="L65" s="39"/>
      <c r="Z65" s="638" t="s">
        <v>913</v>
      </c>
      <c r="AA65" s="641"/>
      <c r="AB65" s="601"/>
      <c r="AC65" s="601">
        <v>0.34</v>
      </c>
      <c r="AD65" s="601">
        <v>0.11</v>
      </c>
      <c r="AE65" s="601"/>
      <c r="AF65" s="601"/>
      <c r="AG65" s="601"/>
    </row>
    <row r="66" spans="1:33" x14ac:dyDescent="0.25">
      <c r="B66" s="164">
        <v>42898</v>
      </c>
      <c r="C66" s="10">
        <v>400</v>
      </c>
      <c r="D66" s="39">
        <v>26.354199999999999</v>
      </c>
      <c r="E66" s="39">
        <v>23.55</v>
      </c>
      <c r="F66" s="39">
        <f t="shared" si="8"/>
        <v>-1121.6799999999992</v>
      </c>
      <c r="G66" s="39">
        <f t="shared" si="9"/>
        <v>10541.68</v>
      </c>
      <c r="H66" s="179">
        <f t="shared" si="10"/>
        <v>-0.1064042922949662</v>
      </c>
      <c r="I66" s="39"/>
      <c r="J66" s="39"/>
      <c r="K66" s="39">
        <v>331</v>
      </c>
      <c r="L66" s="39"/>
      <c r="Z66" s="638" t="s">
        <v>717</v>
      </c>
      <c r="AA66" s="641">
        <v>1.8</v>
      </c>
      <c r="AB66" s="601">
        <v>1.98</v>
      </c>
      <c r="AC66" s="601">
        <v>2.09</v>
      </c>
      <c r="AD66" s="601">
        <v>1.93</v>
      </c>
      <c r="AE66" s="601"/>
      <c r="AF66" s="601"/>
      <c r="AG66" s="601"/>
    </row>
    <row r="67" spans="1:33" x14ac:dyDescent="0.25">
      <c r="A67">
        <v>400</v>
      </c>
      <c r="B67" s="164">
        <v>42900</v>
      </c>
      <c r="C67" s="10">
        <v>600</v>
      </c>
      <c r="D67" s="39">
        <v>25.296099999999999</v>
      </c>
      <c r="E67" s="39">
        <v>22.74</v>
      </c>
      <c r="F67" s="39">
        <f t="shared" si="8"/>
        <v>-1533.6600000000003</v>
      </c>
      <c r="G67" s="39">
        <f t="shared" si="9"/>
        <v>15177.66</v>
      </c>
      <c r="H67" s="179">
        <f t="shared" si="10"/>
        <v>-0.10104719699874687</v>
      </c>
      <c r="I67" s="39"/>
      <c r="J67" s="39"/>
      <c r="K67" s="39">
        <v>-81.41</v>
      </c>
      <c r="L67" s="39"/>
      <c r="Z67" s="638"/>
      <c r="AA67" s="641"/>
      <c r="AB67" s="601"/>
      <c r="AC67" s="601"/>
      <c r="AD67" s="601"/>
      <c r="AE67" s="601"/>
      <c r="AF67" s="601"/>
      <c r="AG67" s="601"/>
    </row>
    <row r="68" spans="1:33" x14ac:dyDescent="0.25">
      <c r="A68">
        <v>400</v>
      </c>
      <c r="B68" s="164">
        <v>42904</v>
      </c>
      <c r="C68" s="10">
        <v>600</v>
      </c>
      <c r="D68" s="39">
        <v>25.146100000000001</v>
      </c>
      <c r="E68" s="39">
        <v>22.71</v>
      </c>
      <c r="F68" s="39">
        <f t="shared" si="8"/>
        <v>-1461.6599999999999</v>
      </c>
      <c r="G68" s="39">
        <f t="shared" si="9"/>
        <v>15087.66</v>
      </c>
      <c r="H68" s="179">
        <f t="shared" si="10"/>
        <v>-9.6877845868743054E-2</v>
      </c>
      <c r="I68" s="39"/>
      <c r="J68" s="39"/>
      <c r="K68" s="39">
        <v>-9.41</v>
      </c>
      <c r="L68" s="39"/>
      <c r="Z68" s="638" t="s">
        <v>719</v>
      </c>
      <c r="AA68" s="641">
        <v>661</v>
      </c>
      <c r="AB68" s="601">
        <v>726.4</v>
      </c>
      <c r="AC68" s="601">
        <v>2194.4</v>
      </c>
      <c r="AD68" s="601">
        <v>703.1</v>
      </c>
      <c r="AE68" s="601"/>
      <c r="AF68" s="601"/>
      <c r="AG68" s="601"/>
    </row>
    <row r="69" spans="1:33" x14ac:dyDescent="0.25">
      <c r="A69">
        <v>200</v>
      </c>
      <c r="B69" s="164">
        <v>42926</v>
      </c>
      <c r="C69" s="10">
        <v>400</v>
      </c>
      <c r="D69" s="39">
        <v>25.644500000000001</v>
      </c>
      <c r="E69" s="39">
        <v>24.11</v>
      </c>
      <c r="F69" s="39">
        <f t="shared" si="8"/>
        <v>-613.80000000000052</v>
      </c>
      <c r="G69" s="39">
        <f t="shared" si="9"/>
        <v>10257.800000000001</v>
      </c>
      <c r="H69" s="179">
        <f t="shared" si="10"/>
        <v>-5.9837392033379525E-2</v>
      </c>
      <c r="I69" s="39"/>
      <c r="J69" s="39"/>
      <c r="K69" s="39">
        <v>836</v>
      </c>
      <c r="L69" s="39"/>
      <c r="Z69" s="638" t="s">
        <v>1041</v>
      </c>
      <c r="AA69" s="641">
        <v>3800</v>
      </c>
      <c r="AB69" s="601">
        <v>3720</v>
      </c>
      <c r="AC69" s="601">
        <v>4878.1000000000004</v>
      </c>
      <c r="AD69" s="601">
        <v>4823.1000000000004</v>
      </c>
      <c r="AE69" s="601"/>
      <c r="AF69" s="601"/>
      <c r="AG69" s="601"/>
    </row>
    <row r="70" spans="1:33" x14ac:dyDescent="0.25">
      <c r="B70" s="164">
        <v>42940</v>
      </c>
      <c r="C70" s="10">
        <v>600</v>
      </c>
      <c r="D70" s="39">
        <v>24.86</v>
      </c>
      <c r="E70" s="39">
        <v>24.22</v>
      </c>
      <c r="F70" s="39">
        <f t="shared" si="8"/>
        <v>-384.00000000000034</v>
      </c>
      <c r="G70" s="39">
        <f t="shared" si="9"/>
        <v>14916</v>
      </c>
      <c r="H70" s="179">
        <f t="shared" si="10"/>
        <v>-2.5744167337087714E-2</v>
      </c>
      <c r="I70" s="39"/>
      <c r="J70" s="39"/>
      <c r="K70" s="39">
        <v>1066</v>
      </c>
      <c r="L70" s="39"/>
      <c r="Z70" s="637"/>
      <c r="AA70" s="641"/>
      <c r="AB70" s="601"/>
      <c r="AC70" s="601"/>
      <c r="AD70" s="601"/>
      <c r="AE70" s="601"/>
      <c r="AF70" s="601"/>
      <c r="AG70" s="601"/>
    </row>
    <row r="71" spans="1:33" x14ac:dyDescent="0.25">
      <c r="A71">
        <v>200</v>
      </c>
      <c r="B71" s="164">
        <v>42941</v>
      </c>
      <c r="C71" s="7">
        <v>400</v>
      </c>
      <c r="D71" s="43">
        <v>24.794799999999999</v>
      </c>
      <c r="E71" s="39">
        <v>24.22</v>
      </c>
      <c r="F71" s="39">
        <f t="shared" si="8"/>
        <v>-229.9199999999999</v>
      </c>
      <c r="G71" s="39">
        <f t="shared" si="9"/>
        <v>9917.92</v>
      </c>
      <c r="H71" s="179">
        <f t="shared" si="10"/>
        <v>-2.3182280155516471E-2</v>
      </c>
      <c r="I71" s="39">
        <v>23</v>
      </c>
      <c r="J71" s="39"/>
      <c r="K71" s="39">
        <v>1222</v>
      </c>
      <c r="L71" s="39"/>
      <c r="Z71" s="637"/>
      <c r="AA71" s="641"/>
      <c r="AB71" s="601"/>
      <c r="AC71" s="601"/>
      <c r="AD71" s="601"/>
      <c r="AE71" s="601"/>
      <c r="AF71" s="601"/>
      <c r="AG71" s="601"/>
    </row>
    <row r="72" spans="1:33" x14ac:dyDescent="0.25">
      <c r="A72">
        <v>200</v>
      </c>
      <c r="B72" s="164">
        <v>42942</v>
      </c>
      <c r="C72" s="10">
        <v>600</v>
      </c>
      <c r="D72" s="39">
        <v>24.623000000000001</v>
      </c>
      <c r="E72" s="39">
        <v>23.6</v>
      </c>
      <c r="F72" s="39">
        <f t="shared" si="8"/>
        <v>-613.79999999999984</v>
      </c>
      <c r="G72" s="39">
        <f t="shared" si="9"/>
        <v>14773.800000000001</v>
      </c>
      <c r="H72" s="179">
        <f t="shared" si="10"/>
        <v>-4.1546521544897033E-2</v>
      </c>
      <c r="I72" s="39"/>
      <c r="J72" s="39"/>
      <c r="K72" s="39">
        <v>838</v>
      </c>
      <c r="L72" s="39"/>
      <c r="Z72" s="637"/>
      <c r="AA72" s="641"/>
      <c r="AB72" s="601"/>
      <c r="AC72" s="601"/>
      <c r="AD72" s="601"/>
      <c r="AE72" s="601"/>
      <c r="AF72" s="601"/>
      <c r="AG72" s="601"/>
    </row>
    <row r="73" spans="1:33" x14ac:dyDescent="0.25">
      <c r="B73" s="164">
        <v>42948</v>
      </c>
      <c r="C73" s="10">
        <v>800</v>
      </c>
      <c r="D73" s="39">
        <v>24.087399999999999</v>
      </c>
      <c r="E73" s="39">
        <v>22.75</v>
      </c>
      <c r="F73" s="39">
        <f t="shared" si="8"/>
        <v>-1069.9199999999992</v>
      </c>
      <c r="G73" s="39">
        <f t="shared" si="9"/>
        <v>19269.919999999998</v>
      </c>
      <c r="H73" s="179">
        <f t="shared" si="10"/>
        <v>-5.5522804453780765E-2</v>
      </c>
      <c r="I73" s="39"/>
      <c r="J73" s="39"/>
      <c r="K73" s="39">
        <v>430</v>
      </c>
      <c r="L73" s="39"/>
      <c r="AA73" s="107"/>
    </row>
    <row r="74" spans="1:33" x14ac:dyDescent="0.25">
      <c r="A74">
        <v>800</v>
      </c>
      <c r="B74" s="164">
        <v>42983</v>
      </c>
      <c r="C74" s="10">
        <v>900</v>
      </c>
      <c r="D74" s="39">
        <v>23.59</v>
      </c>
      <c r="E74" s="39">
        <v>19.46</v>
      </c>
      <c r="F74" s="39">
        <f t="shared" ref="F74:F85" si="11">C74*(E74-D74)</f>
        <v>-3716.9999999999991</v>
      </c>
      <c r="G74" s="39">
        <f t="shared" ref="G74:G85" si="12">D74*C74</f>
        <v>21231</v>
      </c>
      <c r="H74" s="179">
        <f t="shared" ref="H74:H85" si="13">(E74-D74)/D74</f>
        <v>-0.17507418397626109</v>
      </c>
      <c r="I74" s="39"/>
      <c r="J74" s="39"/>
      <c r="K74" s="39">
        <v>-2264</v>
      </c>
      <c r="L74" s="39"/>
      <c r="AA74" s="4"/>
    </row>
    <row r="75" spans="1:33" x14ac:dyDescent="0.25">
      <c r="A75">
        <v>700</v>
      </c>
      <c r="B75" s="164">
        <v>42984</v>
      </c>
      <c r="C75" s="359">
        <v>800</v>
      </c>
      <c r="D75" s="360">
        <v>24.0657</v>
      </c>
      <c r="E75" s="39">
        <v>19.78</v>
      </c>
      <c r="F75" s="39">
        <f t="shared" si="11"/>
        <v>-3428.5599999999986</v>
      </c>
      <c r="G75" s="39">
        <f t="shared" si="12"/>
        <v>19252.560000000001</v>
      </c>
      <c r="H75" s="179">
        <f t="shared" si="13"/>
        <v>-0.17808333021686459</v>
      </c>
      <c r="I75" s="39">
        <v>23.5</v>
      </c>
      <c r="J75" s="39"/>
      <c r="K75" s="39">
        <v>-2128</v>
      </c>
      <c r="L75" s="39"/>
    </row>
    <row r="76" spans="1:33" x14ac:dyDescent="0.25">
      <c r="A76">
        <v>700</v>
      </c>
      <c r="B76" s="164">
        <v>42996</v>
      </c>
      <c r="C76" s="10">
        <v>800</v>
      </c>
      <c r="D76" s="39">
        <v>24.0657</v>
      </c>
      <c r="E76" s="39">
        <v>21.31</v>
      </c>
      <c r="F76" s="39">
        <f t="shared" si="11"/>
        <v>-2204.5600000000009</v>
      </c>
      <c r="G76" s="39">
        <f t="shared" si="12"/>
        <v>19252.560000000001</v>
      </c>
      <c r="H76" s="179">
        <f t="shared" si="13"/>
        <v>-0.11450736940957466</v>
      </c>
      <c r="I76" s="39">
        <v>23.5</v>
      </c>
      <c r="J76" s="39"/>
      <c r="K76" s="39">
        <v>-752</v>
      </c>
      <c r="L76" s="39"/>
    </row>
    <row r="77" spans="1:33" x14ac:dyDescent="0.25">
      <c r="A77">
        <v>700</v>
      </c>
      <c r="B77" s="164">
        <v>42999</v>
      </c>
      <c r="C77" s="359">
        <v>800</v>
      </c>
      <c r="D77" s="360">
        <v>23.896999999999998</v>
      </c>
      <c r="E77" s="39">
        <v>21.59</v>
      </c>
      <c r="F77" s="39">
        <f t="shared" si="11"/>
        <v>-1845.599999999999</v>
      </c>
      <c r="G77" s="39">
        <f t="shared" si="12"/>
        <v>19117.599999999999</v>
      </c>
      <c r="H77" s="179">
        <f t="shared" si="13"/>
        <v>-9.6539314558312703E-2</v>
      </c>
      <c r="I77" s="39">
        <v>23.5</v>
      </c>
      <c r="J77" s="39"/>
      <c r="K77" s="39">
        <v>-393</v>
      </c>
      <c r="L77" s="39"/>
    </row>
    <row r="78" spans="1:33" x14ac:dyDescent="0.25">
      <c r="B78" s="164">
        <v>43023</v>
      </c>
      <c r="C78" s="10">
        <v>800</v>
      </c>
      <c r="D78" s="39">
        <v>23.9</v>
      </c>
      <c r="E78" s="39">
        <v>21.78</v>
      </c>
      <c r="F78" s="39">
        <f t="shared" si="11"/>
        <v>-1695.999999999998</v>
      </c>
      <c r="G78" s="39">
        <f t="shared" si="12"/>
        <v>19120</v>
      </c>
      <c r="H78" s="179">
        <f t="shared" si="13"/>
        <v>-8.8702928870292783E-2</v>
      </c>
      <c r="I78" s="39"/>
      <c r="J78" s="39">
        <v>61</v>
      </c>
      <c r="K78" s="39">
        <v>-241</v>
      </c>
      <c r="L78" s="39"/>
    </row>
    <row r="79" spans="1:33" x14ac:dyDescent="0.25">
      <c r="A79">
        <v>800</v>
      </c>
      <c r="B79" s="164">
        <v>43031</v>
      </c>
      <c r="C79" s="10">
        <v>800</v>
      </c>
      <c r="D79" s="39">
        <v>23.9</v>
      </c>
      <c r="E79" s="39">
        <v>21.03</v>
      </c>
      <c r="F79" s="39">
        <f t="shared" si="11"/>
        <v>-2295.9999999999982</v>
      </c>
      <c r="G79" s="39">
        <f t="shared" si="12"/>
        <v>19120</v>
      </c>
      <c r="H79" s="179">
        <f t="shared" si="13"/>
        <v>-0.1200836820083681</v>
      </c>
      <c r="I79" s="39"/>
      <c r="J79" s="39"/>
      <c r="K79" s="39">
        <v>-841</v>
      </c>
      <c r="L79" s="39"/>
    </row>
    <row r="80" spans="1:33" x14ac:dyDescent="0.25">
      <c r="A80">
        <v>800</v>
      </c>
      <c r="B80" s="164">
        <v>43050</v>
      </c>
      <c r="C80" s="10">
        <v>800</v>
      </c>
      <c r="D80" s="39">
        <v>23.9</v>
      </c>
      <c r="E80" s="39">
        <v>22.84</v>
      </c>
      <c r="F80" s="39">
        <f t="shared" si="11"/>
        <v>-847.99999999999898</v>
      </c>
      <c r="G80" s="39">
        <f t="shared" si="12"/>
        <v>19120</v>
      </c>
      <c r="H80" s="179">
        <f t="shared" si="13"/>
        <v>-4.4351464435146391E-2</v>
      </c>
      <c r="I80" s="39"/>
      <c r="J80" s="39">
        <v>60.22</v>
      </c>
      <c r="K80" s="39">
        <v>607</v>
      </c>
      <c r="L80" s="39"/>
    </row>
    <row r="81" spans="1:12" x14ac:dyDescent="0.25">
      <c r="A81">
        <v>500</v>
      </c>
      <c r="B81" s="164">
        <v>43068</v>
      </c>
      <c r="C81" s="10">
        <v>500</v>
      </c>
      <c r="D81" s="39">
        <v>23.4815</v>
      </c>
      <c r="E81" s="39">
        <v>24.39</v>
      </c>
      <c r="F81" s="39">
        <f t="shared" si="11"/>
        <v>454.25000000000006</v>
      </c>
      <c r="G81" s="39">
        <f t="shared" si="12"/>
        <v>11740.75</v>
      </c>
      <c r="H81" s="179">
        <f t="shared" si="13"/>
        <v>3.8690032578838664E-2</v>
      </c>
      <c r="I81" s="39"/>
      <c r="J81" s="39"/>
      <c r="K81" s="39">
        <v>1907</v>
      </c>
      <c r="L81" s="39"/>
    </row>
    <row r="82" spans="1:12" x14ac:dyDescent="0.25">
      <c r="A82">
        <v>500</v>
      </c>
      <c r="B82" s="164">
        <v>43081</v>
      </c>
      <c r="C82" s="10">
        <v>500</v>
      </c>
      <c r="D82" s="39">
        <v>23.4815</v>
      </c>
      <c r="E82" s="39">
        <v>24.82</v>
      </c>
      <c r="F82" s="39">
        <f t="shared" si="11"/>
        <v>669.24999999999989</v>
      </c>
      <c r="G82" s="39">
        <f t="shared" si="12"/>
        <v>11740.75</v>
      </c>
      <c r="H82" s="179">
        <f t="shared" si="13"/>
        <v>5.7002320976087546E-2</v>
      </c>
      <c r="I82" s="39"/>
      <c r="J82" s="39"/>
      <c r="K82" s="39">
        <v>2121</v>
      </c>
      <c r="L82" s="39"/>
    </row>
    <row r="83" spans="1:12" x14ac:dyDescent="0.25">
      <c r="A83">
        <v>450</v>
      </c>
      <c r="B83" s="164">
        <v>43090</v>
      </c>
      <c r="C83" s="10">
        <v>450</v>
      </c>
      <c r="D83" s="39">
        <v>23.29</v>
      </c>
      <c r="E83" s="39">
        <v>25.23</v>
      </c>
      <c r="F83" s="39">
        <f t="shared" si="11"/>
        <v>873.00000000000057</v>
      </c>
      <c r="G83" s="39">
        <f t="shared" si="12"/>
        <v>10480.5</v>
      </c>
      <c r="H83" s="179">
        <f t="shared" si="13"/>
        <v>8.3297552597681471E-2</v>
      </c>
      <c r="I83" s="39"/>
      <c r="J83" s="39">
        <v>68</v>
      </c>
      <c r="K83" s="39">
        <v>2324</v>
      </c>
      <c r="L83" s="39"/>
    </row>
    <row r="84" spans="1:12" x14ac:dyDescent="0.25">
      <c r="A84">
        <v>400</v>
      </c>
      <c r="B84" s="164">
        <v>43102</v>
      </c>
      <c r="C84" s="7">
        <v>400</v>
      </c>
      <c r="D84" s="43">
        <v>22.85</v>
      </c>
      <c r="E84" s="39">
        <v>26.65</v>
      </c>
      <c r="F84" s="39">
        <f t="shared" si="11"/>
        <v>1519.9999999999989</v>
      </c>
      <c r="G84" s="39">
        <f t="shared" si="12"/>
        <v>9140</v>
      </c>
      <c r="H84" s="179">
        <f t="shared" si="13"/>
        <v>0.16630196936542657</v>
      </c>
      <c r="I84" s="670" t="s">
        <v>804</v>
      </c>
      <c r="J84" s="39"/>
      <c r="K84" s="39">
        <v>2972</v>
      </c>
      <c r="L84" s="39"/>
    </row>
    <row r="85" spans="1:12" x14ac:dyDescent="0.25">
      <c r="A85">
        <v>400</v>
      </c>
      <c r="B85" s="164">
        <v>43110</v>
      </c>
      <c r="C85" s="10">
        <v>400</v>
      </c>
      <c r="D85" s="39">
        <v>22.8508</v>
      </c>
      <c r="E85" s="39">
        <v>25.91</v>
      </c>
      <c r="F85" s="39">
        <f t="shared" si="11"/>
        <v>1223.6800000000003</v>
      </c>
      <c r="G85" s="39">
        <f t="shared" si="12"/>
        <v>9140.32</v>
      </c>
      <c r="H85" s="179">
        <f t="shared" si="13"/>
        <v>0.13387715090937738</v>
      </c>
      <c r="I85" s="39"/>
      <c r="J85" s="39"/>
      <c r="K85" s="39">
        <v>2676</v>
      </c>
      <c r="L85" s="39"/>
    </row>
    <row r="86" spans="1:12" x14ac:dyDescent="0.25">
      <c r="B86" s="164">
        <v>43112</v>
      </c>
      <c r="C86" s="10">
        <v>400</v>
      </c>
      <c r="D86" s="39">
        <v>22.8508</v>
      </c>
      <c r="E86" s="39">
        <v>27.22</v>
      </c>
      <c r="F86" s="39">
        <f t="shared" ref="F86:F98" si="14">C86*(E86-D86)</f>
        <v>1747.6799999999998</v>
      </c>
      <c r="G86" s="39">
        <f t="shared" ref="G86:G98" si="15">D86*C86</f>
        <v>9140.32</v>
      </c>
      <c r="H86" s="179">
        <f t="shared" ref="H86:H98" si="16">(E86-D86)/D86</f>
        <v>0.1912055595427731</v>
      </c>
      <c r="I86" s="39"/>
      <c r="J86" s="39"/>
      <c r="K86" s="39">
        <v>3120</v>
      </c>
      <c r="L86" s="39"/>
    </row>
    <row r="87" spans="1:12" x14ac:dyDescent="0.25">
      <c r="A87">
        <v>400</v>
      </c>
      <c r="B87" s="164">
        <v>43116</v>
      </c>
      <c r="C87" s="10">
        <v>450</v>
      </c>
      <c r="D87" s="39">
        <v>23.176200000000001</v>
      </c>
      <c r="E87" s="39">
        <v>25.68</v>
      </c>
      <c r="F87" s="39">
        <f t="shared" si="14"/>
        <v>1126.7099999999991</v>
      </c>
      <c r="G87" s="39">
        <f t="shared" si="15"/>
        <v>10429.290000000001</v>
      </c>
      <c r="H87" s="179">
        <f t="shared" si="16"/>
        <v>0.10803324099722983</v>
      </c>
      <c r="I87" s="39"/>
      <c r="J87" s="39"/>
      <c r="K87" s="39">
        <v>2579</v>
      </c>
      <c r="L87" s="39"/>
    </row>
    <row r="88" spans="1:12" x14ac:dyDescent="0.25">
      <c r="A88">
        <v>350</v>
      </c>
      <c r="B88" s="164">
        <v>43118</v>
      </c>
      <c r="C88" s="7">
        <v>400</v>
      </c>
      <c r="D88" s="43">
        <v>22.763300000000001</v>
      </c>
      <c r="E88" s="39">
        <v>26.22</v>
      </c>
      <c r="F88" s="39">
        <f t="shared" si="14"/>
        <v>1382.6799999999992</v>
      </c>
      <c r="G88" s="39">
        <f t="shared" si="15"/>
        <v>9105.32</v>
      </c>
      <c r="H88" s="179">
        <f t="shared" si="16"/>
        <v>0.15185408091093988</v>
      </c>
      <c r="I88" s="39">
        <v>22.5</v>
      </c>
      <c r="J88" s="39"/>
      <c r="K88" s="39">
        <v>2835</v>
      </c>
      <c r="L88" s="39"/>
    </row>
    <row r="89" spans="1:12" x14ac:dyDescent="0.25">
      <c r="A89">
        <v>350</v>
      </c>
      <c r="B89" s="164">
        <v>43121</v>
      </c>
      <c r="C89" s="10">
        <v>400</v>
      </c>
      <c r="D89" s="39">
        <v>22.76</v>
      </c>
      <c r="E89" s="39">
        <v>26.53</v>
      </c>
      <c r="F89" s="39">
        <f t="shared" si="14"/>
        <v>1507.9999999999998</v>
      </c>
      <c r="G89" s="39">
        <f t="shared" si="15"/>
        <v>9104</v>
      </c>
      <c r="H89" s="179">
        <f t="shared" si="16"/>
        <v>0.16564147627416517</v>
      </c>
      <c r="I89" s="39"/>
      <c r="J89" s="39">
        <v>58.41</v>
      </c>
      <c r="K89" s="39">
        <v>2959</v>
      </c>
      <c r="L89" s="39"/>
    </row>
    <row r="90" spans="1:12" x14ac:dyDescent="0.25">
      <c r="A90">
        <v>250</v>
      </c>
      <c r="B90" s="164">
        <v>43126</v>
      </c>
      <c r="C90" s="10">
        <v>300</v>
      </c>
      <c r="D90" s="39">
        <v>21.144600000000001</v>
      </c>
      <c r="E90" s="39">
        <v>27.6</v>
      </c>
      <c r="F90" s="39">
        <f t="shared" si="14"/>
        <v>1936.6200000000003</v>
      </c>
      <c r="G90" s="39">
        <f t="shared" si="15"/>
        <v>6343.38</v>
      </c>
      <c r="H90" s="179">
        <f t="shared" si="16"/>
        <v>0.30529780653216426</v>
      </c>
      <c r="I90" s="39"/>
      <c r="J90" s="39"/>
      <c r="K90" s="39">
        <v>3389</v>
      </c>
      <c r="L90" s="39"/>
    </row>
    <row r="91" spans="1:12" x14ac:dyDescent="0.25">
      <c r="A91">
        <v>250</v>
      </c>
      <c r="B91" s="164">
        <v>43131</v>
      </c>
      <c r="C91" s="10">
        <v>400</v>
      </c>
      <c r="D91" s="39">
        <v>22.578499999999998</v>
      </c>
      <c r="E91" s="39">
        <v>27.3</v>
      </c>
      <c r="F91" s="39">
        <f t="shared" si="14"/>
        <v>1888.600000000001</v>
      </c>
      <c r="G91" s="39">
        <f t="shared" si="15"/>
        <v>9031.4</v>
      </c>
      <c r="H91" s="179">
        <f t="shared" si="16"/>
        <v>0.20911486591226178</v>
      </c>
      <c r="I91" s="39"/>
      <c r="J91" s="39"/>
      <c r="K91" s="39">
        <v>3341</v>
      </c>
      <c r="L91" s="39"/>
    </row>
    <row r="92" spans="1:12" x14ac:dyDescent="0.25">
      <c r="A92">
        <v>250</v>
      </c>
      <c r="B92" s="164">
        <v>43133</v>
      </c>
      <c r="C92" s="10">
        <v>600</v>
      </c>
      <c r="D92" s="39">
        <v>23.68</v>
      </c>
      <c r="E92" s="39">
        <v>26.04</v>
      </c>
      <c r="F92" s="39">
        <f t="shared" si="14"/>
        <v>1415.9999999999995</v>
      </c>
      <c r="G92" s="39">
        <f t="shared" si="15"/>
        <v>14208</v>
      </c>
      <c r="H92" s="179">
        <f t="shared" si="16"/>
        <v>9.9662162162162143E-2</v>
      </c>
      <c r="I92" s="39"/>
      <c r="J92" s="39"/>
      <c r="K92" s="39">
        <v>2869</v>
      </c>
      <c r="L92" s="39"/>
    </row>
    <row r="93" spans="1:12" x14ac:dyDescent="0.25">
      <c r="B93" s="164">
        <v>43140</v>
      </c>
      <c r="C93" s="359">
        <v>800</v>
      </c>
      <c r="D93" s="360">
        <v>23.654199999999999</v>
      </c>
      <c r="E93" s="39">
        <v>24.35</v>
      </c>
      <c r="F93" s="39">
        <f t="shared" si="14"/>
        <v>556.64000000000158</v>
      </c>
      <c r="G93" s="39">
        <f t="shared" si="15"/>
        <v>18923.36</v>
      </c>
      <c r="H93" s="179">
        <f t="shared" si="16"/>
        <v>2.9415494922677664E-2</v>
      </c>
      <c r="I93" s="39"/>
      <c r="J93" s="39"/>
      <c r="K93" s="39">
        <v>2032</v>
      </c>
      <c r="L93" s="39"/>
    </row>
    <row r="94" spans="1:12" x14ac:dyDescent="0.25">
      <c r="A94">
        <v>50</v>
      </c>
      <c r="B94" s="164">
        <v>43140</v>
      </c>
      <c r="C94" s="10">
        <v>600</v>
      </c>
      <c r="D94" s="39">
        <v>23.379200000000001</v>
      </c>
      <c r="E94" s="39">
        <v>24.35</v>
      </c>
      <c r="F94" s="39">
        <f t="shared" si="14"/>
        <v>582.48000000000036</v>
      </c>
      <c r="G94" s="39">
        <f t="shared" si="15"/>
        <v>14027.52</v>
      </c>
      <c r="H94" s="179">
        <f t="shared" si="16"/>
        <v>4.1524089789214368E-2</v>
      </c>
      <c r="I94" s="39"/>
      <c r="J94" s="39"/>
      <c r="K94" s="39">
        <v>2035</v>
      </c>
      <c r="L94" s="39"/>
    </row>
    <row r="95" spans="1:12" x14ac:dyDescent="0.25">
      <c r="A95">
        <v>50</v>
      </c>
      <c r="B95" s="164">
        <v>43146</v>
      </c>
      <c r="C95" s="10">
        <v>600</v>
      </c>
      <c r="D95" s="39">
        <v>23.38</v>
      </c>
      <c r="E95" s="39">
        <v>25.86</v>
      </c>
      <c r="F95" s="39">
        <f t="shared" si="14"/>
        <v>1488.0000000000002</v>
      </c>
      <c r="G95" s="39">
        <f t="shared" si="15"/>
        <v>14028</v>
      </c>
      <c r="H95" s="179">
        <f t="shared" si="16"/>
        <v>0.10607356715141149</v>
      </c>
      <c r="I95" s="39"/>
      <c r="J95" s="39"/>
      <c r="K95" s="39">
        <v>2941</v>
      </c>
      <c r="L95" s="39"/>
    </row>
    <row r="96" spans="1:12" x14ac:dyDescent="0.25">
      <c r="A96">
        <v>0</v>
      </c>
      <c r="B96" s="164">
        <v>43151</v>
      </c>
      <c r="C96" s="10">
        <v>500</v>
      </c>
      <c r="D96" s="39">
        <v>22.82</v>
      </c>
      <c r="E96" s="39">
        <v>26.19</v>
      </c>
      <c r="F96" s="39">
        <f t="shared" si="14"/>
        <v>1685.0000000000005</v>
      </c>
      <c r="G96" s="39">
        <f t="shared" si="15"/>
        <v>11410</v>
      </c>
      <c r="H96" s="179">
        <f t="shared" si="16"/>
        <v>0.14767747589833483</v>
      </c>
      <c r="I96" s="39"/>
      <c r="J96" s="39"/>
      <c r="K96" s="39">
        <v>3139</v>
      </c>
      <c r="L96" s="39"/>
    </row>
    <row r="97" spans="1:12" x14ac:dyDescent="0.25">
      <c r="A97">
        <v>0</v>
      </c>
      <c r="B97" s="164">
        <v>43151</v>
      </c>
      <c r="C97" s="7">
        <v>400</v>
      </c>
      <c r="D97" s="43">
        <v>21.81</v>
      </c>
      <c r="E97" s="39">
        <v>26.76</v>
      </c>
      <c r="F97" s="39">
        <f t="shared" si="14"/>
        <v>1980.0000000000011</v>
      </c>
      <c r="G97" s="39">
        <f t="shared" si="15"/>
        <v>8724</v>
      </c>
      <c r="H97" s="179">
        <f t="shared" si="16"/>
        <v>0.22696011004126562</v>
      </c>
      <c r="I97" s="670" t="s">
        <v>914</v>
      </c>
      <c r="J97" s="39"/>
      <c r="K97" s="39">
        <v>3433</v>
      </c>
      <c r="L97" s="39"/>
    </row>
    <row r="98" spans="1:12" x14ac:dyDescent="0.25">
      <c r="B98" s="164">
        <v>43157</v>
      </c>
      <c r="C98" s="10">
        <v>400</v>
      </c>
      <c r="D98" s="39">
        <v>21.81</v>
      </c>
      <c r="E98" s="39">
        <v>28.12</v>
      </c>
      <c r="F98" s="39">
        <f t="shared" si="14"/>
        <v>2524.0000000000009</v>
      </c>
      <c r="G98" s="39">
        <f t="shared" si="15"/>
        <v>8724</v>
      </c>
      <c r="H98" s="179">
        <f t="shared" si="16"/>
        <v>0.28931682714351226</v>
      </c>
      <c r="I98" s="39"/>
      <c r="J98" s="39"/>
      <c r="K98" s="39">
        <v>3996</v>
      </c>
      <c r="L98" s="39"/>
    </row>
    <row r="99" spans="1:12" x14ac:dyDescent="0.25">
      <c r="A99" s="1">
        <v>43164</v>
      </c>
      <c r="B99" s="164">
        <v>43158</v>
      </c>
      <c r="C99" s="10">
        <v>400</v>
      </c>
      <c r="D99" s="39">
        <v>21.81</v>
      </c>
      <c r="E99" s="39">
        <v>26.82</v>
      </c>
      <c r="F99" s="39">
        <f>C99*(E99-D99)</f>
        <v>2004.0000000000007</v>
      </c>
      <c r="G99" s="39">
        <f>D99*C99</f>
        <v>8724</v>
      </c>
      <c r="H99" s="179">
        <f>(E99-D99)/D99</f>
        <v>0.22971114167812939</v>
      </c>
      <c r="I99" s="39"/>
      <c r="J99" s="39"/>
      <c r="K99" s="39">
        <v>3457</v>
      </c>
      <c r="L99" s="39"/>
    </row>
    <row r="100" spans="1:12" x14ac:dyDescent="0.25">
      <c r="A100">
        <v>200</v>
      </c>
      <c r="B100" s="164">
        <v>43165</v>
      </c>
      <c r="C100" s="10">
        <v>400</v>
      </c>
      <c r="D100" s="39">
        <v>21.81</v>
      </c>
      <c r="E100" s="39">
        <v>27.74</v>
      </c>
      <c r="F100" s="39">
        <f>C100*(E100-D100)</f>
        <v>2372</v>
      </c>
      <c r="G100" s="39">
        <f>D100*C100</f>
        <v>8724</v>
      </c>
      <c r="H100" s="179">
        <f>(E100-D100)/D100</f>
        <v>0.27189362677670792</v>
      </c>
      <c r="I100" s="39"/>
      <c r="J100" s="39"/>
      <c r="K100" s="39">
        <v>3825</v>
      </c>
      <c r="L100" s="39"/>
    </row>
    <row r="101" spans="1:12" x14ac:dyDescent="0.25">
      <c r="A101">
        <v>400</v>
      </c>
      <c r="B101" s="164">
        <v>43178</v>
      </c>
      <c r="C101" s="10">
        <v>600</v>
      </c>
      <c r="D101" s="39">
        <v>22.95</v>
      </c>
      <c r="E101" s="39">
        <v>25.59</v>
      </c>
      <c r="F101" s="39">
        <f>C101*(E101-D101)</f>
        <v>1584.0000000000005</v>
      </c>
      <c r="G101" s="39">
        <f>D101*C101</f>
        <v>13770</v>
      </c>
      <c r="H101" s="179">
        <f>(E101-D101)/D101</f>
        <v>0.11503267973856211</v>
      </c>
      <c r="I101" s="39">
        <v>22.5</v>
      </c>
      <c r="J101" s="39"/>
      <c r="K101" s="39">
        <v>2851</v>
      </c>
      <c r="L101" s="39"/>
    </row>
    <row r="102" spans="1:12" x14ac:dyDescent="0.25">
      <c r="A102">
        <v>400</v>
      </c>
      <c r="B102" s="164">
        <v>43185</v>
      </c>
      <c r="C102" s="10">
        <v>600</v>
      </c>
      <c r="D102" s="39">
        <v>22.95</v>
      </c>
      <c r="E102" s="39">
        <v>24.65</v>
      </c>
      <c r="F102" s="39">
        <f t="shared" ref="F102:F109" si="17">C102*(E102-D102)</f>
        <v>1019.9999999999995</v>
      </c>
      <c r="G102" s="39">
        <f t="shared" ref="G102:G109" si="18">D102*C102</f>
        <v>13770</v>
      </c>
      <c r="H102" s="179">
        <f t="shared" ref="H102:H109" si="19">(E102-D102)/D102</f>
        <v>7.4074074074074042E-2</v>
      </c>
      <c r="I102" s="39"/>
      <c r="J102" s="39"/>
      <c r="K102" s="39">
        <v>2474</v>
      </c>
      <c r="L102" s="39"/>
    </row>
    <row r="103" spans="1:12" x14ac:dyDescent="0.25">
      <c r="A103">
        <v>400</v>
      </c>
      <c r="B103" s="164">
        <v>43187</v>
      </c>
      <c r="C103" s="359">
        <v>800</v>
      </c>
      <c r="D103" s="360">
        <v>23.1145</v>
      </c>
      <c r="E103" s="39">
        <v>23.57</v>
      </c>
      <c r="F103" s="39">
        <f t="shared" si="17"/>
        <v>364.40000000000055</v>
      </c>
      <c r="G103" s="39">
        <f t="shared" si="18"/>
        <v>18491.599999999999</v>
      </c>
      <c r="H103" s="179">
        <f t="shared" si="19"/>
        <v>1.9706244997728727E-2</v>
      </c>
      <c r="I103" s="670" t="s">
        <v>939</v>
      </c>
      <c r="J103" s="39"/>
      <c r="K103" s="39">
        <v>1817</v>
      </c>
      <c r="L103" s="39"/>
    </row>
    <row r="104" spans="1:12" x14ac:dyDescent="0.25">
      <c r="A104">
        <v>200</v>
      </c>
      <c r="B104" s="164">
        <v>43188</v>
      </c>
      <c r="C104" s="10">
        <v>600</v>
      </c>
      <c r="D104" s="39">
        <v>22.732900000000001</v>
      </c>
      <c r="E104" s="39">
        <v>24.28</v>
      </c>
      <c r="F104" s="39">
        <f t="shared" si="17"/>
        <v>928.26000000000022</v>
      </c>
      <c r="G104" s="39">
        <f t="shared" si="18"/>
        <v>13639.74</v>
      </c>
      <c r="H104" s="179">
        <f t="shared" si="19"/>
        <v>6.8055549445957195E-2</v>
      </c>
      <c r="I104" s="39">
        <v>22.5</v>
      </c>
      <c r="J104" s="39"/>
      <c r="K104" s="39">
        <v>2380</v>
      </c>
      <c r="L104" s="39"/>
    </row>
    <row r="105" spans="1:12" x14ac:dyDescent="0.25">
      <c r="A105">
        <v>200</v>
      </c>
      <c r="B105" s="164">
        <v>43192</v>
      </c>
      <c r="C105" s="359">
        <v>800</v>
      </c>
      <c r="D105" s="360">
        <v>22.97</v>
      </c>
      <c r="E105" s="39">
        <v>23.67</v>
      </c>
      <c r="F105" s="39">
        <f t="shared" si="17"/>
        <v>560.00000000000227</v>
      </c>
      <c r="G105" s="39">
        <f t="shared" si="18"/>
        <v>18376</v>
      </c>
      <c r="H105" s="179">
        <f t="shared" si="19"/>
        <v>3.0474531998258725E-2</v>
      </c>
      <c r="I105" s="39"/>
      <c r="J105" s="39"/>
      <c r="K105" s="39">
        <v>2012</v>
      </c>
      <c r="L105" s="39"/>
    </row>
    <row r="106" spans="1:12" x14ac:dyDescent="0.25">
      <c r="A106">
        <v>0</v>
      </c>
      <c r="B106" s="164">
        <v>43195</v>
      </c>
      <c r="C106" s="10">
        <v>600</v>
      </c>
      <c r="D106" s="39">
        <v>22.21</v>
      </c>
      <c r="E106" s="39">
        <v>25.19</v>
      </c>
      <c r="F106" s="39">
        <f t="shared" si="17"/>
        <v>1788.0000000000002</v>
      </c>
      <c r="G106" s="39">
        <f t="shared" si="18"/>
        <v>13326</v>
      </c>
      <c r="H106" s="179">
        <f t="shared" si="19"/>
        <v>0.13417379558757317</v>
      </c>
      <c r="I106" s="670" t="s">
        <v>941</v>
      </c>
      <c r="J106" s="39"/>
      <c r="K106" s="39">
        <v>3240</v>
      </c>
      <c r="L106" s="39"/>
    </row>
    <row r="107" spans="1:12" x14ac:dyDescent="0.25">
      <c r="B107" s="164">
        <v>43196</v>
      </c>
      <c r="C107" s="10">
        <v>700</v>
      </c>
      <c r="D107" s="39">
        <v>22.54</v>
      </c>
      <c r="E107" s="39">
        <v>24.5</v>
      </c>
      <c r="F107" s="39">
        <f t="shared" si="17"/>
        <v>1372.0000000000007</v>
      </c>
      <c r="G107" s="39">
        <f t="shared" si="18"/>
        <v>15778</v>
      </c>
      <c r="H107" s="179">
        <f t="shared" si="19"/>
        <v>8.6956521739130474E-2</v>
      </c>
      <c r="I107" s="39"/>
      <c r="J107" s="39"/>
      <c r="K107" s="39">
        <v>2826</v>
      </c>
      <c r="L107" s="39"/>
    </row>
    <row r="108" spans="1:12" x14ac:dyDescent="0.25">
      <c r="A108">
        <v>0</v>
      </c>
      <c r="B108" s="164">
        <v>43196</v>
      </c>
      <c r="C108" s="359">
        <v>800</v>
      </c>
      <c r="D108" s="360">
        <v>22.725999999999999</v>
      </c>
      <c r="E108" s="39">
        <v>24.05</v>
      </c>
      <c r="F108" s="39">
        <f t="shared" si="17"/>
        <v>1059.2000000000012</v>
      </c>
      <c r="G108" s="39">
        <f t="shared" si="18"/>
        <v>18180.8</v>
      </c>
      <c r="H108" s="179">
        <f t="shared" si="19"/>
        <v>5.8259262518701123E-2</v>
      </c>
      <c r="I108" s="39">
        <v>22.5</v>
      </c>
      <c r="J108" s="39">
        <v>43</v>
      </c>
      <c r="K108" s="39">
        <v>2511</v>
      </c>
      <c r="L108" s="39">
        <v>19.38</v>
      </c>
    </row>
    <row r="109" spans="1:12" x14ac:dyDescent="0.25">
      <c r="A109">
        <v>0</v>
      </c>
      <c r="B109" s="164">
        <v>43200</v>
      </c>
      <c r="C109" s="10">
        <v>600</v>
      </c>
      <c r="D109" s="39">
        <v>21.895</v>
      </c>
      <c r="E109" s="39">
        <v>25.03</v>
      </c>
      <c r="F109" s="39">
        <f t="shared" si="17"/>
        <v>1881.0000000000009</v>
      </c>
      <c r="G109" s="39">
        <f t="shared" si="18"/>
        <v>13137</v>
      </c>
      <c r="H109" s="179">
        <f t="shared" si="19"/>
        <v>0.14318337519981739</v>
      </c>
      <c r="I109" s="39"/>
      <c r="J109" s="39"/>
      <c r="K109" s="39">
        <v>3333</v>
      </c>
      <c r="L109" s="39"/>
    </row>
    <row r="110" spans="1:12" x14ac:dyDescent="0.25">
      <c r="A110">
        <v>0</v>
      </c>
      <c r="B110" s="164">
        <v>43208</v>
      </c>
      <c r="C110" s="10">
        <v>600</v>
      </c>
      <c r="D110" s="39">
        <v>21.895</v>
      </c>
      <c r="E110" s="39">
        <v>26.04</v>
      </c>
      <c r="F110" s="39">
        <f>C110*(E110-D110)</f>
        <v>2486.9999999999995</v>
      </c>
      <c r="G110" s="39">
        <f>D110*C110</f>
        <v>13137</v>
      </c>
      <c r="H110" s="179">
        <f>(E110-D110)/D110</f>
        <v>0.18931262845398492</v>
      </c>
      <c r="I110" s="39"/>
      <c r="J110" s="39"/>
      <c r="K110" s="39">
        <v>3939</v>
      </c>
      <c r="L110" s="39"/>
    </row>
    <row r="111" spans="1:12" x14ac:dyDescent="0.25">
      <c r="A111">
        <v>0</v>
      </c>
      <c r="B111" s="164">
        <v>43216</v>
      </c>
      <c r="C111" s="10">
        <v>600</v>
      </c>
      <c r="D111" s="39">
        <v>21.895</v>
      </c>
      <c r="E111" s="39">
        <v>27.17</v>
      </c>
      <c r="F111" s="39">
        <f t="shared" ref="F111:F119" si="20">C111*(E111-D111)</f>
        <v>3165.0000000000014</v>
      </c>
      <c r="G111" s="39">
        <f t="shared" ref="G111:G119" si="21">D111*C111</f>
        <v>13137</v>
      </c>
      <c r="H111" s="179">
        <f t="shared" ref="H111:H119" si="22">(E111-D111)/D111</f>
        <v>0.24092258506508346</v>
      </c>
      <c r="I111" s="39"/>
      <c r="J111" s="39"/>
      <c r="K111" s="39">
        <v>4617</v>
      </c>
      <c r="L111" s="39"/>
    </row>
    <row r="112" spans="1:12" x14ac:dyDescent="0.25">
      <c r="A112">
        <v>200</v>
      </c>
      <c r="B112" s="164">
        <v>43224</v>
      </c>
      <c r="C112" s="7">
        <v>400</v>
      </c>
      <c r="D112" s="43">
        <v>19.053000000000001</v>
      </c>
      <c r="E112" s="39">
        <v>27.43</v>
      </c>
      <c r="F112" s="39">
        <f t="shared" si="20"/>
        <v>3350.7999999999997</v>
      </c>
      <c r="G112" s="39">
        <f t="shared" si="21"/>
        <v>7621.2000000000007</v>
      </c>
      <c r="H112" s="179">
        <f t="shared" si="22"/>
        <v>0.4396682937070277</v>
      </c>
      <c r="I112" s="670" t="s">
        <v>1035</v>
      </c>
      <c r="J112" s="39"/>
      <c r="K112" s="39">
        <v>4803</v>
      </c>
      <c r="L112" s="39">
        <v>19.68</v>
      </c>
    </row>
    <row r="113" spans="1:12" x14ac:dyDescent="0.25">
      <c r="A113">
        <v>400</v>
      </c>
      <c r="B113" s="164">
        <v>43227</v>
      </c>
      <c r="C113" s="10">
        <v>500</v>
      </c>
      <c r="D113" s="39">
        <v>20.6462</v>
      </c>
      <c r="E113" s="39">
        <v>27.56</v>
      </c>
      <c r="F113" s="39">
        <f t="shared" si="20"/>
        <v>3456.8999999999992</v>
      </c>
      <c r="G113" s="39">
        <f t="shared" si="21"/>
        <v>10323.1</v>
      </c>
      <c r="H113" s="179">
        <f t="shared" si="22"/>
        <v>0.33487033933605209</v>
      </c>
      <c r="I113" s="39"/>
      <c r="J113" s="39"/>
      <c r="K113" s="39">
        <v>4909</v>
      </c>
      <c r="L113" s="39"/>
    </row>
    <row r="114" spans="1:12" x14ac:dyDescent="0.25">
      <c r="A114">
        <v>400</v>
      </c>
      <c r="B114" s="164">
        <v>43228</v>
      </c>
      <c r="C114" s="10">
        <v>600</v>
      </c>
      <c r="D114" s="39">
        <v>21.5518</v>
      </c>
      <c r="E114" s="39">
        <v>26.1</v>
      </c>
      <c r="F114" s="39">
        <f t="shared" si="20"/>
        <v>2728.920000000001</v>
      </c>
      <c r="G114" s="39">
        <f t="shared" si="21"/>
        <v>12931.08</v>
      </c>
      <c r="H114" s="179">
        <f t="shared" si="22"/>
        <v>0.21103573715420529</v>
      </c>
      <c r="I114" s="670" t="s">
        <v>1044</v>
      </c>
      <c r="J114" s="39"/>
      <c r="K114" s="39">
        <v>4181</v>
      </c>
      <c r="L114" s="39"/>
    </row>
    <row r="115" spans="1:12" x14ac:dyDescent="0.25">
      <c r="A115">
        <v>200</v>
      </c>
      <c r="B115" s="164">
        <v>43234</v>
      </c>
      <c r="C115" s="7">
        <v>400</v>
      </c>
      <c r="D115" s="43">
        <v>18.6431</v>
      </c>
      <c r="E115" s="39">
        <v>27.17</v>
      </c>
      <c r="F115" s="39">
        <f t="shared" si="20"/>
        <v>3410.7600000000007</v>
      </c>
      <c r="G115" s="39">
        <f t="shared" si="21"/>
        <v>7457.24</v>
      </c>
      <c r="H115" s="179">
        <f t="shared" si="22"/>
        <v>0.45737565104515887</v>
      </c>
      <c r="I115" s="39">
        <v>18.5</v>
      </c>
      <c r="J115" s="39"/>
      <c r="K115" s="39">
        <v>4863</v>
      </c>
      <c r="L115" s="39"/>
    </row>
    <row r="116" spans="1:12" x14ac:dyDescent="0.25">
      <c r="A116">
        <v>0</v>
      </c>
      <c r="B116" s="164">
        <v>43257</v>
      </c>
      <c r="C116" s="185">
        <v>200</v>
      </c>
      <c r="D116" s="186">
        <v>8.5065000000000008</v>
      </c>
      <c r="E116" s="39">
        <v>29.08</v>
      </c>
      <c r="F116" s="39">
        <f t="shared" si="20"/>
        <v>4114.6999999999989</v>
      </c>
      <c r="G116" s="39">
        <f t="shared" si="21"/>
        <v>1701.3000000000002</v>
      </c>
      <c r="H116" s="179">
        <f t="shared" si="22"/>
        <v>2.418562275906659</v>
      </c>
      <c r="I116" s="39"/>
      <c r="J116" s="39"/>
      <c r="K116" s="39">
        <v>5567</v>
      </c>
      <c r="L116" s="39"/>
    </row>
    <row r="117" spans="1:12" x14ac:dyDescent="0.25">
      <c r="A117">
        <v>200</v>
      </c>
      <c r="B117" s="164">
        <v>43270</v>
      </c>
      <c r="C117" s="7">
        <v>400</v>
      </c>
      <c r="D117" s="43">
        <v>18.353300000000001</v>
      </c>
      <c r="E117" s="39">
        <v>28.31</v>
      </c>
      <c r="F117" s="39">
        <f t="shared" si="20"/>
        <v>3982.6799999999994</v>
      </c>
      <c r="G117" s="39">
        <f t="shared" si="21"/>
        <v>7341.3200000000006</v>
      </c>
      <c r="H117" s="179">
        <f t="shared" si="22"/>
        <v>0.54250189339246879</v>
      </c>
      <c r="I117" s="186" t="s">
        <v>1103</v>
      </c>
      <c r="J117" s="39"/>
      <c r="K117" s="39">
        <v>5435</v>
      </c>
      <c r="L117" s="39"/>
    </row>
    <row r="118" spans="1:12" x14ac:dyDescent="0.25">
      <c r="A118">
        <v>200</v>
      </c>
      <c r="B118" s="164">
        <v>43272</v>
      </c>
      <c r="C118" s="10">
        <v>400</v>
      </c>
      <c r="D118" s="39">
        <v>18.328299999999999</v>
      </c>
      <c r="E118" s="39">
        <v>28.28</v>
      </c>
      <c r="F118" s="39">
        <f t="shared" si="20"/>
        <v>3980.6800000000012</v>
      </c>
      <c r="G118" s="39">
        <f t="shared" si="21"/>
        <v>7331.32</v>
      </c>
      <c r="H118" s="179">
        <f t="shared" si="22"/>
        <v>0.54296906969004233</v>
      </c>
      <c r="I118" s="39"/>
      <c r="J118" s="39"/>
      <c r="K118" s="39">
        <f t="shared" ref="K118:K130" si="23">F118+$Q$10</f>
        <v>5432.94</v>
      </c>
      <c r="L118" s="39"/>
    </row>
    <row r="119" spans="1:12" x14ac:dyDescent="0.25">
      <c r="A119">
        <v>100</v>
      </c>
      <c r="B119" s="164">
        <v>43273</v>
      </c>
      <c r="C119" s="10">
        <v>300</v>
      </c>
      <c r="D119" s="39">
        <v>14.7445</v>
      </c>
      <c r="E119" s="39">
        <v>28.88</v>
      </c>
      <c r="F119" s="39">
        <f t="shared" si="20"/>
        <v>4240.6499999999996</v>
      </c>
      <c r="G119" s="39">
        <f t="shared" si="21"/>
        <v>4423.3500000000004</v>
      </c>
      <c r="H119" s="179">
        <f t="shared" si="22"/>
        <v>0.95869646308793099</v>
      </c>
      <c r="I119" s="39"/>
      <c r="J119" s="39"/>
      <c r="K119" s="39">
        <f t="shared" si="23"/>
        <v>5692.909999999998</v>
      </c>
      <c r="L119" s="39"/>
    </row>
    <row r="120" spans="1:12" x14ac:dyDescent="0.25">
      <c r="A120">
        <v>100</v>
      </c>
      <c r="B120" s="164">
        <v>43292</v>
      </c>
      <c r="C120" s="7">
        <v>400</v>
      </c>
      <c r="D120" s="43">
        <v>18.11</v>
      </c>
      <c r="E120" s="39">
        <v>27.88</v>
      </c>
      <c r="F120" s="39">
        <f t="shared" ref="F120:F129" si="24">C120*(E120-D120)</f>
        <v>3908</v>
      </c>
      <c r="G120" s="39">
        <f t="shared" ref="G120:G129" si="25">D120*C120</f>
        <v>7244</v>
      </c>
      <c r="H120" s="179">
        <f t="shared" ref="H120:H129" si="26">(E120-D120)/D120</f>
        <v>0.5394809497515185</v>
      </c>
      <c r="I120" s="39"/>
      <c r="J120" s="39"/>
      <c r="K120" s="39">
        <f t="shared" si="23"/>
        <v>5360.2599999999984</v>
      </c>
      <c r="L120" s="39"/>
    </row>
    <row r="121" spans="1:12" x14ac:dyDescent="0.25">
      <c r="A121">
        <v>100</v>
      </c>
      <c r="B121" s="164">
        <v>43292</v>
      </c>
      <c r="C121" s="10">
        <v>500</v>
      </c>
      <c r="D121" s="39">
        <v>20.059999999999999</v>
      </c>
      <c r="E121" s="39">
        <v>27.88</v>
      </c>
      <c r="F121" s="39">
        <f t="shared" si="24"/>
        <v>3910</v>
      </c>
      <c r="G121" s="39">
        <f t="shared" si="25"/>
        <v>10030</v>
      </c>
      <c r="H121" s="179">
        <f t="shared" si="26"/>
        <v>0.38983050847457629</v>
      </c>
      <c r="I121" s="39"/>
      <c r="J121" s="39"/>
      <c r="K121" s="39">
        <f t="shared" si="23"/>
        <v>5362.2599999999984</v>
      </c>
      <c r="L121" s="39"/>
    </row>
    <row r="122" spans="1:12" x14ac:dyDescent="0.25">
      <c r="A122">
        <v>0</v>
      </c>
      <c r="B122" s="164">
        <v>43298</v>
      </c>
      <c r="C122" s="7">
        <v>400</v>
      </c>
      <c r="D122" s="43">
        <v>17.940999999999999</v>
      </c>
      <c r="E122" s="39">
        <v>28.55</v>
      </c>
      <c r="F122" s="39">
        <f t="shared" si="24"/>
        <v>4243.6000000000004</v>
      </c>
      <c r="G122" s="39">
        <f t="shared" si="25"/>
        <v>7176.4</v>
      </c>
      <c r="H122" s="179">
        <f t="shared" si="26"/>
        <v>0.5913271278078146</v>
      </c>
      <c r="I122" s="186" t="s">
        <v>1174</v>
      </c>
      <c r="J122" s="39"/>
      <c r="K122" s="39">
        <f t="shared" si="23"/>
        <v>5695.8599999999988</v>
      </c>
      <c r="L122" s="39"/>
    </row>
    <row r="123" spans="1:12" x14ac:dyDescent="0.25">
      <c r="A123">
        <v>0</v>
      </c>
      <c r="B123" s="164">
        <v>43305</v>
      </c>
      <c r="C123" s="185">
        <v>200</v>
      </c>
      <c r="D123" s="186">
        <v>6.5023</v>
      </c>
      <c r="E123" s="39">
        <v>29.38</v>
      </c>
      <c r="F123" s="39">
        <f t="shared" si="24"/>
        <v>4575.5399999999991</v>
      </c>
      <c r="G123" s="39">
        <f t="shared" si="25"/>
        <v>1300.46</v>
      </c>
      <c r="H123" s="179">
        <f t="shared" si="26"/>
        <v>3.518401181120526</v>
      </c>
      <c r="I123" s="39"/>
      <c r="J123" s="39"/>
      <c r="K123" s="39">
        <f t="shared" si="23"/>
        <v>6027.7999999999975</v>
      </c>
      <c r="L123" s="39"/>
    </row>
    <row r="124" spans="1:12" x14ac:dyDescent="0.25">
      <c r="A124">
        <v>0</v>
      </c>
      <c r="B124" s="164">
        <v>43306</v>
      </c>
      <c r="C124" s="7">
        <v>400</v>
      </c>
      <c r="D124" s="43">
        <v>17.576000000000001</v>
      </c>
      <c r="E124" s="39">
        <v>28.65</v>
      </c>
      <c r="F124" s="39">
        <f t="shared" si="24"/>
        <v>4429.5999999999995</v>
      </c>
      <c r="G124" s="39">
        <f t="shared" si="25"/>
        <v>7030.4000000000005</v>
      </c>
      <c r="H124" s="179">
        <f t="shared" si="26"/>
        <v>0.63006372325898941</v>
      </c>
      <c r="I124" s="39">
        <v>17.5</v>
      </c>
      <c r="J124" s="39"/>
      <c r="K124" s="39">
        <f t="shared" si="23"/>
        <v>5881.8599999999979</v>
      </c>
      <c r="L124" s="39"/>
    </row>
    <row r="125" spans="1:12" x14ac:dyDescent="0.25">
      <c r="B125" s="164">
        <v>43312</v>
      </c>
      <c r="C125" s="10">
        <v>400</v>
      </c>
      <c r="D125" s="39">
        <v>17.579999999999998</v>
      </c>
      <c r="E125" s="39">
        <v>30.11</v>
      </c>
      <c r="F125" s="39">
        <f t="shared" si="24"/>
        <v>5012</v>
      </c>
      <c r="G125" s="39">
        <f t="shared" si="25"/>
        <v>7031.9999999999991</v>
      </c>
      <c r="H125" s="179">
        <f t="shared" si="26"/>
        <v>0.71274175199089884</v>
      </c>
      <c r="I125" s="39"/>
      <c r="J125" s="39"/>
      <c r="K125" s="39">
        <f t="shared" si="23"/>
        <v>6464.2599999999984</v>
      </c>
      <c r="L125" s="39"/>
    </row>
    <row r="126" spans="1:12" x14ac:dyDescent="0.25">
      <c r="B126" s="164">
        <v>43313</v>
      </c>
      <c r="C126" s="10">
        <v>400</v>
      </c>
      <c r="D126" s="39">
        <v>17.579999999999998</v>
      </c>
      <c r="E126" s="39">
        <v>31.54</v>
      </c>
      <c r="F126" s="39">
        <f t="shared" si="24"/>
        <v>5584</v>
      </c>
      <c r="G126" s="39">
        <f t="shared" si="25"/>
        <v>7031.9999999999991</v>
      </c>
      <c r="H126" s="179">
        <f t="shared" si="26"/>
        <v>0.79408418657565427</v>
      </c>
      <c r="I126" s="39"/>
      <c r="J126" s="39"/>
      <c r="K126" s="39">
        <f t="shared" si="23"/>
        <v>7036.2599999999984</v>
      </c>
      <c r="L126" s="39"/>
    </row>
    <row r="127" spans="1:12" x14ac:dyDescent="0.25">
      <c r="B127" s="164">
        <v>43325</v>
      </c>
      <c r="C127" s="10">
        <v>400</v>
      </c>
      <c r="D127" s="39">
        <v>17.579999999999998</v>
      </c>
      <c r="E127" s="39">
        <v>30.34</v>
      </c>
      <c r="F127" s="39">
        <f t="shared" si="24"/>
        <v>5104.0000000000009</v>
      </c>
      <c r="G127" s="39">
        <f t="shared" si="25"/>
        <v>7031.9999999999991</v>
      </c>
      <c r="H127" s="179">
        <f t="shared" si="26"/>
        <v>0.72582480091012536</v>
      </c>
      <c r="I127" s="39"/>
      <c r="J127" s="39"/>
      <c r="K127" s="39">
        <f t="shared" si="23"/>
        <v>6556.2599999999993</v>
      </c>
      <c r="L127" s="39"/>
    </row>
    <row r="128" spans="1:12" x14ac:dyDescent="0.25">
      <c r="A128">
        <v>200</v>
      </c>
      <c r="B128" s="164">
        <v>43327</v>
      </c>
      <c r="C128" s="10">
        <v>600</v>
      </c>
      <c r="D128" s="39">
        <v>21.643999999999998</v>
      </c>
      <c r="E128" s="39">
        <v>29.65</v>
      </c>
      <c r="F128" s="39">
        <f t="shared" si="24"/>
        <v>4803.6000000000004</v>
      </c>
      <c r="G128" s="39">
        <f t="shared" si="25"/>
        <v>12986.4</v>
      </c>
      <c r="H128" s="179">
        <f t="shared" si="26"/>
        <v>0.36989465902790614</v>
      </c>
      <c r="I128" s="39" t="s">
        <v>1248</v>
      </c>
      <c r="J128" s="39"/>
      <c r="K128" s="39">
        <f t="shared" si="23"/>
        <v>6255.8599999999988</v>
      </c>
      <c r="L128" s="39"/>
    </row>
    <row r="129" spans="1:12" x14ac:dyDescent="0.25">
      <c r="A129">
        <v>200</v>
      </c>
      <c r="B129" s="164">
        <v>43332</v>
      </c>
      <c r="C129" s="10">
        <v>600</v>
      </c>
      <c r="D129" s="39">
        <v>21.64</v>
      </c>
      <c r="E129" s="39">
        <v>29.76</v>
      </c>
      <c r="F129" s="39">
        <f t="shared" si="24"/>
        <v>4872.0000000000009</v>
      </c>
      <c r="G129" s="39">
        <f t="shared" si="25"/>
        <v>12984</v>
      </c>
      <c r="H129" s="179">
        <f t="shared" si="26"/>
        <v>0.37523105360443626</v>
      </c>
      <c r="I129" s="39">
        <v>21</v>
      </c>
      <c r="J129" s="39"/>
      <c r="K129" s="39">
        <f t="shared" si="23"/>
        <v>6324.2599999999993</v>
      </c>
      <c r="L129" s="39">
        <v>21.25</v>
      </c>
    </row>
    <row r="130" spans="1:12" x14ac:dyDescent="0.25">
      <c r="A130">
        <v>200</v>
      </c>
      <c r="B130" s="164">
        <v>43333</v>
      </c>
      <c r="C130" s="10">
        <v>600</v>
      </c>
      <c r="D130" s="39">
        <v>21.64</v>
      </c>
      <c r="E130" s="39">
        <v>29.52</v>
      </c>
      <c r="F130" s="39">
        <f t="shared" ref="F130:F142" si="27">C130*(E130-D130)</f>
        <v>4727.9999999999991</v>
      </c>
      <c r="G130" s="39">
        <f t="shared" ref="G130:G142" si="28">D130*C130</f>
        <v>12984</v>
      </c>
      <c r="H130" s="179">
        <f t="shared" ref="H130:H142" si="29">(E130-D130)/D130</f>
        <v>0.36414048059149717</v>
      </c>
      <c r="I130" s="39"/>
      <c r="J130" s="39"/>
      <c r="K130" s="39">
        <f t="shared" si="23"/>
        <v>6180.2599999999975</v>
      </c>
      <c r="L130" s="39"/>
    </row>
    <row r="131" spans="1:12" x14ac:dyDescent="0.25">
      <c r="A131">
        <v>200</v>
      </c>
      <c r="B131" s="164">
        <v>43339</v>
      </c>
      <c r="C131" s="7">
        <v>400</v>
      </c>
      <c r="D131" s="43">
        <v>16.925999999999998</v>
      </c>
      <c r="E131" s="39">
        <v>31.08</v>
      </c>
      <c r="F131" s="39">
        <f t="shared" si="27"/>
        <v>5661.6</v>
      </c>
      <c r="G131" s="39">
        <f t="shared" si="28"/>
        <v>6770.4</v>
      </c>
      <c r="H131" s="179">
        <f t="shared" si="29"/>
        <v>0.83622828784119119</v>
      </c>
      <c r="I131" s="438" t="s">
        <v>1253</v>
      </c>
      <c r="J131" s="39"/>
      <c r="K131" s="39">
        <f t="shared" ref="K131:K138" si="30">F131+$Q$10</f>
        <v>7113.8599999999988</v>
      </c>
      <c r="L131" s="39"/>
    </row>
    <row r="132" spans="1:12" x14ac:dyDescent="0.25">
      <c r="A132">
        <v>200</v>
      </c>
      <c r="B132" s="164">
        <v>43341</v>
      </c>
      <c r="C132" s="10">
        <v>400</v>
      </c>
      <c r="D132" s="39">
        <v>16.93</v>
      </c>
      <c r="E132" s="39">
        <v>31.59</v>
      </c>
      <c r="F132" s="39">
        <f t="shared" si="27"/>
        <v>5864</v>
      </c>
      <c r="G132" s="39">
        <f t="shared" si="28"/>
        <v>6772</v>
      </c>
      <c r="H132" s="179">
        <f t="shared" si="29"/>
        <v>0.8659184878913172</v>
      </c>
      <c r="I132" s="39"/>
      <c r="J132" s="39"/>
      <c r="K132" s="778">
        <f t="shared" si="30"/>
        <v>7316.2599999999984</v>
      </c>
      <c r="L132" s="39">
        <v>22.34</v>
      </c>
    </row>
    <row r="133" spans="1:12" x14ac:dyDescent="0.25">
      <c r="A133">
        <v>200</v>
      </c>
      <c r="B133" s="164">
        <v>43347</v>
      </c>
      <c r="C133" s="10">
        <v>400</v>
      </c>
      <c r="D133" s="39">
        <v>16.93</v>
      </c>
      <c r="E133" s="39">
        <v>30.83</v>
      </c>
      <c r="F133" s="39">
        <f t="shared" si="27"/>
        <v>5559.9999999999991</v>
      </c>
      <c r="G133" s="39">
        <f t="shared" si="28"/>
        <v>6772</v>
      </c>
      <c r="H133" s="179">
        <f t="shared" si="29"/>
        <v>0.82102776137034839</v>
      </c>
      <c r="I133" s="39"/>
      <c r="J133" s="39"/>
      <c r="K133" s="39">
        <f t="shared" si="30"/>
        <v>7012.2599999999975</v>
      </c>
      <c r="L133" s="39">
        <v>22.02</v>
      </c>
    </row>
    <row r="134" spans="1:12" x14ac:dyDescent="0.25">
      <c r="A134">
        <v>200</v>
      </c>
      <c r="B134" s="164">
        <v>43349</v>
      </c>
      <c r="C134" s="10">
        <v>700</v>
      </c>
      <c r="D134" s="39">
        <v>22.563600000000001</v>
      </c>
      <c r="E134" s="39">
        <v>30.51</v>
      </c>
      <c r="F134" s="39">
        <f t="shared" si="27"/>
        <v>5562.4800000000005</v>
      </c>
      <c r="G134" s="39">
        <f t="shared" si="28"/>
        <v>15794.52</v>
      </c>
      <c r="H134" s="179">
        <f t="shared" si="29"/>
        <v>0.35217784396107005</v>
      </c>
      <c r="I134" s="39" t="s">
        <v>1248</v>
      </c>
      <c r="J134" s="39"/>
      <c r="K134" s="39">
        <f t="shared" si="30"/>
        <v>7014.7399999999989</v>
      </c>
      <c r="L134" s="39">
        <v>21.79</v>
      </c>
    </row>
    <row r="135" spans="1:12" x14ac:dyDescent="0.25">
      <c r="A135">
        <v>200</v>
      </c>
      <c r="B135" s="164">
        <v>43350</v>
      </c>
      <c r="C135" s="10">
        <v>700</v>
      </c>
      <c r="D135" s="39">
        <v>22.563600000000001</v>
      </c>
      <c r="E135" s="39">
        <v>30.28</v>
      </c>
      <c r="F135" s="39">
        <f t="shared" si="27"/>
        <v>5401.4800000000005</v>
      </c>
      <c r="G135" s="39">
        <f t="shared" si="28"/>
        <v>15794.52</v>
      </c>
      <c r="H135" s="179">
        <f t="shared" si="29"/>
        <v>0.34198443510787285</v>
      </c>
      <c r="I135" s="39"/>
      <c r="J135" s="39"/>
      <c r="K135" s="39">
        <f t="shared" si="30"/>
        <v>6853.7399999999989</v>
      </c>
      <c r="L135" s="39"/>
    </row>
    <row r="136" spans="1:12" x14ac:dyDescent="0.25">
      <c r="A136">
        <v>200</v>
      </c>
      <c r="B136" s="164">
        <v>43354</v>
      </c>
      <c r="C136" s="10">
        <v>700</v>
      </c>
      <c r="D136" s="39">
        <v>22.563600000000001</v>
      </c>
      <c r="E136" s="39">
        <v>30.93</v>
      </c>
      <c r="F136" s="39">
        <f t="shared" si="27"/>
        <v>5856.48</v>
      </c>
      <c r="G136" s="39">
        <f t="shared" si="28"/>
        <v>15794.52</v>
      </c>
      <c r="H136" s="179">
        <f t="shared" si="29"/>
        <v>0.37079189491038655</v>
      </c>
      <c r="I136" s="39"/>
      <c r="J136" s="39"/>
      <c r="K136" s="39">
        <f t="shared" si="30"/>
        <v>7308.739999999998</v>
      </c>
      <c r="L136" s="39"/>
    </row>
    <row r="137" spans="1:12" x14ac:dyDescent="0.25">
      <c r="B137" s="164">
        <v>43355</v>
      </c>
      <c r="C137" s="10">
        <v>700</v>
      </c>
      <c r="D137" s="39">
        <v>22.563600000000001</v>
      </c>
      <c r="E137" s="39">
        <v>31.12</v>
      </c>
      <c r="F137" s="39">
        <f t="shared" si="27"/>
        <v>5989.48</v>
      </c>
      <c r="G137" s="39">
        <f t="shared" si="28"/>
        <v>15794.52</v>
      </c>
      <c r="H137" s="179">
        <f t="shared" si="29"/>
        <v>0.37921253700650603</v>
      </c>
      <c r="I137" s="39"/>
      <c r="J137" s="39"/>
      <c r="K137" s="778">
        <f t="shared" si="30"/>
        <v>7441.739999999998</v>
      </c>
      <c r="L137" s="39"/>
    </row>
    <row r="138" spans="1:12" x14ac:dyDescent="0.25">
      <c r="B138" s="164">
        <v>43360</v>
      </c>
      <c r="C138" s="10">
        <v>500</v>
      </c>
      <c r="D138" s="39">
        <v>18.845300000000002</v>
      </c>
      <c r="E138" s="39">
        <v>31.99</v>
      </c>
      <c r="F138" s="39">
        <f t="shared" si="27"/>
        <v>6572.3499999999985</v>
      </c>
      <c r="G138" s="39">
        <f t="shared" si="28"/>
        <v>9422.6500000000015</v>
      </c>
      <c r="H138" s="179">
        <f t="shared" si="29"/>
        <v>0.69750547881965241</v>
      </c>
      <c r="I138" s="39"/>
      <c r="J138" s="39"/>
      <c r="K138" s="39">
        <f t="shared" si="30"/>
        <v>8024.6099999999969</v>
      </c>
      <c r="L138" s="39"/>
    </row>
    <row r="139" spans="1:12" x14ac:dyDescent="0.25">
      <c r="A139">
        <v>0</v>
      </c>
      <c r="B139" s="164">
        <v>43360</v>
      </c>
      <c r="C139" s="10">
        <v>300</v>
      </c>
      <c r="D139" s="39">
        <v>9.8224</v>
      </c>
      <c r="E139" s="39">
        <v>31.99</v>
      </c>
      <c r="F139" s="39">
        <f t="shared" si="27"/>
        <v>6650.28</v>
      </c>
      <c r="G139" s="39">
        <f t="shared" si="28"/>
        <v>2946.72</v>
      </c>
      <c r="H139" s="179">
        <f t="shared" si="29"/>
        <v>2.256841505131129</v>
      </c>
      <c r="I139" s="39"/>
      <c r="J139" s="39"/>
      <c r="K139" s="778">
        <f t="shared" ref="K139:K147" si="31">F139+$Q$10</f>
        <v>8102.5399999999981</v>
      </c>
      <c r="L139" s="39">
        <v>22.85</v>
      </c>
    </row>
    <row r="140" spans="1:12" x14ac:dyDescent="0.25">
      <c r="A140" s="1">
        <v>43381</v>
      </c>
      <c r="B140" s="164">
        <v>43363</v>
      </c>
      <c r="C140" s="10">
        <v>300</v>
      </c>
      <c r="D140" s="39">
        <v>9.7889999999999997</v>
      </c>
      <c r="E140" s="39">
        <v>32.31</v>
      </c>
      <c r="F140" s="39">
        <f t="shared" si="27"/>
        <v>6756.3</v>
      </c>
      <c r="G140" s="39">
        <f t="shared" si="28"/>
        <v>2936.7</v>
      </c>
      <c r="H140" s="179">
        <f t="shared" si="29"/>
        <v>2.300643579528042</v>
      </c>
      <c r="I140" s="39"/>
      <c r="J140" s="39"/>
      <c r="K140" s="778">
        <f t="shared" si="31"/>
        <v>8208.5599999999977</v>
      </c>
      <c r="L140" s="39">
        <v>23.08</v>
      </c>
    </row>
    <row r="141" spans="1:12" x14ac:dyDescent="0.25">
      <c r="A141">
        <v>100</v>
      </c>
      <c r="B141" s="164">
        <v>43381</v>
      </c>
      <c r="C141" s="10">
        <v>100</v>
      </c>
      <c r="D141" s="39">
        <v>-38.192</v>
      </c>
      <c r="E141" s="39">
        <v>33.72</v>
      </c>
      <c r="F141" s="39">
        <f t="shared" si="27"/>
        <v>7191.2000000000007</v>
      </c>
      <c r="G141" s="39">
        <f t="shared" si="28"/>
        <v>-3819.2</v>
      </c>
      <c r="H141" s="179">
        <f t="shared" si="29"/>
        <v>-1.8829074151654799</v>
      </c>
      <c r="I141" s="39"/>
      <c r="J141" s="39"/>
      <c r="K141" s="778">
        <f t="shared" si="31"/>
        <v>8643.4599999999991</v>
      </c>
      <c r="L141" s="39">
        <v>24.09</v>
      </c>
    </row>
    <row r="142" spans="1:12" x14ac:dyDescent="0.25">
      <c r="A142">
        <v>100</v>
      </c>
      <c r="B142" s="164">
        <v>43383</v>
      </c>
      <c r="C142" s="10">
        <v>500</v>
      </c>
      <c r="D142" s="39">
        <v>18.361599999999999</v>
      </c>
      <c r="E142" s="39">
        <v>32.31</v>
      </c>
      <c r="F142" s="39">
        <f t="shared" si="27"/>
        <v>6974.2000000000016</v>
      </c>
      <c r="G142" s="39">
        <f t="shared" si="28"/>
        <v>9180.7999999999993</v>
      </c>
      <c r="H142" s="179">
        <f t="shared" si="29"/>
        <v>0.75965057511328005</v>
      </c>
      <c r="I142" s="39"/>
      <c r="J142" s="39"/>
      <c r="K142" s="39">
        <f t="shared" si="31"/>
        <v>8426.4599999999991</v>
      </c>
      <c r="L142" s="39">
        <v>23.08</v>
      </c>
    </row>
    <row r="143" spans="1:12" x14ac:dyDescent="0.25">
      <c r="A143">
        <v>100</v>
      </c>
      <c r="B143" s="164">
        <v>43385</v>
      </c>
      <c r="C143" s="10">
        <v>500</v>
      </c>
      <c r="D143" s="39">
        <v>18.361599999999999</v>
      </c>
      <c r="E143" s="39">
        <v>32.89</v>
      </c>
      <c r="F143" s="39">
        <f t="shared" ref="F143:F155" si="32">C143*(E143-D143)</f>
        <v>7264.2000000000007</v>
      </c>
      <c r="G143" s="39">
        <f t="shared" ref="G143:G155" si="33">D143*C143</f>
        <v>9180.7999999999993</v>
      </c>
      <c r="H143" s="179">
        <f t="shared" ref="H143:H155" si="34">(E143-D143)/D143</f>
        <v>0.79123823631927515</v>
      </c>
      <c r="I143" s="39"/>
      <c r="J143" s="39"/>
      <c r="K143" s="778">
        <f t="shared" si="31"/>
        <v>8716.4599999999991</v>
      </c>
      <c r="L143" s="39">
        <v>23.49</v>
      </c>
    </row>
    <row r="144" spans="1:12" x14ac:dyDescent="0.25">
      <c r="A144">
        <v>100</v>
      </c>
      <c r="B144" s="164">
        <v>43396</v>
      </c>
      <c r="C144" s="10">
        <v>600</v>
      </c>
      <c r="D144" s="39">
        <v>20.454699999999999</v>
      </c>
      <c r="E144" s="39">
        <v>31.41</v>
      </c>
      <c r="F144" s="39">
        <f t="shared" si="32"/>
        <v>6573.18</v>
      </c>
      <c r="G144" s="39">
        <f t="shared" si="33"/>
        <v>12272.82</v>
      </c>
      <c r="H144" s="179">
        <f t="shared" si="34"/>
        <v>0.53558839777655021</v>
      </c>
      <c r="I144" s="39"/>
      <c r="J144" s="39"/>
      <c r="K144" s="39">
        <f t="shared" si="31"/>
        <v>8025.4399999999987</v>
      </c>
      <c r="L144" s="39">
        <v>22.44</v>
      </c>
    </row>
    <row r="145" spans="1:12" x14ac:dyDescent="0.25">
      <c r="A145">
        <v>100</v>
      </c>
      <c r="B145" s="164">
        <v>43402</v>
      </c>
      <c r="C145" s="10">
        <v>600</v>
      </c>
      <c r="D145" s="39">
        <v>20.45</v>
      </c>
      <c r="E145" s="39">
        <v>29.63</v>
      </c>
      <c r="F145" s="39">
        <f t="shared" si="32"/>
        <v>5508</v>
      </c>
      <c r="G145" s="39">
        <f t="shared" si="33"/>
        <v>12270</v>
      </c>
      <c r="H145" s="179">
        <f t="shared" si="34"/>
        <v>0.44889975550122252</v>
      </c>
      <c r="I145" s="39"/>
      <c r="J145" s="39"/>
      <c r="K145" s="39">
        <f t="shared" si="31"/>
        <v>6960.2599999999984</v>
      </c>
      <c r="L145" s="39">
        <v>21.16</v>
      </c>
    </row>
    <row r="146" spans="1:12" x14ac:dyDescent="0.25">
      <c r="A146">
        <v>0</v>
      </c>
      <c r="B146" s="164">
        <v>43409</v>
      </c>
      <c r="C146" s="10">
        <v>500</v>
      </c>
      <c r="D146" s="39">
        <v>17.785699999999999</v>
      </c>
      <c r="E146" s="39">
        <v>32.22</v>
      </c>
      <c r="F146" s="39">
        <f t="shared" si="32"/>
        <v>7217.1500000000005</v>
      </c>
      <c r="G146" s="39">
        <f t="shared" si="33"/>
        <v>8892.8499999999985</v>
      </c>
      <c r="H146" s="179">
        <f t="shared" si="34"/>
        <v>0.81156772013471501</v>
      </c>
      <c r="I146" s="39"/>
      <c r="J146" s="39"/>
      <c r="K146" s="39">
        <f t="shared" si="31"/>
        <v>8669.41</v>
      </c>
      <c r="L146" s="39">
        <v>16.96</v>
      </c>
    </row>
    <row r="147" spans="1:12" x14ac:dyDescent="0.25">
      <c r="A147">
        <v>0</v>
      </c>
      <c r="B147" s="164">
        <v>43410</v>
      </c>
      <c r="C147" s="10">
        <v>500</v>
      </c>
      <c r="D147" s="39">
        <v>17.79</v>
      </c>
      <c r="E147" s="39">
        <v>35.619999999999997</v>
      </c>
      <c r="F147" s="39">
        <f t="shared" si="32"/>
        <v>8915</v>
      </c>
      <c r="G147" s="39">
        <f t="shared" si="33"/>
        <v>8895</v>
      </c>
      <c r="H147" s="179">
        <f t="shared" si="34"/>
        <v>1.0022484541877459</v>
      </c>
      <c r="I147" s="39"/>
      <c r="J147" s="39"/>
      <c r="K147" s="778">
        <f t="shared" si="31"/>
        <v>10367.259999999998</v>
      </c>
      <c r="L147" s="39">
        <v>18.760000000000002</v>
      </c>
    </row>
    <row r="148" spans="1:12" x14ac:dyDescent="0.25">
      <c r="A148">
        <v>400</v>
      </c>
      <c r="B148" s="164">
        <v>43417</v>
      </c>
      <c r="C148" s="10">
        <v>500</v>
      </c>
      <c r="D148" s="39">
        <v>17.79</v>
      </c>
      <c r="E148" s="39">
        <v>36.130000000000003</v>
      </c>
      <c r="F148" s="39">
        <f t="shared" si="32"/>
        <v>9170.0000000000018</v>
      </c>
      <c r="G148" s="39">
        <f t="shared" si="33"/>
        <v>8895</v>
      </c>
      <c r="H148" s="179">
        <f t="shared" si="34"/>
        <v>1.0309162450815068</v>
      </c>
      <c r="I148" s="39"/>
      <c r="J148" s="39"/>
      <c r="K148" s="778">
        <f t="shared" ref="K148:K155" si="35">F148+$Q$10</f>
        <v>10622.26</v>
      </c>
      <c r="L148" s="39">
        <v>19.02</v>
      </c>
    </row>
    <row r="149" spans="1:12" x14ac:dyDescent="0.25">
      <c r="A149">
        <v>200</v>
      </c>
      <c r="B149" s="164">
        <v>43420</v>
      </c>
      <c r="C149" s="10">
        <v>300</v>
      </c>
      <c r="D149" s="39">
        <v>5.1965000000000003</v>
      </c>
      <c r="E149" s="39">
        <v>36.67</v>
      </c>
      <c r="F149" s="39">
        <f t="shared" si="32"/>
        <v>9442.0500000000011</v>
      </c>
      <c r="G149" s="39">
        <f t="shared" si="33"/>
        <v>1558.95</v>
      </c>
      <c r="H149" s="179">
        <f t="shared" si="34"/>
        <v>6.0566727605118826</v>
      </c>
      <c r="I149" s="39"/>
      <c r="J149" s="39"/>
      <c r="K149" s="778">
        <f t="shared" si="35"/>
        <v>10894.31</v>
      </c>
      <c r="L149" s="39">
        <v>19.3</v>
      </c>
    </row>
    <row r="150" spans="1:12" x14ac:dyDescent="0.25">
      <c r="A150">
        <v>300</v>
      </c>
      <c r="B150" s="164">
        <v>43438</v>
      </c>
      <c r="C150" s="7">
        <v>400</v>
      </c>
      <c r="D150" s="43">
        <v>12.71</v>
      </c>
      <c r="E150" s="39">
        <v>35.28</v>
      </c>
      <c r="F150" s="39">
        <f t="shared" si="32"/>
        <v>9028</v>
      </c>
      <c r="G150" s="39">
        <f t="shared" si="33"/>
        <v>5084</v>
      </c>
      <c r="H150" s="179">
        <f t="shared" si="34"/>
        <v>1.7757671125098347</v>
      </c>
      <c r="I150" s="39"/>
      <c r="J150" s="39"/>
      <c r="K150" s="39">
        <f t="shared" si="35"/>
        <v>10480.259999999998</v>
      </c>
      <c r="L150" s="39">
        <v>18.57</v>
      </c>
    </row>
    <row r="151" spans="1:12" x14ac:dyDescent="0.25">
      <c r="A151">
        <v>300</v>
      </c>
      <c r="B151" s="164">
        <v>43440</v>
      </c>
      <c r="C151" s="10">
        <v>500</v>
      </c>
      <c r="D151" s="39">
        <v>16.867899999999999</v>
      </c>
      <c r="E151" s="39">
        <v>34.549999999999997</v>
      </c>
      <c r="F151" s="39">
        <f t="shared" si="32"/>
        <v>8841.0499999999993</v>
      </c>
      <c r="G151" s="39">
        <f t="shared" si="33"/>
        <v>8433.9499999999989</v>
      </c>
      <c r="H151" s="179">
        <f t="shared" si="34"/>
        <v>1.048269197706887</v>
      </c>
      <c r="I151" s="39"/>
      <c r="J151" s="39"/>
      <c r="K151" s="39">
        <f t="shared" si="35"/>
        <v>10293.309999999998</v>
      </c>
      <c r="L151" s="39">
        <v>18.18</v>
      </c>
    </row>
    <row r="152" spans="1:12" x14ac:dyDescent="0.25">
      <c r="A152">
        <v>300</v>
      </c>
      <c r="B152" s="164">
        <v>43442</v>
      </c>
      <c r="C152" s="10">
        <v>500</v>
      </c>
      <c r="D152" s="39">
        <v>16.87</v>
      </c>
      <c r="E152" s="39">
        <v>33.520000000000003</v>
      </c>
      <c r="F152" s="39">
        <f t="shared" si="32"/>
        <v>8325.0000000000018</v>
      </c>
      <c r="G152" s="39">
        <f t="shared" si="33"/>
        <v>8435</v>
      </c>
      <c r="H152" s="179">
        <f t="shared" si="34"/>
        <v>0.98695909899229406</v>
      </c>
      <c r="I152" s="39"/>
      <c r="J152" s="39"/>
      <c r="K152" s="39">
        <f t="shared" si="35"/>
        <v>9777.26</v>
      </c>
      <c r="L152" s="39">
        <v>17.64</v>
      </c>
    </row>
    <row r="153" spans="1:12" x14ac:dyDescent="0.25">
      <c r="A153">
        <v>300</v>
      </c>
      <c r="B153" s="164">
        <v>43447</v>
      </c>
      <c r="C153" s="10">
        <v>600</v>
      </c>
      <c r="D153" s="39">
        <v>19.206600000000002</v>
      </c>
      <c r="E153" s="39">
        <v>30.71</v>
      </c>
      <c r="F153" s="39">
        <f t="shared" si="32"/>
        <v>6902.0399999999991</v>
      </c>
      <c r="G153" s="39">
        <f t="shared" si="33"/>
        <v>11523.960000000001</v>
      </c>
      <c r="H153" s="179">
        <f t="shared" si="34"/>
        <v>0.59892953463913434</v>
      </c>
      <c r="I153" s="39"/>
      <c r="J153" s="39"/>
      <c r="K153" s="39">
        <f t="shared" si="35"/>
        <v>8354.2999999999975</v>
      </c>
      <c r="L153" s="39">
        <v>17.37</v>
      </c>
    </row>
    <row r="154" spans="1:12" x14ac:dyDescent="0.25">
      <c r="A154">
        <v>400</v>
      </c>
      <c r="B154" s="164">
        <v>43473</v>
      </c>
      <c r="C154" s="10">
        <v>500</v>
      </c>
      <c r="D154" s="39">
        <v>16.774000000000001</v>
      </c>
      <c r="E154" s="39">
        <v>31.36</v>
      </c>
      <c r="F154" s="39">
        <f t="shared" si="32"/>
        <v>7292.9999999999991</v>
      </c>
      <c r="G154" s="39">
        <f t="shared" si="33"/>
        <v>8387</v>
      </c>
      <c r="H154" s="179">
        <f t="shared" si="34"/>
        <v>0.86956003338500043</v>
      </c>
      <c r="I154" s="39"/>
      <c r="J154" s="39"/>
      <c r="K154" s="39">
        <f t="shared" si="35"/>
        <v>8745.2599999999984</v>
      </c>
      <c r="L154" s="39">
        <v>16.510000000000002</v>
      </c>
    </row>
    <row r="155" spans="1:12" x14ac:dyDescent="0.25">
      <c r="A155">
        <v>500</v>
      </c>
      <c r="B155" s="164">
        <v>43491</v>
      </c>
      <c r="C155" s="10">
        <v>500</v>
      </c>
      <c r="D155" s="39">
        <v>16.77</v>
      </c>
      <c r="E155" s="39">
        <v>31.89</v>
      </c>
      <c r="F155" s="39">
        <f t="shared" si="32"/>
        <v>7560.0000000000009</v>
      </c>
      <c r="G155" s="39">
        <f t="shared" si="33"/>
        <v>8385</v>
      </c>
      <c r="H155" s="179">
        <f t="shared" si="34"/>
        <v>0.90161001788908779</v>
      </c>
      <c r="I155" s="39"/>
      <c r="J155" s="39"/>
      <c r="K155" s="39">
        <f t="shared" si="35"/>
        <v>9012.2599999999984</v>
      </c>
      <c r="L155" s="39">
        <v>16.78</v>
      </c>
    </row>
    <row r="156" spans="1:12" x14ac:dyDescent="0.25">
      <c r="A156">
        <v>200</v>
      </c>
      <c r="B156" s="164">
        <v>43516</v>
      </c>
      <c r="C156" s="185">
        <v>200</v>
      </c>
      <c r="D156" s="186">
        <v>-8.5844000000000005</v>
      </c>
      <c r="E156" s="39">
        <v>33.68</v>
      </c>
      <c r="F156" s="39">
        <f t="shared" ref="F156:F163" si="36">C156*(E156-D156)</f>
        <v>8452.880000000001</v>
      </c>
      <c r="G156" s="39">
        <f t="shared" ref="G156:G163" si="37">D156*C156</f>
        <v>-1716.88</v>
      </c>
      <c r="H156" s="179">
        <f t="shared" ref="H156:H163" si="38">(E156-D156)/D156</f>
        <v>-4.9233959274963883</v>
      </c>
      <c r="I156" s="39"/>
      <c r="J156" s="39"/>
      <c r="K156" s="39">
        <f t="shared" ref="K156:K167" si="39">F156+$Q$10</f>
        <v>9905.14</v>
      </c>
      <c r="L156" s="39">
        <v>17.670000000000002</v>
      </c>
    </row>
    <row r="157" spans="1:12" x14ac:dyDescent="0.25">
      <c r="A157">
        <v>200</v>
      </c>
      <c r="B157" s="164">
        <v>43520</v>
      </c>
      <c r="C157" s="10">
        <v>300</v>
      </c>
      <c r="D157" s="39">
        <v>5.0037000000000003</v>
      </c>
      <c r="E157" s="39">
        <v>32.299999999999997</v>
      </c>
      <c r="F157" s="39">
        <f t="shared" si="36"/>
        <v>8188.8899999999985</v>
      </c>
      <c r="G157" s="39">
        <f t="shared" si="37"/>
        <v>1501.1100000000001</v>
      </c>
      <c r="H157" s="179">
        <f t="shared" si="38"/>
        <v>5.4552231348801872</v>
      </c>
      <c r="I157" s="39"/>
      <c r="J157" s="39"/>
      <c r="K157" s="39">
        <f t="shared" si="39"/>
        <v>9641.1499999999978</v>
      </c>
      <c r="L157" s="39">
        <v>17</v>
      </c>
    </row>
    <row r="158" spans="1:12" x14ac:dyDescent="0.25">
      <c r="B158" s="164">
        <v>43521</v>
      </c>
      <c r="C158" s="185">
        <v>200</v>
      </c>
      <c r="D158" s="186">
        <v>-9.0841999999999992</v>
      </c>
      <c r="E158" s="39">
        <v>32.770000000000003</v>
      </c>
      <c r="F158" s="39">
        <f t="shared" si="36"/>
        <v>8370.840000000002</v>
      </c>
      <c r="G158" s="39">
        <f t="shared" si="37"/>
        <v>-1816.84</v>
      </c>
      <c r="H158" s="179">
        <f t="shared" si="38"/>
        <v>-4.6073622333281969</v>
      </c>
      <c r="I158" s="39"/>
      <c r="J158" s="39"/>
      <c r="K158" s="39">
        <f t="shared" si="39"/>
        <v>9823.1</v>
      </c>
      <c r="L158" s="39">
        <v>17.25</v>
      </c>
    </row>
    <row r="159" spans="1:12" x14ac:dyDescent="0.25">
      <c r="A159">
        <v>100</v>
      </c>
      <c r="B159" s="164">
        <v>43525</v>
      </c>
      <c r="C159" s="10">
        <v>300</v>
      </c>
      <c r="D159" s="39">
        <v>4.3438999999999997</v>
      </c>
      <c r="E159" s="39">
        <v>31.27</v>
      </c>
      <c r="F159" s="39">
        <f t="shared" si="36"/>
        <v>8077.829999999999</v>
      </c>
      <c r="G159" s="39">
        <f t="shared" si="37"/>
        <v>1303.1699999999998</v>
      </c>
      <c r="H159" s="179">
        <f t="shared" si="38"/>
        <v>6.1986003361035014</v>
      </c>
      <c r="I159" s="39"/>
      <c r="J159" s="39"/>
      <c r="K159" s="39">
        <f t="shared" si="39"/>
        <v>9530.0899999999965</v>
      </c>
      <c r="L159" s="39">
        <v>16.46</v>
      </c>
    </row>
    <row r="160" spans="1:12" x14ac:dyDescent="0.25">
      <c r="A160">
        <v>100</v>
      </c>
      <c r="B160" s="164">
        <v>43531</v>
      </c>
      <c r="C160" s="7">
        <v>400</v>
      </c>
      <c r="D160" s="43">
        <v>10.277900000000001</v>
      </c>
      <c r="E160" s="39">
        <v>27.92</v>
      </c>
      <c r="F160" s="39">
        <f t="shared" si="36"/>
        <v>7056.84</v>
      </c>
      <c r="G160" s="39">
        <f t="shared" si="37"/>
        <v>4111.16</v>
      </c>
      <c r="H160" s="179">
        <f t="shared" si="38"/>
        <v>1.7165082361182731</v>
      </c>
      <c r="I160" s="39"/>
      <c r="J160" s="39"/>
      <c r="K160" s="39">
        <f t="shared" si="39"/>
        <v>8509.0999999999985</v>
      </c>
      <c r="L160" s="39">
        <v>14.69</v>
      </c>
    </row>
    <row r="161" spans="1:12" x14ac:dyDescent="0.25">
      <c r="A161">
        <v>100</v>
      </c>
      <c r="B161" s="164">
        <v>43535</v>
      </c>
      <c r="C161" s="10">
        <v>400</v>
      </c>
      <c r="D161" s="39">
        <v>10.28</v>
      </c>
      <c r="E161" s="39">
        <v>28.71</v>
      </c>
      <c r="F161" s="39">
        <f t="shared" si="36"/>
        <v>7372</v>
      </c>
      <c r="G161" s="39">
        <f t="shared" si="37"/>
        <v>4112</v>
      </c>
      <c r="H161" s="179">
        <f t="shared" si="38"/>
        <v>1.7928015564202335</v>
      </c>
      <c r="I161" s="39"/>
      <c r="J161" s="39"/>
      <c r="K161" s="39">
        <f t="shared" si="39"/>
        <v>8824.2599999999984</v>
      </c>
      <c r="L161" s="39">
        <v>15.11</v>
      </c>
    </row>
    <row r="162" spans="1:12" x14ac:dyDescent="0.25">
      <c r="A162">
        <v>100</v>
      </c>
      <c r="B162" s="164">
        <v>43545</v>
      </c>
      <c r="C162" s="7">
        <v>400</v>
      </c>
      <c r="D162" s="43">
        <v>10.2591</v>
      </c>
      <c r="E162" s="39">
        <v>28.3</v>
      </c>
      <c r="F162" s="39">
        <f t="shared" si="36"/>
        <v>7216.3600000000006</v>
      </c>
      <c r="G162" s="39">
        <f t="shared" si="37"/>
        <v>4103.6400000000003</v>
      </c>
      <c r="H162" s="179">
        <f t="shared" si="38"/>
        <v>1.7585265764053377</v>
      </c>
      <c r="I162" s="39" t="s">
        <v>184</v>
      </c>
      <c r="J162" s="39"/>
      <c r="K162" s="39">
        <f t="shared" si="39"/>
        <v>8668.619999999999</v>
      </c>
      <c r="L162" s="39">
        <v>14.89</v>
      </c>
    </row>
    <row r="163" spans="1:12" x14ac:dyDescent="0.25">
      <c r="A163">
        <v>100</v>
      </c>
      <c r="B163" s="164">
        <v>43546</v>
      </c>
      <c r="C163" s="10">
        <v>600</v>
      </c>
      <c r="D163" s="39">
        <v>15.904400000000001</v>
      </c>
      <c r="E163" s="39">
        <v>26.85</v>
      </c>
      <c r="F163" s="39">
        <f t="shared" si="36"/>
        <v>6567.3600000000006</v>
      </c>
      <c r="G163" s="39">
        <f t="shared" si="37"/>
        <v>9542.6400000000012</v>
      </c>
      <c r="H163" s="179">
        <f t="shared" si="38"/>
        <v>0.68821206710092808</v>
      </c>
      <c r="I163" s="39"/>
      <c r="J163" s="39"/>
      <c r="K163" s="39">
        <f t="shared" si="39"/>
        <v>8019.619999999999</v>
      </c>
      <c r="L163" s="39">
        <v>14.13</v>
      </c>
    </row>
    <row r="164" spans="1:12" x14ac:dyDescent="0.25">
      <c r="A164">
        <v>100</v>
      </c>
      <c r="B164" s="164">
        <v>43556</v>
      </c>
      <c r="C164" s="7">
        <v>400</v>
      </c>
      <c r="D164" s="43">
        <v>9.9367999999999999</v>
      </c>
      <c r="E164" s="39">
        <v>27.84</v>
      </c>
      <c r="F164" s="39">
        <f>C164*(E164-D164)</f>
        <v>7161.2799999999988</v>
      </c>
      <c r="G164" s="39">
        <f>D164*C164</f>
        <v>3974.72</v>
      </c>
      <c r="H164" s="179">
        <f>(E164-D164)/D164</f>
        <v>1.8017067868931647</v>
      </c>
      <c r="I164" s="39"/>
      <c r="J164" s="39"/>
      <c r="K164" s="39">
        <f t="shared" si="39"/>
        <v>8613.5399999999972</v>
      </c>
      <c r="L164" s="39">
        <v>14.65</v>
      </c>
    </row>
    <row r="165" spans="1:12" x14ac:dyDescent="0.25">
      <c r="B165" s="164">
        <v>43604</v>
      </c>
      <c r="C165" s="10">
        <v>400</v>
      </c>
      <c r="D165" s="39">
        <v>9.94</v>
      </c>
      <c r="E165" s="39">
        <v>22.8</v>
      </c>
      <c r="F165" s="39">
        <f>C165*(E165-D165)</f>
        <v>5144.0000000000009</v>
      </c>
      <c r="G165" s="39">
        <f>D165*C165</f>
        <v>3976</v>
      </c>
      <c r="H165" s="179">
        <f>(E165-D165)/D165</f>
        <v>1.2937625754527164</v>
      </c>
      <c r="I165" s="39"/>
      <c r="J165" s="39"/>
      <c r="K165" s="39">
        <f t="shared" si="39"/>
        <v>6596.2599999999993</v>
      </c>
      <c r="L165" s="39"/>
    </row>
    <row r="166" spans="1:12" x14ac:dyDescent="0.25">
      <c r="A166">
        <v>400</v>
      </c>
      <c r="B166" s="164">
        <v>43606</v>
      </c>
      <c r="C166" s="10">
        <v>494</v>
      </c>
      <c r="D166" s="39">
        <v>12.333</v>
      </c>
      <c r="E166" s="39">
        <v>22.85</v>
      </c>
      <c r="F166" s="39">
        <f>C166*(E166-D166)</f>
        <v>5195.398000000001</v>
      </c>
      <c r="G166" s="39">
        <f>D166*C166</f>
        <v>6092.5020000000004</v>
      </c>
      <c r="H166" s="179">
        <f>(E166-D166)/D166</f>
        <v>0.85275277710208397</v>
      </c>
      <c r="I166" s="39"/>
      <c r="J166" s="39"/>
      <c r="K166" s="39">
        <f t="shared" si="39"/>
        <v>6647.6579999999994</v>
      </c>
      <c r="L166" s="39"/>
    </row>
    <row r="167" spans="1:12" x14ac:dyDescent="0.25">
      <c r="B167" s="164">
        <v>43607</v>
      </c>
      <c r="C167" s="10">
        <v>798</v>
      </c>
      <c r="D167" s="39">
        <v>16.1554</v>
      </c>
      <c r="E167" s="39">
        <v>22.34</v>
      </c>
      <c r="F167" s="39">
        <f>C167*(E167-D167)</f>
        <v>4935.3107999999993</v>
      </c>
      <c r="G167" s="39">
        <f>D167*C167</f>
        <v>12892.0092</v>
      </c>
      <c r="H167" s="179">
        <f>(E167-D167)/D167</f>
        <v>0.38281936689899349</v>
      </c>
      <c r="I167" s="39"/>
      <c r="J167" s="39"/>
      <c r="K167" s="39">
        <f t="shared" si="39"/>
        <v>6387.5707999999977</v>
      </c>
      <c r="L167" s="39">
        <v>12.03</v>
      </c>
    </row>
    <row r="168" spans="1:12" x14ac:dyDescent="0.25">
      <c r="A168">
        <v>400</v>
      </c>
      <c r="B168" s="164">
        <v>43608</v>
      </c>
      <c r="C168" s="10">
        <v>900</v>
      </c>
      <c r="D168" s="39">
        <v>16.767900000000001</v>
      </c>
      <c r="E168" s="39">
        <v>21.62</v>
      </c>
      <c r="F168" s="39">
        <f>C168*(E168-D168)</f>
        <v>4366.8900000000003</v>
      </c>
      <c r="G168" s="39">
        <f>D168*C168</f>
        <v>15091.11</v>
      </c>
      <c r="H168" s="179">
        <f>(E168-D168)/D168</f>
        <v>0.28936837648125285</v>
      </c>
      <c r="I168" s="39"/>
      <c r="J168" s="39"/>
      <c r="K168" s="39">
        <f t="shared" ref="K168" si="40">F168+$Q$10</f>
        <v>5819.1499999999987</v>
      </c>
      <c r="L168" s="39"/>
    </row>
    <row r="169" spans="1:12" x14ac:dyDescent="0.25">
      <c r="B169" s="164"/>
      <c r="C169" s="10"/>
      <c r="D169" s="39"/>
      <c r="E169" s="39"/>
      <c r="F169" s="39"/>
      <c r="G169" s="39"/>
      <c r="H169" s="179"/>
      <c r="I169" s="39"/>
      <c r="J169" s="39"/>
      <c r="K169" s="39"/>
      <c r="L169" s="39"/>
    </row>
    <row r="170" spans="1:12" x14ac:dyDescent="0.25">
      <c r="B170" s="164"/>
      <c r="C170" s="10"/>
      <c r="D170" s="39"/>
      <c r="E170" s="39"/>
      <c r="F170" s="39"/>
      <c r="G170" s="39"/>
      <c r="H170" s="179"/>
      <c r="I170" s="39"/>
      <c r="J170" s="39"/>
      <c r="K170" s="39"/>
      <c r="L170" s="39"/>
    </row>
    <row r="172" spans="1:12" x14ac:dyDescent="0.25">
      <c r="B172" s="414" t="s">
        <v>113</v>
      </c>
      <c r="C172" s="414" t="s">
        <v>145</v>
      </c>
      <c r="D172" s="415" t="s">
        <v>144</v>
      </c>
      <c r="E172" s="416" t="s">
        <v>146</v>
      </c>
      <c r="F172" s="416" t="s">
        <v>65</v>
      </c>
      <c r="G172" s="418" t="s">
        <v>150</v>
      </c>
      <c r="H172" s="418" t="s">
        <v>88</v>
      </c>
      <c r="I172" s="418" t="s">
        <v>153</v>
      </c>
    </row>
    <row r="173" spans="1:12" x14ac:dyDescent="0.25">
      <c r="B173" s="297">
        <v>42548</v>
      </c>
      <c r="C173" s="298">
        <v>100</v>
      </c>
      <c r="D173" s="299">
        <v>25</v>
      </c>
      <c r="E173" s="299">
        <v>24.69</v>
      </c>
      <c r="F173" s="299">
        <f t="shared" ref="F173:F178" si="41">C173*(E173-D173)</f>
        <v>-30.999999999999872</v>
      </c>
      <c r="G173" s="299">
        <f t="shared" ref="G173:G178" si="42">D173*C173</f>
        <v>2500</v>
      </c>
      <c r="H173" s="300">
        <f t="shared" ref="H173:H178" si="43">(E173-D173)/D173</f>
        <v>-1.2399999999999949E-2</v>
      </c>
      <c r="I173" s="299"/>
    </row>
    <row r="174" spans="1:12" x14ac:dyDescent="0.25">
      <c r="B174" s="297">
        <v>42549</v>
      </c>
      <c r="C174" s="298">
        <v>100</v>
      </c>
      <c r="D174" s="299">
        <v>25</v>
      </c>
      <c r="E174" s="299">
        <v>25.26</v>
      </c>
      <c r="F174" s="299">
        <f t="shared" si="41"/>
        <v>26.000000000000156</v>
      </c>
      <c r="G174" s="299">
        <f t="shared" si="42"/>
        <v>2500</v>
      </c>
      <c r="H174" s="300">
        <f t="shared" si="43"/>
        <v>1.0400000000000062E-2</v>
      </c>
      <c r="I174" s="299"/>
    </row>
    <row r="175" spans="1:12" x14ac:dyDescent="0.25">
      <c r="B175" s="297">
        <v>42552</v>
      </c>
      <c r="C175" s="298">
        <v>100</v>
      </c>
      <c r="D175" s="299">
        <v>25</v>
      </c>
      <c r="E175" s="299">
        <v>26.57</v>
      </c>
      <c r="F175" s="299">
        <f t="shared" si="41"/>
        <v>157.00000000000003</v>
      </c>
      <c r="G175" s="299">
        <f t="shared" si="42"/>
        <v>2500</v>
      </c>
      <c r="H175" s="300">
        <f t="shared" si="43"/>
        <v>6.2800000000000009E-2</v>
      </c>
      <c r="I175" s="299"/>
    </row>
    <row r="176" spans="1:12" x14ac:dyDescent="0.25">
      <c r="B176" s="297">
        <v>42556</v>
      </c>
      <c r="C176" s="298">
        <v>100</v>
      </c>
      <c r="D176" s="299">
        <v>25</v>
      </c>
      <c r="E176" s="299">
        <v>25.47</v>
      </c>
      <c r="F176" s="299">
        <f t="shared" si="41"/>
        <v>46.999999999999886</v>
      </c>
      <c r="G176" s="299">
        <f t="shared" si="42"/>
        <v>2500</v>
      </c>
      <c r="H176" s="300">
        <f t="shared" si="43"/>
        <v>1.8799999999999956E-2</v>
      </c>
      <c r="I176" s="299"/>
    </row>
    <row r="177" spans="2:9" x14ac:dyDescent="0.25">
      <c r="B177" s="297">
        <v>42562</v>
      </c>
      <c r="C177" s="298">
        <v>100</v>
      </c>
      <c r="D177" s="299">
        <v>25</v>
      </c>
      <c r="E177" s="299">
        <v>25.69</v>
      </c>
      <c r="F177" s="299">
        <f t="shared" si="41"/>
        <v>69.000000000000128</v>
      </c>
      <c r="G177" s="299">
        <f t="shared" si="42"/>
        <v>2500</v>
      </c>
      <c r="H177" s="300">
        <f t="shared" si="43"/>
        <v>2.7600000000000052E-2</v>
      </c>
      <c r="I177" s="299"/>
    </row>
    <row r="178" spans="2:9" x14ac:dyDescent="0.25">
      <c r="B178" s="297">
        <v>42563</v>
      </c>
      <c r="C178" s="298">
        <v>100</v>
      </c>
      <c r="D178" s="299">
        <v>25</v>
      </c>
      <c r="E178" s="299">
        <v>26.48</v>
      </c>
      <c r="F178" s="299">
        <f t="shared" si="41"/>
        <v>148.00000000000006</v>
      </c>
      <c r="G178" s="299">
        <f t="shared" si="42"/>
        <v>2500</v>
      </c>
      <c r="H178" s="300">
        <f t="shared" si="43"/>
        <v>5.9200000000000016E-2</v>
      </c>
      <c r="I178" s="299"/>
    </row>
    <row r="179" spans="2:9" x14ac:dyDescent="0.25">
      <c r="B179" s="297">
        <v>42569</v>
      </c>
      <c r="C179" s="298">
        <v>100</v>
      </c>
      <c r="D179" s="299">
        <v>25</v>
      </c>
      <c r="E179" s="299">
        <v>29.28</v>
      </c>
      <c r="F179" s="299">
        <f t="shared" ref="F179:F185" si="44">C179*(E179-D179)</f>
        <v>428.00000000000011</v>
      </c>
      <c r="G179" s="299">
        <f t="shared" ref="G179:G185" si="45">D179*C179</f>
        <v>2500</v>
      </c>
      <c r="H179" s="300">
        <f t="shared" ref="H179:H185" si="46">(E179-D179)/D179</f>
        <v>0.17120000000000005</v>
      </c>
      <c r="I179" s="299"/>
    </row>
    <row r="180" spans="2:9" x14ac:dyDescent="0.25">
      <c r="B180" s="297">
        <v>42570</v>
      </c>
      <c r="C180" s="298">
        <v>100</v>
      </c>
      <c r="D180" s="299">
        <v>25</v>
      </c>
      <c r="E180" s="299">
        <v>28.68</v>
      </c>
      <c r="F180" s="299">
        <f t="shared" si="44"/>
        <v>368</v>
      </c>
      <c r="G180" s="299">
        <f t="shared" si="45"/>
        <v>2500</v>
      </c>
      <c r="H180" s="300">
        <f t="shared" si="46"/>
        <v>0.1472</v>
      </c>
      <c r="I180" s="299"/>
    </row>
    <row r="181" spans="2:9" x14ac:dyDescent="0.25">
      <c r="B181" s="297">
        <v>42571</v>
      </c>
      <c r="C181" s="298">
        <v>100</v>
      </c>
      <c r="D181" s="299">
        <v>25</v>
      </c>
      <c r="E181" s="299">
        <v>29.01</v>
      </c>
      <c r="F181" s="299">
        <f t="shared" si="44"/>
        <v>401.00000000000017</v>
      </c>
      <c r="G181" s="299">
        <f t="shared" si="45"/>
        <v>2500</v>
      </c>
      <c r="H181" s="300">
        <f t="shared" si="46"/>
        <v>0.16040000000000007</v>
      </c>
      <c r="I181" s="299"/>
    </row>
    <row r="182" spans="2:9" x14ac:dyDescent="0.25">
      <c r="B182" s="297">
        <v>42572</v>
      </c>
      <c r="C182" s="298">
        <v>100</v>
      </c>
      <c r="D182" s="299">
        <v>25</v>
      </c>
      <c r="E182" s="299">
        <v>28.89</v>
      </c>
      <c r="F182" s="299">
        <f t="shared" si="44"/>
        <v>389.00000000000006</v>
      </c>
      <c r="G182" s="299">
        <f t="shared" si="45"/>
        <v>2500</v>
      </c>
      <c r="H182" s="300">
        <f t="shared" si="46"/>
        <v>0.15560000000000002</v>
      </c>
      <c r="I182" s="299"/>
    </row>
    <row r="183" spans="2:9" x14ac:dyDescent="0.25">
      <c r="B183" s="297">
        <v>42576</v>
      </c>
      <c r="C183" s="298">
        <v>100</v>
      </c>
      <c r="D183" s="299">
        <v>25</v>
      </c>
      <c r="E183" s="299">
        <v>28.63</v>
      </c>
      <c r="F183" s="299">
        <f t="shared" si="44"/>
        <v>362.99999999999989</v>
      </c>
      <c r="G183" s="299">
        <f t="shared" si="45"/>
        <v>2500</v>
      </c>
      <c r="H183" s="300">
        <f t="shared" si="46"/>
        <v>0.14519999999999997</v>
      </c>
      <c r="I183" s="299"/>
    </row>
    <row r="184" spans="2:9" x14ac:dyDescent="0.25">
      <c r="B184" s="297">
        <v>42577</v>
      </c>
      <c r="C184" s="298">
        <v>100</v>
      </c>
      <c r="D184" s="299">
        <v>25</v>
      </c>
      <c r="E184" s="299">
        <v>29.34</v>
      </c>
      <c r="F184" s="299">
        <f t="shared" si="44"/>
        <v>434</v>
      </c>
      <c r="G184" s="299">
        <f t="shared" si="45"/>
        <v>2500</v>
      </c>
      <c r="H184" s="300">
        <f t="shared" si="46"/>
        <v>0.1736</v>
      </c>
      <c r="I184" s="299"/>
    </row>
    <row r="185" spans="2:9" x14ac:dyDescent="0.25">
      <c r="B185" s="297">
        <v>42580</v>
      </c>
      <c r="C185" s="298">
        <v>100</v>
      </c>
      <c r="D185" s="299">
        <v>25</v>
      </c>
      <c r="E185" s="299">
        <v>27</v>
      </c>
      <c r="F185" s="299">
        <f t="shared" si="44"/>
        <v>200</v>
      </c>
      <c r="G185" s="299">
        <f t="shared" si="45"/>
        <v>2500</v>
      </c>
      <c r="H185" s="300">
        <f t="shared" si="46"/>
        <v>0.08</v>
      </c>
      <c r="I185" s="299"/>
    </row>
    <row r="186" spans="2:9" x14ac:dyDescent="0.25">
      <c r="B186" s="297">
        <v>42584</v>
      </c>
      <c r="C186" s="298">
        <v>0</v>
      </c>
      <c r="D186" s="299"/>
      <c r="E186" s="299"/>
      <c r="F186" s="299">
        <v>287.94</v>
      </c>
      <c r="G186" s="299"/>
      <c r="H186" s="300"/>
      <c r="I186" s="299"/>
    </row>
    <row r="187" spans="2:9" x14ac:dyDescent="0.25">
      <c r="B187" s="164"/>
      <c r="C187" s="10"/>
      <c r="D187" s="39"/>
      <c r="E187" s="39"/>
      <c r="F187" s="39"/>
      <c r="G187" s="39"/>
      <c r="H187" s="179"/>
      <c r="I187" s="39"/>
    </row>
    <row r="188" spans="2:9" x14ac:dyDescent="0.25">
      <c r="B188" s="162" t="s">
        <v>113</v>
      </c>
      <c r="C188" s="162" t="s">
        <v>145</v>
      </c>
      <c r="D188" s="163" t="s">
        <v>144</v>
      </c>
      <c r="E188" s="165" t="s">
        <v>146</v>
      </c>
      <c r="F188" s="165" t="s">
        <v>65</v>
      </c>
      <c r="G188" s="177" t="s">
        <v>150</v>
      </c>
      <c r="H188" s="177" t="s">
        <v>88</v>
      </c>
      <c r="I188" s="177" t="s">
        <v>153</v>
      </c>
    </row>
    <row r="189" spans="2:9" x14ac:dyDescent="0.25">
      <c r="B189" s="202">
        <v>42627</v>
      </c>
      <c r="C189" s="197">
        <v>50</v>
      </c>
      <c r="D189" s="198">
        <v>25.74</v>
      </c>
      <c r="E189" s="198">
        <v>25.83</v>
      </c>
      <c r="F189" s="198">
        <f>C189*(E189-D189)</f>
        <v>4.4999999999999929</v>
      </c>
      <c r="G189" s="198">
        <f>D189*C189</f>
        <v>1287</v>
      </c>
      <c r="H189" s="212">
        <f>(E189-D189)/D189</f>
        <v>3.4965034965034913E-3</v>
      </c>
      <c r="I189" s="198"/>
    </row>
    <row r="190" spans="2:9" x14ac:dyDescent="0.25">
      <c r="B190" s="202">
        <v>42629</v>
      </c>
      <c r="C190" s="197">
        <v>50</v>
      </c>
      <c r="D190" s="198">
        <v>25.74</v>
      </c>
      <c r="E190" s="198">
        <v>25.54</v>
      </c>
      <c r="F190" s="198">
        <f t="shared" ref="F190:F195" si="47">C190*(E190-D190)</f>
        <v>-9.9999999999999645</v>
      </c>
      <c r="G190" s="198">
        <f t="shared" ref="G190:G195" si="48">D190*C190</f>
        <v>1287</v>
      </c>
      <c r="H190" s="212">
        <f t="shared" ref="H190:H195" si="49">(E190-D190)/D190</f>
        <v>-7.7700077700077431E-3</v>
      </c>
      <c r="I190" s="198"/>
    </row>
    <row r="191" spans="2:9" x14ac:dyDescent="0.25">
      <c r="B191" s="202">
        <v>42636</v>
      </c>
      <c r="C191" s="197">
        <v>50</v>
      </c>
      <c r="D191" s="198">
        <v>25.74</v>
      </c>
      <c r="E191" s="198">
        <v>24.82</v>
      </c>
      <c r="F191" s="198">
        <f t="shared" si="47"/>
        <v>-45.999999999999908</v>
      </c>
      <c r="G191" s="198">
        <f t="shared" si="48"/>
        <v>1287</v>
      </c>
      <c r="H191" s="212">
        <f t="shared" si="49"/>
        <v>-3.5742035742035674E-2</v>
      </c>
      <c r="I191" s="198"/>
    </row>
    <row r="192" spans="2:9" x14ac:dyDescent="0.25">
      <c r="B192" s="202">
        <v>42639</v>
      </c>
      <c r="C192" s="197">
        <v>100</v>
      </c>
      <c r="D192" s="198">
        <v>24.96</v>
      </c>
      <c r="E192" s="198">
        <v>24.14</v>
      </c>
      <c r="F192" s="198">
        <f t="shared" si="47"/>
        <v>-82.000000000000028</v>
      </c>
      <c r="G192" s="198">
        <f t="shared" si="48"/>
        <v>2496</v>
      </c>
      <c r="H192" s="212">
        <f t="shared" si="49"/>
        <v>-3.2852564102564111E-2</v>
      </c>
      <c r="I192" s="198"/>
    </row>
    <row r="193" spans="2:9" x14ac:dyDescent="0.25">
      <c r="B193" s="202">
        <v>42639</v>
      </c>
      <c r="C193" s="197">
        <v>150</v>
      </c>
      <c r="D193" s="198">
        <v>24.8</v>
      </c>
      <c r="E193" s="198">
        <v>24.14</v>
      </c>
      <c r="F193" s="198">
        <f t="shared" si="47"/>
        <v>-99.000000000000028</v>
      </c>
      <c r="G193" s="198">
        <f t="shared" si="48"/>
        <v>3720</v>
      </c>
      <c r="H193" s="212">
        <f t="shared" si="49"/>
        <v>-2.6612903225806457E-2</v>
      </c>
      <c r="I193" s="198"/>
    </row>
    <row r="194" spans="2:9" x14ac:dyDescent="0.25">
      <c r="B194" s="202">
        <v>42640</v>
      </c>
      <c r="C194" s="197">
        <v>150</v>
      </c>
      <c r="D194" s="198">
        <v>24.8</v>
      </c>
      <c r="E194" s="198">
        <v>23.99</v>
      </c>
      <c r="F194" s="198">
        <f t="shared" si="47"/>
        <v>-121.50000000000034</v>
      </c>
      <c r="G194" s="198">
        <f t="shared" si="48"/>
        <v>3720</v>
      </c>
      <c r="H194" s="212">
        <f t="shared" si="49"/>
        <v>-3.2661290322580736E-2</v>
      </c>
      <c r="I194" s="198"/>
    </row>
    <row r="195" spans="2:9" x14ac:dyDescent="0.25">
      <c r="B195" s="202">
        <v>42643</v>
      </c>
      <c r="C195" s="197">
        <v>150</v>
      </c>
      <c r="D195" s="198">
        <v>24.8</v>
      </c>
      <c r="E195" s="198">
        <v>24.46</v>
      </c>
      <c r="F195" s="198">
        <f t="shared" si="47"/>
        <v>-50.999999999999979</v>
      </c>
      <c r="G195" s="198">
        <f t="shared" si="48"/>
        <v>3720</v>
      </c>
      <c r="H195" s="212">
        <f t="shared" si="49"/>
        <v>-1.3709677419354832E-2</v>
      </c>
      <c r="I195" s="198"/>
    </row>
    <row r="196" spans="2:9" x14ac:dyDescent="0.25">
      <c r="B196" s="202">
        <v>42646</v>
      </c>
      <c r="C196" s="197">
        <v>150</v>
      </c>
      <c r="D196" s="198">
        <v>24.8</v>
      </c>
      <c r="E196" s="198">
        <v>24.89</v>
      </c>
      <c r="F196" s="198">
        <f t="shared" ref="F196:F207" si="50">C196*(E196-D196)</f>
        <v>13.499999999999979</v>
      </c>
      <c r="G196" s="198">
        <f t="shared" ref="G196:G207" si="51">D196*C196</f>
        <v>3720</v>
      </c>
      <c r="H196" s="212">
        <f t="shared" ref="H196:H207" si="52">(E196-D196)/D196</f>
        <v>3.6290322580645102E-3</v>
      </c>
      <c r="I196" s="198"/>
    </row>
    <row r="197" spans="2:9" x14ac:dyDescent="0.25">
      <c r="B197" s="202">
        <v>42648</v>
      </c>
      <c r="C197" s="197">
        <v>150</v>
      </c>
      <c r="D197" s="198">
        <v>24.8</v>
      </c>
      <c r="E197" s="198">
        <v>25.07</v>
      </c>
      <c r="F197" s="198">
        <f t="shared" si="50"/>
        <v>40.499999999999936</v>
      </c>
      <c r="G197" s="198">
        <f t="shared" si="51"/>
        <v>3720</v>
      </c>
      <c r="H197" s="212">
        <f t="shared" si="52"/>
        <v>1.0887096774193531E-2</v>
      </c>
      <c r="I197" s="198"/>
    </row>
    <row r="198" spans="2:9" x14ac:dyDescent="0.25">
      <c r="B198" s="202">
        <v>42649</v>
      </c>
      <c r="C198" s="197">
        <v>150</v>
      </c>
      <c r="D198" s="198">
        <v>24.8</v>
      </c>
      <c r="E198" s="198">
        <v>24.85</v>
      </c>
      <c r="F198" s="198">
        <f t="shared" si="50"/>
        <v>7.5000000000001066</v>
      </c>
      <c r="G198" s="198">
        <f t="shared" si="51"/>
        <v>3720</v>
      </c>
      <c r="H198" s="212">
        <f t="shared" si="52"/>
        <v>2.0161290322580931E-3</v>
      </c>
      <c r="I198" s="198"/>
    </row>
    <row r="199" spans="2:9" x14ac:dyDescent="0.25">
      <c r="B199" s="202">
        <v>42650</v>
      </c>
      <c r="C199" s="197">
        <v>150</v>
      </c>
      <c r="D199" s="198">
        <v>24.8</v>
      </c>
      <c r="E199" s="198">
        <v>24.58</v>
      </c>
      <c r="F199" s="198">
        <f t="shared" si="50"/>
        <v>-33.000000000000362</v>
      </c>
      <c r="G199" s="198">
        <f t="shared" si="51"/>
        <v>3720</v>
      </c>
      <c r="H199" s="212">
        <f t="shared" si="52"/>
        <v>-8.8709677419355811E-3</v>
      </c>
      <c r="I199" s="198"/>
    </row>
    <row r="200" spans="2:9" x14ac:dyDescent="0.25">
      <c r="B200" s="202">
        <v>42661</v>
      </c>
      <c r="C200" s="197">
        <v>150</v>
      </c>
      <c r="D200" s="198">
        <v>24.8</v>
      </c>
      <c r="E200" s="198">
        <v>23.39</v>
      </c>
      <c r="F200" s="198">
        <f t="shared" si="50"/>
        <v>-211.50000000000003</v>
      </c>
      <c r="G200" s="198">
        <f t="shared" si="51"/>
        <v>3720</v>
      </c>
      <c r="H200" s="212">
        <f t="shared" si="52"/>
        <v>-5.6854838709677426E-2</v>
      </c>
      <c r="I200" s="198"/>
    </row>
    <row r="201" spans="2:9" x14ac:dyDescent="0.25">
      <c r="B201" s="202">
        <v>42662</v>
      </c>
      <c r="C201" s="197">
        <v>150</v>
      </c>
      <c r="D201" s="198">
        <v>24.8</v>
      </c>
      <c r="E201" s="198">
        <v>23.84</v>
      </c>
      <c r="F201" s="198">
        <f t="shared" si="50"/>
        <v>-144.00000000000011</v>
      </c>
      <c r="G201" s="198">
        <f t="shared" si="51"/>
        <v>3720</v>
      </c>
      <c r="H201" s="212">
        <f t="shared" si="52"/>
        <v>-3.8709677419354875E-2</v>
      </c>
      <c r="I201" s="198"/>
    </row>
    <row r="202" spans="2:9" x14ac:dyDescent="0.25">
      <c r="B202" s="202">
        <v>42664</v>
      </c>
      <c r="C202" s="197">
        <v>150</v>
      </c>
      <c r="D202" s="198">
        <v>24.8</v>
      </c>
      <c r="E202" s="198">
        <v>24.31</v>
      </c>
      <c r="F202" s="198">
        <f t="shared" si="50"/>
        <v>-73.500000000000298</v>
      </c>
      <c r="G202" s="198">
        <f t="shared" si="51"/>
        <v>3720</v>
      </c>
      <c r="H202" s="212">
        <f t="shared" si="52"/>
        <v>-1.975806451612911E-2</v>
      </c>
      <c r="I202" s="198"/>
    </row>
    <row r="203" spans="2:9" x14ac:dyDescent="0.25">
      <c r="B203" s="202">
        <v>42670</v>
      </c>
      <c r="C203" s="197">
        <v>150</v>
      </c>
      <c r="D203" s="198">
        <v>24.626899999999999</v>
      </c>
      <c r="E203" s="198">
        <v>23.93</v>
      </c>
      <c r="F203" s="198">
        <f t="shared" si="50"/>
        <v>-104.53499999999991</v>
      </c>
      <c r="G203" s="198">
        <f t="shared" si="51"/>
        <v>3694.0349999999999</v>
      </c>
      <c r="H203" s="212">
        <f t="shared" si="52"/>
        <v>-2.8298324190214743E-2</v>
      </c>
      <c r="I203" s="198"/>
    </row>
    <row r="204" spans="2:9" x14ac:dyDescent="0.25">
      <c r="B204" s="202">
        <v>42674</v>
      </c>
      <c r="C204" s="197">
        <v>150</v>
      </c>
      <c r="D204" s="198">
        <v>24.626899999999999</v>
      </c>
      <c r="E204" s="198">
        <v>23.53</v>
      </c>
      <c r="F204" s="198">
        <f t="shared" si="50"/>
        <v>-164.53499999999968</v>
      </c>
      <c r="G204" s="198">
        <f t="shared" si="51"/>
        <v>3694.0349999999999</v>
      </c>
      <c r="H204" s="212">
        <f t="shared" si="52"/>
        <v>-4.4540725791715481E-2</v>
      </c>
      <c r="I204" s="198"/>
    </row>
    <row r="205" spans="2:9" x14ac:dyDescent="0.25">
      <c r="B205" s="202">
        <v>42675</v>
      </c>
      <c r="C205" s="197">
        <v>150</v>
      </c>
      <c r="D205" s="198">
        <v>24.264700000000001</v>
      </c>
      <c r="E205" s="198">
        <v>24.32</v>
      </c>
      <c r="F205" s="198">
        <f t="shared" si="50"/>
        <v>8.2949999999998525</v>
      </c>
      <c r="G205" s="198">
        <f t="shared" si="51"/>
        <v>3639.7050000000004</v>
      </c>
      <c r="H205" s="212">
        <f t="shared" si="52"/>
        <v>2.2790308555225912E-3</v>
      </c>
      <c r="I205" s="198"/>
    </row>
    <row r="206" spans="2:9" x14ac:dyDescent="0.25">
      <c r="B206" s="202">
        <v>42676</v>
      </c>
      <c r="C206" s="197">
        <v>150</v>
      </c>
      <c r="D206" s="198">
        <v>24.264700000000001</v>
      </c>
      <c r="E206" s="198">
        <v>24.73</v>
      </c>
      <c r="F206" s="198">
        <f t="shared" si="50"/>
        <v>69.794999999999874</v>
      </c>
      <c r="G206" s="198">
        <f t="shared" si="51"/>
        <v>3639.7050000000004</v>
      </c>
      <c r="H206" s="212">
        <f t="shared" si="52"/>
        <v>1.9176004648728363E-2</v>
      </c>
      <c r="I206" s="198"/>
    </row>
    <row r="207" spans="2:9" x14ac:dyDescent="0.25">
      <c r="B207" s="202">
        <v>42704</v>
      </c>
      <c r="C207" s="197">
        <v>100</v>
      </c>
      <c r="D207" s="198">
        <v>22.507400000000001</v>
      </c>
      <c r="E207" s="198">
        <v>28.4</v>
      </c>
      <c r="F207" s="198">
        <f t="shared" si="50"/>
        <v>589.25999999999976</v>
      </c>
      <c r="G207" s="198">
        <f t="shared" si="51"/>
        <v>2250.7400000000002</v>
      </c>
      <c r="H207" s="212">
        <f t="shared" si="52"/>
        <v>0.26180722784506422</v>
      </c>
      <c r="I207" s="198"/>
    </row>
    <row r="208" spans="2:9" x14ac:dyDescent="0.25">
      <c r="B208" s="202">
        <v>42711</v>
      </c>
      <c r="C208" s="197">
        <v>0</v>
      </c>
      <c r="D208" s="198"/>
      <c r="E208" s="198"/>
      <c r="F208" s="198">
        <v>727.2</v>
      </c>
      <c r="G208" s="198"/>
      <c r="H208" s="212"/>
      <c r="I208" s="198"/>
    </row>
    <row r="209" spans="1:13" x14ac:dyDescent="0.25">
      <c r="B209" s="164"/>
      <c r="C209" s="10"/>
      <c r="D209" s="39"/>
      <c r="E209" s="39"/>
      <c r="F209" s="39"/>
      <c r="G209" s="39"/>
      <c r="H209" s="179"/>
      <c r="I209" s="39"/>
    </row>
    <row r="210" spans="1:13" x14ac:dyDescent="0.25">
      <c r="B210" s="164"/>
      <c r="C210" s="10"/>
      <c r="D210" s="39"/>
      <c r="E210" s="39"/>
      <c r="F210" s="39"/>
      <c r="G210" s="39"/>
      <c r="H210" s="179"/>
      <c r="I210" s="39"/>
    </row>
    <row r="211" spans="1:13" x14ac:dyDescent="0.25">
      <c r="B211" s="164"/>
      <c r="C211" s="10"/>
      <c r="D211" s="39"/>
      <c r="E211" s="39"/>
      <c r="F211" s="39"/>
      <c r="G211" s="39"/>
      <c r="H211" s="179"/>
      <c r="I211" s="39"/>
    </row>
    <row r="215" spans="1:13" x14ac:dyDescent="0.25">
      <c r="L215" t="s">
        <v>65</v>
      </c>
      <c r="M215" s="2">
        <f>K233+M233-F233</f>
        <v>1452.2599999999984</v>
      </c>
    </row>
    <row r="216" spans="1:13" x14ac:dyDescent="0.25">
      <c r="A216" s="383" t="s">
        <v>1</v>
      </c>
      <c r="B216" s="383" t="s">
        <v>2</v>
      </c>
      <c r="C216" s="383" t="s">
        <v>4</v>
      </c>
      <c r="D216" s="384" t="s">
        <v>5</v>
      </c>
      <c r="E216" s="384" t="s">
        <v>94</v>
      </c>
      <c r="F216" s="384" t="s">
        <v>60</v>
      </c>
      <c r="G216" s="383" t="s">
        <v>3</v>
      </c>
      <c r="H216" s="383" t="s">
        <v>6</v>
      </c>
      <c r="I216" s="384" t="s">
        <v>7</v>
      </c>
      <c r="J216" s="384" t="s">
        <v>95</v>
      </c>
      <c r="K216" s="384" t="s">
        <v>61</v>
      </c>
      <c r="L216" s="383" t="s">
        <v>37</v>
      </c>
      <c r="M216" s="383" t="s">
        <v>38</v>
      </c>
    </row>
    <row r="217" spans="1:13" x14ac:dyDescent="0.25">
      <c r="A217" s="385" t="s">
        <v>221</v>
      </c>
      <c r="B217" s="386">
        <v>42548</v>
      </c>
      <c r="C217" s="387">
        <v>100</v>
      </c>
      <c r="D217" s="388">
        <v>25</v>
      </c>
      <c r="E217" s="388">
        <v>0</v>
      </c>
      <c r="F217" s="388">
        <f>D217*C217+E217</f>
        <v>2500</v>
      </c>
      <c r="G217" s="386">
        <v>42584</v>
      </c>
      <c r="H217" s="389">
        <v>100</v>
      </c>
      <c r="I217" s="388">
        <v>27.88</v>
      </c>
      <c r="J217" s="388">
        <v>0.06</v>
      </c>
      <c r="K217" s="388">
        <f>H217*I217-J217</f>
        <v>2787.94</v>
      </c>
      <c r="L217" s="386">
        <v>42719</v>
      </c>
      <c r="M217" s="387">
        <v>41.25</v>
      </c>
    </row>
    <row r="218" spans="1:13" x14ac:dyDescent="0.25">
      <c r="A218" s="390" t="s">
        <v>71</v>
      </c>
      <c r="B218" s="386">
        <v>42627</v>
      </c>
      <c r="C218" s="387">
        <v>50</v>
      </c>
      <c r="D218" s="388">
        <v>25.74</v>
      </c>
      <c r="E218" s="388">
        <v>0</v>
      </c>
      <c r="F218" s="388">
        <v>1287</v>
      </c>
      <c r="G218" s="386" t="s">
        <v>327</v>
      </c>
      <c r="H218" s="389">
        <v>50</v>
      </c>
      <c r="I218" s="388">
        <v>25</v>
      </c>
      <c r="J218" s="388">
        <v>0.03</v>
      </c>
      <c r="K218" s="388">
        <v>1249.97</v>
      </c>
      <c r="L218" s="387"/>
      <c r="M218" s="387"/>
    </row>
    <row r="219" spans="1:13" x14ac:dyDescent="0.25">
      <c r="A219" s="387"/>
      <c r="B219" s="386">
        <v>42639</v>
      </c>
      <c r="C219" s="387">
        <v>50</v>
      </c>
      <c r="D219" s="388">
        <v>24.48</v>
      </c>
      <c r="E219" s="388">
        <v>0</v>
      </c>
      <c r="F219" s="388">
        <v>1224</v>
      </c>
      <c r="G219" s="386" t="s">
        <v>327</v>
      </c>
      <c r="H219" s="389">
        <v>100</v>
      </c>
      <c r="I219" s="388">
        <v>24.88</v>
      </c>
      <c r="J219" s="388">
        <v>0.05</v>
      </c>
      <c r="K219" s="388">
        <v>2487.9499999999998</v>
      </c>
      <c r="L219" s="387"/>
      <c r="M219" s="387"/>
    </row>
    <row r="220" spans="1:13" x14ac:dyDescent="0.25">
      <c r="A220" s="387"/>
      <c r="B220" s="386">
        <v>42639</v>
      </c>
      <c r="C220" s="387">
        <v>50</v>
      </c>
      <c r="D220" s="388">
        <v>24.18</v>
      </c>
      <c r="E220" s="388">
        <v>0</v>
      </c>
      <c r="F220" s="388">
        <v>1209</v>
      </c>
      <c r="G220" s="386" t="s">
        <v>327</v>
      </c>
      <c r="H220" s="389">
        <v>50</v>
      </c>
      <c r="I220" s="388">
        <v>27.78</v>
      </c>
      <c r="J220" s="388">
        <v>0.03</v>
      </c>
      <c r="K220" s="388">
        <v>1388.97</v>
      </c>
      <c r="L220" s="387"/>
      <c r="M220" s="387"/>
    </row>
    <row r="221" spans="1:13" x14ac:dyDescent="0.25">
      <c r="A221" s="387"/>
      <c r="B221" s="386">
        <v>42670</v>
      </c>
      <c r="C221" s="387">
        <v>50</v>
      </c>
      <c r="D221" s="388">
        <v>24.48</v>
      </c>
      <c r="E221" s="388">
        <v>0</v>
      </c>
      <c r="F221" s="388">
        <v>1224</v>
      </c>
      <c r="G221" s="386" t="s">
        <v>327</v>
      </c>
      <c r="H221" s="389">
        <v>100</v>
      </c>
      <c r="I221" s="388">
        <v>29.78</v>
      </c>
      <c r="J221" s="388">
        <v>0.06</v>
      </c>
      <c r="K221" s="388">
        <v>2977.94</v>
      </c>
      <c r="L221" s="387"/>
      <c r="M221" s="387"/>
    </row>
    <row r="222" spans="1:13" x14ac:dyDescent="0.25">
      <c r="A222" s="387"/>
      <c r="B222" s="386" t="s">
        <v>327</v>
      </c>
      <c r="C222" s="387">
        <v>100</v>
      </c>
      <c r="D222" s="388">
        <v>24.34</v>
      </c>
      <c r="E222" s="388">
        <v>-0.37</v>
      </c>
      <c r="F222" s="388">
        <v>2433.63</v>
      </c>
      <c r="G222" s="387"/>
      <c r="H222" s="389"/>
      <c r="I222" s="388"/>
      <c r="J222" s="388"/>
      <c r="K222" s="388"/>
      <c r="L222" s="387"/>
      <c r="M222" s="387"/>
    </row>
    <row r="223" spans="1:13" x14ac:dyDescent="0.25">
      <c r="A223" s="387"/>
      <c r="B223" s="426">
        <v>42723</v>
      </c>
      <c r="C223" s="427">
        <v>100</v>
      </c>
      <c r="D223" s="429">
        <v>27.98</v>
      </c>
      <c r="E223" s="429">
        <v>0</v>
      </c>
      <c r="F223" s="429">
        <f>D223*C223+E223</f>
        <v>2798</v>
      </c>
      <c r="G223" s="426">
        <v>42724</v>
      </c>
      <c r="H223" s="427">
        <v>100</v>
      </c>
      <c r="I223" s="429">
        <v>27.94</v>
      </c>
      <c r="J223" s="429">
        <v>0.06</v>
      </c>
      <c r="K223" s="429">
        <f>I223*H223-J223</f>
        <v>2793.94</v>
      </c>
      <c r="L223" s="387"/>
      <c r="M223" s="387"/>
    </row>
    <row r="224" spans="1:13" x14ac:dyDescent="0.25">
      <c r="A224" s="387"/>
      <c r="B224" s="368">
        <v>42724</v>
      </c>
      <c r="C224" s="7">
        <v>100</v>
      </c>
      <c r="D224" s="43">
        <v>27.58</v>
      </c>
      <c r="E224" s="43">
        <v>0</v>
      </c>
      <c r="F224" s="43">
        <f>D224*C224+E224</f>
        <v>2758</v>
      </c>
      <c r="G224" s="368">
        <v>42758</v>
      </c>
      <c r="H224" s="80">
        <v>100</v>
      </c>
      <c r="I224" s="43">
        <v>31.58</v>
      </c>
      <c r="J224" s="43">
        <v>7.0000000000000007E-2</v>
      </c>
      <c r="K224" s="43">
        <f>H224*I224-J224</f>
        <v>3157.93</v>
      </c>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9"/>
      <c r="I228" s="388"/>
      <c r="J228" s="388"/>
      <c r="K228" s="388"/>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7"/>
      <c r="I232" s="388"/>
      <c r="J232" s="388"/>
      <c r="K232" s="388"/>
      <c r="L232" s="387"/>
      <c r="M232" s="387"/>
    </row>
    <row r="233" spans="1:13" x14ac:dyDescent="0.25">
      <c r="A233" s="63" t="s">
        <v>81</v>
      </c>
      <c r="B233" s="64"/>
      <c r="C233" s="64">
        <f>SUM(C217:C232)</f>
        <v>600</v>
      </c>
      <c r="D233" s="65"/>
      <c r="E233" s="65"/>
      <c r="F233" s="65">
        <f>SUM(F217:F232)</f>
        <v>15433.630000000001</v>
      </c>
      <c r="G233" s="64"/>
      <c r="H233" s="472">
        <f>SUM(H217:H232)</f>
        <v>600</v>
      </c>
      <c r="I233" s="65"/>
      <c r="J233" s="65"/>
      <c r="K233" s="65">
        <f>SUM(K217:K232)</f>
        <v>16844.64</v>
      </c>
      <c r="L233" s="64"/>
      <c r="M233" s="65">
        <f>SUM(M217:M225)</f>
        <v>41.25</v>
      </c>
    </row>
    <row r="234" spans="1:13" ht="15.75" thickBot="1" x14ac:dyDescent="0.3">
      <c r="A234" s="391" t="s">
        <v>191</v>
      </c>
      <c r="B234" s="392"/>
      <c r="C234" s="393">
        <f>SumByColor($A$49,C217:C232)</f>
        <v>100</v>
      </c>
      <c r="D234" s="393"/>
      <c r="E234" s="393"/>
      <c r="F234" s="394">
        <f>SumByColor($A$49,F217:F232)</f>
        <v>2758</v>
      </c>
      <c r="G234" s="393"/>
      <c r="H234" s="393">
        <f>SumByColor($A$49,H217:H232)</f>
        <v>100</v>
      </c>
      <c r="I234" s="393"/>
      <c r="J234" s="393"/>
      <c r="K234" s="394">
        <f>SumByColor($A$49,K217:K232)</f>
        <v>3158</v>
      </c>
      <c r="L234" s="393"/>
      <c r="M234" s="394">
        <f>SumByColor($A$49,M217:M232)</f>
        <v>0</v>
      </c>
    </row>
  </sheetData>
  <mergeCells count="1">
    <mergeCell ref="O18:P18"/>
  </mergeCells>
  <conditionalFormatting sqref="O19:O39">
    <cfRule type="colorScale" priority="149">
      <colorScale>
        <cfvo type="min"/>
        <cfvo type="percentile" val="50"/>
        <cfvo type="max"/>
        <color rgb="FFF8696B"/>
        <color rgb="FFFFEB84"/>
        <color rgb="FF63BE7B"/>
      </colorScale>
    </cfRule>
  </conditionalFormatting>
  <conditionalFormatting sqref="P19:P39">
    <cfRule type="colorScale" priority="148">
      <colorScale>
        <cfvo type="min"/>
        <cfvo type="percentile" val="50"/>
        <cfvo type="max"/>
        <color rgb="FFF8696B"/>
        <color rgb="FFFFEB84"/>
        <color rgb="FF63BE7B"/>
      </colorScale>
    </cfRule>
  </conditionalFormatting>
  <conditionalFormatting sqref="F186:F187 H186:H187 H193:H211 F193:F211 K101:K108 H101:H108 F101:F108 F122 H122 H131 F131 K118:K131 F153 H153 K153 K169:K170 H169:H170 F169:F170">
    <cfRule type="expression" dxfId="1232" priority="144">
      <formula>F101&gt;0</formula>
    </cfRule>
    <cfRule type="expression" dxfId="1231" priority="145">
      <formula>F101&lt;0</formula>
    </cfRule>
  </conditionalFormatting>
  <conditionalFormatting sqref="Q7">
    <cfRule type="expression" dxfId="1230" priority="132">
      <formula>Q7&gt;0</formula>
    </cfRule>
    <cfRule type="expression" dxfId="1229" priority="133">
      <formula>Q7&lt;0</formula>
    </cfRule>
  </conditionalFormatting>
  <conditionalFormatting sqref="Q8">
    <cfRule type="expression" dxfId="1228" priority="130">
      <formula>Q8&gt;0</formula>
    </cfRule>
    <cfRule type="expression" dxfId="1227" priority="131">
      <formula>Q8&lt;0</formula>
    </cfRule>
  </conditionalFormatting>
  <conditionalFormatting sqref="F173:F185">
    <cfRule type="expression" dxfId="1226" priority="128">
      <formula>F173&gt;0</formula>
    </cfRule>
    <cfRule type="expression" dxfId="1225" priority="129">
      <formula>F173&lt;0</formula>
    </cfRule>
  </conditionalFormatting>
  <conditionalFormatting sqref="H173:H185">
    <cfRule type="expression" dxfId="1224" priority="126">
      <formula>H173&gt;0</formula>
    </cfRule>
    <cfRule type="expression" dxfId="1223" priority="127">
      <formula>H173&lt;0</formula>
    </cfRule>
  </conditionalFormatting>
  <conditionalFormatting sqref="H189:H192">
    <cfRule type="expression" dxfId="1222" priority="122">
      <formula>H189&gt;0</formula>
    </cfRule>
    <cfRule type="expression" dxfId="1221" priority="123">
      <formula>H189&lt;0</formula>
    </cfRule>
  </conditionalFormatting>
  <conditionalFormatting sqref="F189:F192">
    <cfRule type="expression" dxfId="1220" priority="124">
      <formula>F189&gt;0</formula>
    </cfRule>
    <cfRule type="expression" dxfId="1219" priority="125">
      <formula>F189&lt;0</formula>
    </cfRule>
  </conditionalFormatting>
  <conditionalFormatting sqref="M215">
    <cfRule type="expression" dxfId="1218" priority="120">
      <formula>M215&gt;0</formula>
    </cfRule>
    <cfRule type="expression" dxfId="1217" priority="121">
      <formula>M215&lt;0</formula>
    </cfRule>
  </conditionalFormatting>
  <conditionalFormatting sqref="F53:F54 F61:F98">
    <cfRule type="expression" dxfId="1216" priority="118">
      <formula>F53&gt;0</formula>
    </cfRule>
    <cfRule type="expression" dxfId="1215" priority="119">
      <formula>F53&lt;0</formula>
    </cfRule>
  </conditionalFormatting>
  <conditionalFormatting sqref="H53:H54 H61:H98">
    <cfRule type="expression" dxfId="1214" priority="116">
      <formula>H53&gt;0</formula>
    </cfRule>
    <cfRule type="expression" dxfId="1213" priority="117">
      <formula>H53&lt;0</formula>
    </cfRule>
  </conditionalFormatting>
  <conditionalFormatting sqref="Q10">
    <cfRule type="expression" dxfId="1212" priority="114">
      <formula>Q10&gt;0</formula>
    </cfRule>
    <cfRule type="expression" dxfId="1211" priority="115">
      <formula>Q10&lt;0</formula>
    </cfRule>
  </conditionalFormatting>
  <conditionalFormatting sqref="F55:F60">
    <cfRule type="expression" dxfId="1210" priority="112">
      <formula>F55&gt;0</formula>
    </cfRule>
    <cfRule type="expression" dxfId="1209" priority="113">
      <formula>F55&lt;0</formula>
    </cfRule>
  </conditionalFormatting>
  <conditionalFormatting sqref="H55:H60">
    <cfRule type="expression" dxfId="1208" priority="110">
      <formula>H55&gt;0</formula>
    </cfRule>
    <cfRule type="expression" dxfId="1207" priority="111">
      <formula>H55&lt;0</formula>
    </cfRule>
  </conditionalFormatting>
  <conditionalFormatting sqref="K58:K65">
    <cfRule type="expression" dxfId="1206" priority="108">
      <formula>K58&gt;0</formula>
    </cfRule>
    <cfRule type="expression" dxfId="1205" priority="109">
      <formula>K58&lt;0</formula>
    </cfRule>
  </conditionalFormatting>
  <conditionalFormatting sqref="K66:K98">
    <cfRule type="expression" dxfId="1204" priority="106">
      <formula>K66&gt;0</formula>
    </cfRule>
    <cfRule type="expression" dxfId="1203" priority="107">
      <formula>K66&lt;0</formula>
    </cfRule>
  </conditionalFormatting>
  <conditionalFormatting sqref="F99:F100">
    <cfRule type="expression" dxfId="1202" priority="103">
      <formula>F99&gt;0</formula>
    </cfRule>
    <cfRule type="expression" dxfId="1201" priority="104">
      <formula>F99&lt;0</formula>
    </cfRule>
  </conditionalFormatting>
  <conditionalFormatting sqref="H99:H100">
    <cfRule type="expression" dxfId="1200" priority="101">
      <formula>H99&gt;0</formula>
    </cfRule>
    <cfRule type="expression" dxfId="1199" priority="102">
      <formula>H99&lt;0</formula>
    </cfRule>
  </conditionalFormatting>
  <conditionalFormatting sqref="K99:K100">
    <cfRule type="expression" dxfId="1198" priority="99">
      <formula>K99&gt;0</formula>
    </cfRule>
    <cfRule type="expression" dxfId="1197" priority="100">
      <formula>K99&lt;0</formula>
    </cfRule>
  </conditionalFormatting>
  <conditionalFormatting sqref="F109:F111 H109:H111 K109:K111">
    <cfRule type="expression" dxfId="1196" priority="95">
      <formula>F109&gt;0</formula>
    </cfRule>
    <cfRule type="expression" dxfId="1195" priority="96">
      <formula>F109&lt;0</formula>
    </cfRule>
  </conditionalFormatting>
  <conditionalFormatting sqref="L101:L107 L170">
    <cfRule type="expression" dxfId="1194" priority="93">
      <formula>L101&gt;0</formula>
    </cfRule>
    <cfRule type="expression" dxfId="1193" priority="94">
      <formula>L101&lt;0</formula>
    </cfRule>
  </conditionalFormatting>
  <conditionalFormatting sqref="L58:L65">
    <cfRule type="expression" dxfId="1192" priority="91">
      <formula>L58&gt;0</formula>
    </cfRule>
    <cfRule type="expression" dxfId="1191" priority="92">
      <formula>L58&lt;0</formula>
    </cfRule>
  </conditionalFormatting>
  <conditionalFormatting sqref="L66:L98">
    <cfRule type="expression" dxfId="1190" priority="89">
      <formula>L66&gt;0</formula>
    </cfRule>
    <cfRule type="expression" dxfId="1189" priority="90">
      <formula>L66&lt;0</formula>
    </cfRule>
  </conditionalFormatting>
  <conditionalFormatting sqref="L99:L100">
    <cfRule type="expression" dxfId="1188" priority="87">
      <formula>L99&gt;0</formula>
    </cfRule>
    <cfRule type="expression" dxfId="1187" priority="88">
      <formula>L99&lt;0</formula>
    </cfRule>
  </conditionalFormatting>
  <conditionalFormatting sqref="L109:L111">
    <cfRule type="expression" dxfId="1186" priority="85">
      <formula>L109&gt;0</formula>
    </cfRule>
    <cfRule type="expression" dxfId="1185" priority="86">
      <formula>L109&lt;0</formula>
    </cfRule>
  </conditionalFormatting>
  <conditionalFormatting sqref="F118:F121 H118:H121">
    <cfRule type="expression" dxfId="1184" priority="83">
      <formula>F118&gt;0</formula>
    </cfRule>
    <cfRule type="expression" dxfId="1183" priority="84">
      <formula>F118&lt;0</formula>
    </cfRule>
  </conditionalFormatting>
  <conditionalFormatting sqref="K115:K117 F115:F117 H115:H117">
    <cfRule type="expression" dxfId="1182" priority="79">
      <formula>F115&gt;0</formula>
    </cfRule>
    <cfRule type="expression" dxfId="1181" priority="80">
      <formula>F115&lt;0</formula>
    </cfRule>
  </conditionalFormatting>
  <conditionalFormatting sqref="L115:L116">
    <cfRule type="expression" dxfId="1180" priority="77">
      <formula>L115&gt;0</formula>
    </cfRule>
    <cfRule type="expression" dxfId="1179" priority="78">
      <formula>L115&lt;0</formula>
    </cfRule>
  </conditionalFormatting>
  <conditionalFormatting sqref="K112:K114 F112:F114 H112:H114">
    <cfRule type="expression" dxfId="1178" priority="75">
      <formula>F112&gt;0</formula>
    </cfRule>
    <cfRule type="expression" dxfId="1177" priority="76">
      <formula>F112&lt;0</formula>
    </cfRule>
  </conditionalFormatting>
  <conditionalFormatting sqref="L113:L114">
    <cfRule type="expression" dxfId="1176" priority="73">
      <formula>L113&gt;0</formula>
    </cfRule>
    <cfRule type="expression" dxfId="1175" priority="74">
      <formula>L113&lt;0</formula>
    </cfRule>
  </conditionalFormatting>
  <conditionalFormatting sqref="H123:H126 F123:F126">
    <cfRule type="expression" dxfId="1174" priority="67">
      <formula>F123&gt;0</formula>
    </cfRule>
    <cfRule type="expression" dxfId="1173" priority="68">
      <formula>F123&lt;0</formula>
    </cfRule>
  </conditionalFormatting>
  <conditionalFormatting sqref="H127:H130 F127:F130">
    <cfRule type="expression" dxfId="1172" priority="63">
      <formula>F127&gt;0</formula>
    </cfRule>
    <cfRule type="expression" dxfId="1171" priority="64">
      <formula>F127&lt;0</formula>
    </cfRule>
  </conditionalFormatting>
  <conditionalFormatting sqref="F132:F137 H132:H137 K132:K137">
    <cfRule type="expression" dxfId="1170" priority="59">
      <formula>F132&gt;0</formula>
    </cfRule>
    <cfRule type="expression" dxfId="1169" priority="60">
      <formula>F132&lt;0</formula>
    </cfRule>
  </conditionalFormatting>
  <conditionalFormatting sqref="L136:L137">
    <cfRule type="expression" dxfId="1168" priority="53">
      <formula>L136&gt;0</formula>
    </cfRule>
    <cfRule type="expression" dxfId="1167" priority="54">
      <formula>L136&lt;0</formula>
    </cfRule>
  </conditionalFormatting>
  <conditionalFormatting sqref="F138:F140 H138:H140 K138:K141">
    <cfRule type="expression" dxfId="1166" priority="51">
      <formula>F138&gt;0</formula>
    </cfRule>
    <cfRule type="expression" dxfId="1165" priority="52">
      <formula>F138&lt;0</formula>
    </cfRule>
  </conditionalFormatting>
  <conditionalFormatting sqref="F141:F143 H141:H143 K142:K143">
    <cfRule type="expression" dxfId="1164" priority="47">
      <formula>F141&gt;0</formula>
    </cfRule>
    <cfRule type="expression" dxfId="1163" priority="48">
      <formula>F141&lt;0</formula>
    </cfRule>
  </conditionalFormatting>
  <conditionalFormatting sqref="F144:F146 H144:H146 K144:K146">
    <cfRule type="expression" dxfId="1162" priority="43">
      <formula>F144&gt;0</formula>
    </cfRule>
    <cfRule type="expression" dxfId="1161" priority="44">
      <formula>F144&lt;0</formula>
    </cfRule>
  </conditionalFormatting>
  <conditionalFormatting sqref="F147:F149 H147:H149 K147:K149">
    <cfRule type="expression" dxfId="1160" priority="39">
      <formula>F147&gt;0</formula>
    </cfRule>
    <cfRule type="expression" dxfId="1159" priority="40">
      <formula>F147&lt;0</formula>
    </cfRule>
  </conditionalFormatting>
  <conditionalFormatting sqref="F150:F152 H150:H152 K150:K152">
    <cfRule type="expression" dxfId="1158" priority="35">
      <formula>F150&gt;0</formula>
    </cfRule>
    <cfRule type="expression" dxfId="1157" priority="36">
      <formula>F150&lt;0</formula>
    </cfRule>
  </conditionalFormatting>
  <conditionalFormatting sqref="K154:K156 H154:H156 F154:F156">
    <cfRule type="expression" dxfId="1156" priority="31">
      <formula>F154&gt;0</formula>
    </cfRule>
    <cfRule type="expression" dxfId="1155" priority="32">
      <formula>F154&lt;0</formula>
    </cfRule>
  </conditionalFormatting>
  <conditionalFormatting sqref="K157 H157 F157">
    <cfRule type="expression" dxfId="1154" priority="27">
      <formula>F157&gt;0</formula>
    </cfRule>
    <cfRule type="expression" dxfId="1153" priority="28">
      <formula>F157&lt;0</formula>
    </cfRule>
  </conditionalFormatting>
  <conditionalFormatting sqref="H158:H160 F158:F160 K158:K160">
    <cfRule type="expression" dxfId="1152" priority="23">
      <formula>F158&gt;0</formula>
    </cfRule>
    <cfRule type="expression" dxfId="1151" priority="24">
      <formula>F158&lt;0</formula>
    </cfRule>
  </conditionalFormatting>
  <conditionalFormatting sqref="H162:H164 F162:F164 K162:K164">
    <cfRule type="expression" dxfId="1150" priority="15">
      <formula>F162&gt;0</formula>
    </cfRule>
    <cfRule type="expression" dxfId="1149" priority="16">
      <formula>F162&lt;0</formula>
    </cfRule>
  </conditionalFormatting>
  <conditionalFormatting sqref="K161 H161 F161">
    <cfRule type="expression" dxfId="1148" priority="11">
      <formula>F161&gt;0</formula>
    </cfRule>
    <cfRule type="expression" dxfId="1147" priority="12">
      <formula>F161&lt;0</formula>
    </cfRule>
  </conditionalFormatting>
  <conditionalFormatting sqref="K165:K166 H165:H166 F165:F166">
    <cfRule type="expression" dxfId="1146" priority="7">
      <formula>F165&gt;0</formula>
    </cfRule>
    <cfRule type="expression" dxfId="1145" priority="8">
      <formula>F165&lt;0</formula>
    </cfRule>
  </conditionalFormatting>
  <conditionalFormatting sqref="L166">
    <cfRule type="expression" dxfId="1144" priority="5">
      <formula>L166&gt;0</formula>
    </cfRule>
    <cfRule type="expression" dxfId="1143" priority="6">
      <formula>L166&lt;0</formula>
    </cfRule>
  </conditionalFormatting>
  <conditionalFormatting sqref="K167:K168 H167:H168 F167:F168">
    <cfRule type="expression" dxfId="1142" priority="3">
      <formula>F167&gt;0</formula>
    </cfRule>
    <cfRule type="expression" dxfId="1141" priority="4">
      <formula>F167&lt;0</formula>
    </cfRule>
  </conditionalFormatting>
  <conditionalFormatting sqref="L168">
    <cfRule type="expression" dxfId="1140" priority="1">
      <formula>L168&gt;0</formula>
    </cfRule>
    <cfRule type="expression" dxfId="1139" priority="2">
      <formula>L168&lt;0</formula>
    </cfRule>
  </conditionalFormatting>
  <hyperlinks>
    <hyperlink ref="A3" location="ACTIVE!A1" display="Back"/>
    <hyperlink ref="A218"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8" priority="9">
      <formula>F39&gt;0</formula>
    </cfRule>
    <cfRule type="expression" dxfId="1137" priority="10">
      <formula>F39&lt;0</formula>
    </cfRule>
  </conditionalFormatting>
  <conditionalFormatting sqref="F25:F38">
    <cfRule type="expression" dxfId="1136" priority="7">
      <formula>F25&gt;0</formula>
    </cfRule>
    <cfRule type="expression" dxfId="1135" priority="8">
      <formula>F25&lt;0</formula>
    </cfRule>
  </conditionalFormatting>
  <conditionalFormatting sqref="H25:H38">
    <cfRule type="expression" dxfId="1134" priority="5">
      <formula>H25&gt;0</formula>
    </cfRule>
    <cfRule type="expression" dxfId="1133" priority="6">
      <formula>H25&lt;0</formula>
    </cfRule>
  </conditionalFormatting>
  <conditionalFormatting sqref="Q7">
    <cfRule type="expression" dxfId="1132" priority="3">
      <formula>Q7&gt;0</formula>
    </cfRule>
    <cfRule type="expression" dxfId="1131" priority="4">
      <formula>Q7&lt;0</formula>
    </cfRule>
  </conditionalFormatting>
  <conditionalFormatting sqref="Q8">
    <cfRule type="expression" dxfId="1130" priority="1">
      <formula>Q8&gt;0</formula>
    </cfRule>
    <cfRule type="expression" dxfId="11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8" priority="29">
      <formula>F29&gt;0</formula>
    </cfRule>
    <cfRule type="expression" dxfId="1127" priority="30">
      <formula>F29&lt;0</formula>
    </cfRule>
  </conditionalFormatting>
  <conditionalFormatting sqref="Q7">
    <cfRule type="expression" dxfId="1126" priority="27">
      <formula>Q7&gt;0</formula>
    </cfRule>
    <cfRule type="expression" dxfId="1125" priority="28">
      <formula>Q7&lt;0</formula>
    </cfRule>
  </conditionalFormatting>
  <conditionalFormatting sqref="Q8">
    <cfRule type="expression" dxfId="1124" priority="25">
      <formula>Q8&gt;0</formula>
    </cfRule>
    <cfRule type="expression" dxfId="1123" priority="26">
      <formula>Q8&lt;0</formula>
    </cfRule>
  </conditionalFormatting>
  <conditionalFormatting sqref="F96:F110">
    <cfRule type="expression" dxfId="1122" priority="19">
      <formula>F96&gt;0</formula>
    </cfRule>
    <cfRule type="expression" dxfId="1121" priority="20">
      <formula>F96&lt;0</formula>
    </cfRule>
  </conditionalFormatting>
  <conditionalFormatting sqref="H96:H110">
    <cfRule type="expression" dxfId="1120" priority="17">
      <formula>H96&gt;0</formula>
    </cfRule>
    <cfRule type="expression" dxfId="1119" priority="18">
      <formula>H96&lt;0</formula>
    </cfRule>
  </conditionalFormatting>
  <conditionalFormatting sqref="Q10">
    <cfRule type="expression" dxfId="1118" priority="15">
      <formula>Q10&gt;0</formula>
    </cfRule>
    <cfRule type="expression" dxfId="1117" priority="16">
      <formula>Q10&lt;0</formula>
    </cfRule>
  </conditionalFormatting>
  <conditionalFormatting sqref="L29:L38">
    <cfRule type="expression" dxfId="1116" priority="9">
      <formula>L29&gt;0</formula>
    </cfRule>
    <cfRule type="expression" dxfId="1115" priority="10">
      <formula>L29&lt;0</formula>
    </cfRule>
  </conditionalFormatting>
  <conditionalFormatting sqref="F27:F29 H27:H29 J25:K29">
    <cfRule type="expression" dxfId="1114" priority="7">
      <formula>F25&gt;0</formula>
    </cfRule>
    <cfRule type="expression" dxfId="1113" priority="8">
      <formula>F25&lt;0</formula>
    </cfRule>
  </conditionalFormatting>
  <conditionalFormatting sqref="L25:L29">
    <cfRule type="expression" dxfId="1112" priority="5">
      <formula>L25&gt;0</formula>
    </cfRule>
    <cfRule type="expression" dxfId="1111" priority="6">
      <formula>L25&lt;0</formula>
    </cfRule>
  </conditionalFormatting>
  <conditionalFormatting sqref="F25:F26">
    <cfRule type="expression" dxfId="1110" priority="3">
      <formula>F25&gt;0</formula>
    </cfRule>
    <cfRule type="expression" dxfId="1109" priority="4">
      <formula>F25&lt;0</formula>
    </cfRule>
  </conditionalFormatting>
  <conditionalFormatting sqref="H25:H26">
    <cfRule type="expression" dxfId="1108" priority="1">
      <formula>H25&gt;0</formula>
    </cfRule>
    <cfRule type="expression" dxfId="110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27.82</v>
      </c>
      <c r="R4" s="425">
        <v>1.2699999999999999E-2</v>
      </c>
      <c r="T4" s="693"/>
      <c r="U4" s="30"/>
    </row>
    <row r="5" spans="1:21" x14ac:dyDescent="0.25">
      <c r="B5" s="72"/>
      <c r="C5" s="4"/>
      <c r="D5" s="3"/>
      <c r="E5" s="3"/>
      <c r="F5" s="3"/>
      <c r="G5" s="72"/>
      <c r="H5" s="161"/>
      <c r="I5" s="3"/>
      <c r="J5" s="3"/>
      <c r="K5" s="3"/>
      <c r="L5" s="4"/>
      <c r="M5" s="4"/>
      <c r="O5" s="11" t="s">
        <v>67</v>
      </c>
      <c r="Q5" s="3">
        <f>Q4*Q2</f>
        <v>5564</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-250</v>
      </c>
      <c r="R7" s="29">
        <v>43633</v>
      </c>
      <c r="T7" s="1"/>
    </row>
    <row r="8" spans="1:21" x14ac:dyDescent="0.25">
      <c r="B8" s="72"/>
      <c r="C8" s="4"/>
      <c r="D8" s="3"/>
      <c r="E8" s="3"/>
      <c r="F8" s="3"/>
      <c r="G8" s="72"/>
      <c r="H8" s="161"/>
      <c r="I8" s="3"/>
      <c r="J8" s="3"/>
      <c r="K8" s="3"/>
      <c r="L8" s="4"/>
      <c r="M8" s="4"/>
      <c r="O8" s="11" t="s">
        <v>179</v>
      </c>
      <c r="P8" s="33"/>
      <c r="Q8" s="2">
        <f>K18+M18-F18+Q2*Q4</f>
        <v>-250</v>
      </c>
    </row>
    <row r="9" spans="1:21" x14ac:dyDescent="0.25">
      <c r="B9" s="4"/>
      <c r="C9" s="4"/>
      <c r="D9" s="3"/>
      <c r="E9" s="3"/>
      <c r="F9" s="3"/>
      <c r="G9" s="4"/>
      <c r="H9" s="161"/>
      <c r="I9" s="3"/>
      <c r="J9" s="3"/>
      <c r="K9" s="3"/>
      <c r="L9" s="4"/>
      <c r="M9" s="4"/>
      <c r="O9" s="11" t="s">
        <v>204</v>
      </c>
      <c r="Q9" s="134">
        <f>IF(Q2=0, 0, Q8/Q6)</f>
        <v>-4.2999656002751976E-2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3.1631919482386771E-2</v>
      </c>
      <c r="R11">
        <f>0.88/4</f>
        <v>0.22</v>
      </c>
    </row>
    <row r="12" spans="1:21" x14ac:dyDescent="0.25">
      <c r="H12" s="70"/>
      <c r="O12" s="11" t="s">
        <v>921</v>
      </c>
      <c r="Q12" s="1"/>
    </row>
    <row r="13" spans="1:21" x14ac:dyDescent="0.25">
      <c r="H13" s="70"/>
      <c r="O13" s="11" t="s">
        <v>947</v>
      </c>
      <c r="Q13" s="2">
        <f>Q4/4.4</f>
        <v>6.3227272727272723</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30.602000000000004</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30.323800000000002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30.045600000000004</v>
      </c>
    </row>
    <row r="20" spans="1:16" x14ac:dyDescent="0.25">
      <c r="O20" s="81">
        <v>1.07</v>
      </c>
      <c r="P20" s="81">
        <f t="shared" si="0"/>
        <v>29.767400000000002</v>
      </c>
    </row>
    <row r="21" spans="1:16" x14ac:dyDescent="0.25">
      <c r="O21" s="81">
        <v>1.06</v>
      </c>
      <c r="P21" s="81">
        <f t="shared" si="0"/>
        <v>29.4892</v>
      </c>
    </row>
    <row r="22" spans="1:16" x14ac:dyDescent="0.25">
      <c r="O22" s="81">
        <v>1.05</v>
      </c>
      <c r="P22" s="81">
        <f t="shared" si="0"/>
        <v>29.211000000000002</v>
      </c>
    </row>
    <row r="23" spans="1:16" x14ac:dyDescent="0.25">
      <c r="O23" s="81">
        <v>1.04</v>
      </c>
      <c r="P23" s="81">
        <f t="shared" si="0"/>
        <v>28.9328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28.654600000000002</v>
      </c>
    </row>
    <row r="25" spans="1:16" x14ac:dyDescent="0.25">
      <c r="B25" s="164"/>
      <c r="C25" s="10"/>
      <c r="D25" s="39"/>
      <c r="E25" s="39"/>
      <c r="F25" s="39"/>
      <c r="G25" s="39"/>
      <c r="H25" s="179"/>
      <c r="I25" s="39"/>
      <c r="J25" s="39"/>
      <c r="K25" s="39"/>
      <c r="L25" s="39"/>
      <c r="O25" s="81">
        <v>1.02</v>
      </c>
      <c r="P25" s="81">
        <f t="shared" si="0"/>
        <v>28.3764</v>
      </c>
    </row>
    <row r="26" spans="1:16" x14ac:dyDescent="0.25">
      <c r="B26" s="164"/>
      <c r="C26" s="10"/>
      <c r="D26" s="39"/>
      <c r="E26" s="39"/>
      <c r="F26" s="39"/>
      <c r="G26" s="39"/>
      <c r="H26" s="179"/>
      <c r="I26" s="39"/>
      <c r="J26" s="39"/>
      <c r="K26" s="39"/>
      <c r="L26" s="39"/>
      <c r="O26" s="81">
        <v>1.01</v>
      </c>
      <c r="P26" s="81">
        <f t="shared" si="0"/>
        <v>28.098200000000002</v>
      </c>
    </row>
    <row r="27" spans="1:16" x14ac:dyDescent="0.25">
      <c r="B27" s="164"/>
      <c r="C27" s="10"/>
      <c r="D27" s="39"/>
      <c r="E27" s="39"/>
      <c r="F27" s="39"/>
      <c r="G27" s="39"/>
      <c r="H27" s="179"/>
      <c r="I27" s="39"/>
      <c r="J27" s="39"/>
      <c r="K27" s="39"/>
      <c r="L27" s="39"/>
      <c r="O27" s="81">
        <v>1</v>
      </c>
      <c r="P27" s="81">
        <f t="shared" si="0"/>
        <v>27.82</v>
      </c>
    </row>
    <row r="28" spans="1:16" x14ac:dyDescent="0.25">
      <c r="B28" s="164"/>
      <c r="C28" s="10"/>
      <c r="D28" s="39"/>
      <c r="E28" s="39"/>
      <c r="F28" s="39"/>
      <c r="G28" s="39"/>
      <c r="H28" s="179"/>
      <c r="I28" s="39"/>
      <c r="J28" s="39"/>
      <c r="K28" s="39"/>
      <c r="L28" s="39"/>
      <c r="O28" s="81">
        <v>0.99</v>
      </c>
      <c r="P28" s="81">
        <f t="shared" si="0"/>
        <v>27.541799999999999</v>
      </c>
    </row>
    <row r="29" spans="1:16" x14ac:dyDescent="0.25">
      <c r="B29" s="164"/>
      <c r="C29" s="10"/>
      <c r="D29" s="39"/>
      <c r="E29" s="39"/>
      <c r="F29" s="39"/>
      <c r="G29" s="39"/>
      <c r="H29" s="179"/>
      <c r="I29" s="39"/>
      <c r="J29" s="39"/>
      <c r="K29" s="39"/>
      <c r="L29" s="39"/>
      <c r="O29" s="81">
        <v>0.98</v>
      </c>
      <c r="P29" s="81">
        <f t="shared" si="0"/>
        <v>27.2636</v>
      </c>
    </row>
    <row r="30" spans="1:16" x14ac:dyDescent="0.25">
      <c r="B30" s="164"/>
      <c r="C30" s="10"/>
      <c r="D30" s="39"/>
      <c r="E30" s="39"/>
      <c r="F30" s="39"/>
      <c r="G30" s="39"/>
      <c r="H30" s="179"/>
      <c r="I30" s="39"/>
      <c r="J30" s="39"/>
      <c r="K30" s="39"/>
      <c r="L30" s="39"/>
      <c r="O30" s="81">
        <v>0.97</v>
      </c>
      <c r="P30" s="81">
        <f t="shared" si="0"/>
        <v>26.985399999999998</v>
      </c>
    </row>
    <row r="31" spans="1:16" x14ac:dyDescent="0.25">
      <c r="B31" s="164"/>
      <c r="C31" s="10"/>
      <c r="D31" s="39"/>
      <c r="E31" s="39"/>
      <c r="F31" s="39"/>
      <c r="G31" s="39"/>
      <c r="H31" s="179"/>
      <c r="I31" s="39"/>
      <c r="J31" s="39"/>
      <c r="K31" s="39"/>
      <c r="L31" s="39"/>
      <c r="O31" s="81">
        <v>0.96</v>
      </c>
      <c r="P31" s="81">
        <f t="shared" si="0"/>
        <v>26.7072</v>
      </c>
    </row>
    <row r="32" spans="1:16" x14ac:dyDescent="0.25">
      <c r="B32" s="164"/>
      <c r="C32" s="10"/>
      <c r="D32" s="39"/>
      <c r="E32" s="39"/>
      <c r="F32" s="39"/>
      <c r="G32" s="39"/>
      <c r="H32" s="179"/>
      <c r="I32" s="39"/>
      <c r="J32" s="39"/>
      <c r="K32" s="39"/>
      <c r="L32" s="39"/>
      <c r="O32" s="81">
        <v>0.95</v>
      </c>
      <c r="P32" s="81">
        <f t="shared" si="0"/>
        <v>26.428999999999998</v>
      </c>
    </row>
    <row r="33" spans="2:17" x14ac:dyDescent="0.25">
      <c r="B33" s="164"/>
      <c r="C33" s="10"/>
      <c r="D33" s="39"/>
      <c r="E33" s="39"/>
      <c r="F33" s="39"/>
      <c r="G33" s="39"/>
      <c r="H33" s="179"/>
      <c r="I33" s="39"/>
      <c r="J33" s="39"/>
      <c r="K33" s="39"/>
      <c r="L33" s="39"/>
      <c r="O33" s="81">
        <v>0.94</v>
      </c>
      <c r="P33" s="81">
        <f t="shared" si="0"/>
        <v>26.1508</v>
      </c>
    </row>
    <row r="34" spans="2:17" x14ac:dyDescent="0.25">
      <c r="B34" s="164"/>
      <c r="C34" s="10"/>
      <c r="D34" s="39"/>
      <c r="E34" s="39"/>
      <c r="F34" s="39"/>
      <c r="G34" s="39"/>
      <c r="H34" s="179"/>
      <c r="I34" s="39"/>
      <c r="J34" s="39"/>
      <c r="K34" s="39"/>
      <c r="L34" s="39"/>
      <c r="O34" s="81">
        <v>0.93</v>
      </c>
      <c r="P34" s="81">
        <f t="shared" si="0"/>
        <v>25.872600000000002</v>
      </c>
    </row>
    <row r="35" spans="2:17" x14ac:dyDescent="0.25">
      <c r="B35" s="164"/>
      <c r="C35" s="10"/>
      <c r="D35" s="39"/>
      <c r="E35" s="39"/>
      <c r="F35" s="39"/>
      <c r="G35" s="39"/>
      <c r="H35" s="179"/>
      <c r="I35" s="39"/>
      <c r="J35" s="39"/>
      <c r="K35" s="39"/>
      <c r="L35" s="39"/>
      <c r="O35" s="81">
        <v>0.92</v>
      </c>
      <c r="P35" s="81">
        <f t="shared" si="0"/>
        <v>25.5944</v>
      </c>
    </row>
    <row r="36" spans="2:17" x14ac:dyDescent="0.25">
      <c r="B36" s="164"/>
      <c r="C36" s="10"/>
      <c r="D36" s="39"/>
      <c r="E36" s="39"/>
      <c r="F36" s="39"/>
      <c r="G36" s="39"/>
      <c r="H36" s="179"/>
      <c r="I36" s="39"/>
      <c r="J36" s="39"/>
      <c r="K36" s="39"/>
      <c r="L36" s="39"/>
      <c r="O36" s="81">
        <v>0.91</v>
      </c>
      <c r="P36" s="81">
        <f t="shared" si="0"/>
        <v>25.316200000000002</v>
      </c>
    </row>
    <row r="37" spans="2:17" x14ac:dyDescent="0.25">
      <c r="B37" s="164"/>
      <c r="C37" s="10"/>
      <c r="D37" s="39"/>
      <c r="E37" s="39"/>
      <c r="F37" s="39"/>
      <c r="G37" s="39"/>
      <c r="H37" s="179"/>
      <c r="I37" s="39"/>
      <c r="J37" s="39"/>
      <c r="K37" s="39"/>
      <c r="L37" s="39"/>
      <c r="O37" s="81">
        <v>0.9</v>
      </c>
      <c r="P37" s="81">
        <f t="shared" si="0"/>
        <v>25.038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6" priority="43">
      <formula>F54&gt;0</formula>
    </cfRule>
    <cfRule type="expression" dxfId="1105" priority="44">
      <formula>F54&lt;0</formula>
    </cfRule>
  </conditionalFormatting>
  <conditionalFormatting sqref="Q7">
    <cfRule type="expression" dxfId="1104" priority="41">
      <formula>Q7&gt;0</formula>
    </cfRule>
    <cfRule type="expression" dxfId="1103" priority="42">
      <formula>Q7&lt;0</formula>
    </cfRule>
  </conditionalFormatting>
  <conditionalFormatting sqref="Q8">
    <cfRule type="expression" dxfId="1102" priority="39">
      <formula>Q8&gt;0</formula>
    </cfRule>
    <cfRule type="expression" dxfId="1101" priority="40">
      <formula>Q8&lt;0</formula>
    </cfRule>
  </conditionalFormatting>
  <conditionalFormatting sqref="F33:F36 F38:F53">
    <cfRule type="expression" dxfId="1100" priority="37">
      <formula>F33&gt;0</formula>
    </cfRule>
    <cfRule type="expression" dxfId="1099" priority="38">
      <formula>F33&lt;0</formula>
    </cfRule>
  </conditionalFormatting>
  <conditionalFormatting sqref="H33:H36 H38:H53">
    <cfRule type="expression" dxfId="1098" priority="35">
      <formula>H33&gt;0</formula>
    </cfRule>
    <cfRule type="expression" dxfId="1097" priority="36">
      <formula>H33&lt;0</formula>
    </cfRule>
  </conditionalFormatting>
  <conditionalFormatting sqref="Q10">
    <cfRule type="expression" dxfId="1096" priority="33">
      <formula>Q10&gt;0</formula>
    </cfRule>
    <cfRule type="expression" dxfId="1095" priority="34">
      <formula>Q10&lt;0</formula>
    </cfRule>
  </conditionalFormatting>
  <conditionalFormatting sqref="J25:J37">
    <cfRule type="expression" dxfId="1094" priority="31">
      <formula>J25&gt;0</formula>
    </cfRule>
    <cfRule type="expression" dxfId="1093" priority="32">
      <formula>J25&lt;0</formula>
    </cfRule>
  </conditionalFormatting>
  <conditionalFormatting sqref="K25:K38">
    <cfRule type="expression" dxfId="1092" priority="29">
      <formula>K25&gt;0</formula>
    </cfRule>
    <cfRule type="expression" dxfId="1091" priority="30">
      <formula>K25&lt;0</formula>
    </cfRule>
  </conditionalFormatting>
  <conditionalFormatting sqref="L25">
    <cfRule type="expression" dxfId="1090" priority="27">
      <formula>L25&gt;0</formula>
    </cfRule>
    <cfRule type="expression" dxfId="1089" priority="28">
      <formula>L25&lt;0</formula>
    </cfRule>
  </conditionalFormatting>
  <conditionalFormatting sqref="F89:F110">
    <cfRule type="expression" dxfId="1088" priority="25">
      <formula>F89&gt;0</formula>
    </cfRule>
    <cfRule type="expression" dxfId="1087" priority="26">
      <formula>F89&lt;0</formula>
    </cfRule>
  </conditionalFormatting>
  <conditionalFormatting sqref="H89:H110">
    <cfRule type="expression" dxfId="1086" priority="23">
      <formula>H89&gt;0</formula>
    </cfRule>
    <cfRule type="expression" dxfId="1085" priority="24">
      <formula>H89&lt;0</formula>
    </cfRule>
  </conditionalFormatting>
  <conditionalFormatting sqref="J89:J102">
    <cfRule type="expression" dxfId="1084" priority="21">
      <formula>J89&gt;0</formula>
    </cfRule>
    <cfRule type="expression" dxfId="1083" priority="22">
      <formula>J89&lt;0</formula>
    </cfRule>
  </conditionalFormatting>
  <conditionalFormatting sqref="K89:K102">
    <cfRule type="expression" dxfId="1082" priority="19">
      <formula>K89&gt;0</formula>
    </cfRule>
    <cfRule type="expression" dxfId="1081" priority="20">
      <formula>K89&lt;0</formula>
    </cfRule>
  </conditionalFormatting>
  <conditionalFormatting sqref="L89:L102">
    <cfRule type="expression" dxfId="1080" priority="17">
      <formula>L89&gt;0</formula>
    </cfRule>
    <cfRule type="expression" dxfId="1079" priority="18">
      <formula>L89&lt;0</formula>
    </cfRule>
  </conditionalFormatting>
  <conditionalFormatting sqref="F29:F32">
    <cfRule type="expression" dxfId="1078" priority="15">
      <formula>F29&gt;0</formula>
    </cfRule>
    <cfRule type="expression" dxfId="1077" priority="16">
      <formula>F29&lt;0</formula>
    </cfRule>
  </conditionalFormatting>
  <conditionalFormatting sqref="H29:H32">
    <cfRule type="expression" dxfId="1076" priority="13">
      <formula>H29&gt;0</formula>
    </cfRule>
    <cfRule type="expression" dxfId="1075" priority="14">
      <formula>H29&lt;0</formula>
    </cfRule>
  </conditionalFormatting>
  <conditionalFormatting sqref="F25:F28">
    <cfRule type="expression" dxfId="1074" priority="11">
      <formula>F25&gt;0</formula>
    </cfRule>
    <cfRule type="expression" dxfId="1073" priority="12">
      <formula>F25&lt;0</formula>
    </cfRule>
  </conditionalFormatting>
  <conditionalFormatting sqref="H25:H28">
    <cfRule type="expression" dxfId="1072" priority="9">
      <formula>H25&gt;0</formula>
    </cfRule>
    <cfRule type="expression" dxfId="1071" priority="10">
      <formula>H25&lt;0</formula>
    </cfRule>
  </conditionalFormatting>
  <conditionalFormatting sqref="F37">
    <cfRule type="expression" dxfId="1070" priority="7">
      <formula>F37&gt;0</formula>
    </cfRule>
    <cfRule type="expression" dxfId="1069" priority="8">
      <formula>F37&lt;0</formula>
    </cfRule>
  </conditionalFormatting>
  <conditionalFormatting sqref="H37">
    <cfRule type="expression" dxfId="1068" priority="5">
      <formula>H37&gt;0</formula>
    </cfRule>
    <cfRule type="expression" dxfId="1067" priority="6">
      <formula>H37&lt;0</formula>
    </cfRule>
  </conditionalFormatting>
  <conditionalFormatting sqref="J49">
    <cfRule type="expression" dxfId="1066" priority="3">
      <formula>J49&gt;0</formula>
    </cfRule>
    <cfRule type="expression" dxfId="1065" priority="4">
      <formula>J49&lt;0</formula>
    </cfRule>
  </conditionalFormatting>
  <conditionalFormatting sqref="J38:J48">
    <cfRule type="expression" dxfId="1064" priority="1">
      <formula>J38&gt;0</formula>
    </cfRule>
    <cfRule type="expression" dxfId="1063"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974" priority="1">
      <formula>K29&gt;0</formula>
    </cfRule>
    <cfRule type="expression" dxfId="9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510</v>
      </c>
      <c r="AJ2">
        <f>$Q$2*$Q$4</f>
        <v>6555</v>
      </c>
      <c r="AK2">
        <f ca="1">AJ2*EXP(-$X$2 * AI2/365.25)</f>
        <v>29613.677454404813</v>
      </c>
      <c r="AM2" s="2">
        <f>Q10</f>
        <v>0</v>
      </c>
      <c r="AO2">
        <f ca="1" xml:space="preserve"> (SUM(AB:AB) - SUM(AE:AE) - SUM(AH:AH) - SUM(AK:AK))/SUM(AB:AB)</f>
        <v>-1.3781414333997097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510</v>
      </c>
      <c r="AJ3">
        <f t="shared" ref="AJ3:AJ17" si="11">$Q$2*$Q$4</f>
        <v>6555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21.85</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510</v>
      </c>
      <c r="AJ4">
        <f t="shared" si="11"/>
        <v>6555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6555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510</v>
      </c>
      <c r="AJ5">
        <f t="shared" si="11"/>
        <v>6555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510</v>
      </c>
      <c r="AJ6">
        <f t="shared" si="11"/>
        <v>6555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-2190.8899999999921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510</v>
      </c>
      <c r="AJ7">
        <f t="shared" si="11"/>
        <v>6555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-2190.8899999999921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510</v>
      </c>
      <c r="AJ8">
        <f t="shared" si="11"/>
        <v>6555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-0.25050509439290847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510</v>
      </c>
      <c r="AJ9">
        <f t="shared" si="11"/>
        <v>6555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510</v>
      </c>
      <c r="AJ10">
        <f t="shared" si="11"/>
        <v>6555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4.7597254004576657E-2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510</v>
      </c>
      <c r="AJ11">
        <f t="shared" si="11"/>
        <v>6555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510</v>
      </c>
      <c r="AJ12">
        <f t="shared" si="11"/>
        <v>6555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12.852941176470589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510</v>
      </c>
      <c r="AJ13">
        <f t="shared" si="11"/>
        <v>6555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510</v>
      </c>
      <c r="AJ14">
        <f t="shared" si="11"/>
        <v>6555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510</v>
      </c>
      <c r="AJ15">
        <f t="shared" si="11"/>
        <v>6555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510</v>
      </c>
      <c r="AJ16">
        <f t="shared" si="11"/>
        <v>6555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510</v>
      </c>
      <c r="AJ17">
        <f t="shared" si="11"/>
        <v>6555</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24.035000000000004</v>
      </c>
      <c r="W19" s="134"/>
    </row>
    <row r="20" spans="1:39" x14ac:dyDescent="0.25">
      <c r="B20" s="72">
        <v>43440</v>
      </c>
      <c r="C20" s="4">
        <v>100</v>
      </c>
      <c r="D20" s="3">
        <v>23.38</v>
      </c>
      <c r="E20" s="3">
        <v>0</v>
      </c>
      <c r="F20" s="3">
        <f t="shared" si="12"/>
        <v>2338</v>
      </c>
      <c r="G20" s="4"/>
      <c r="H20" s="70"/>
      <c r="O20" s="81">
        <v>1.0900000000000001</v>
      </c>
      <c r="P20" s="81">
        <f t="shared" ref="P20:P39" si="13">O20*$Q$4</f>
        <v>23.816500000000005</v>
      </c>
      <c r="T20" s="1">
        <v>43244</v>
      </c>
      <c r="U20" t="s">
        <v>1072</v>
      </c>
      <c r="W20" s="134"/>
    </row>
    <row r="21" spans="1:39" x14ac:dyDescent="0.25">
      <c r="B21" s="72"/>
      <c r="C21" s="4"/>
      <c r="D21" s="3"/>
      <c r="E21" s="3"/>
      <c r="F21" s="3"/>
      <c r="O21" s="81">
        <v>1.08</v>
      </c>
      <c r="P21" s="81">
        <f t="shared" si="13"/>
        <v>23.598000000000003</v>
      </c>
      <c r="W21" s="134"/>
    </row>
    <row r="22" spans="1:39" x14ac:dyDescent="0.25">
      <c r="C22" s="4"/>
      <c r="D22" s="3"/>
      <c r="E22" s="3"/>
      <c r="F22" s="3"/>
      <c r="H22" s="70"/>
      <c r="O22" s="81">
        <v>1.07</v>
      </c>
      <c r="P22" s="81">
        <f t="shared" si="13"/>
        <v>23.379500000000004</v>
      </c>
      <c r="T22" s="693">
        <v>43288</v>
      </c>
      <c r="U22" t="s">
        <v>1153</v>
      </c>
      <c r="W22" s="134"/>
    </row>
    <row r="23" spans="1:39" x14ac:dyDescent="0.25">
      <c r="O23" s="81">
        <v>1.06</v>
      </c>
      <c r="P23" s="81">
        <f t="shared" si="13"/>
        <v>23.161000000000001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22.942500000000003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22.724000000000004</v>
      </c>
      <c r="T25" s="693">
        <v>43318</v>
      </c>
      <c r="U25" t="s">
        <v>1158</v>
      </c>
      <c r="W25" s="134"/>
    </row>
    <row r="26" spans="1:39" x14ac:dyDescent="0.25">
      <c r="O26" s="81">
        <v>1.03</v>
      </c>
      <c r="P26" s="81">
        <f t="shared" si="13"/>
        <v>22.505500000000001</v>
      </c>
      <c r="T26" s="708"/>
      <c r="W26" s="134"/>
    </row>
    <row r="27" spans="1:39" x14ac:dyDescent="0.25">
      <c r="O27" s="81">
        <v>1.02</v>
      </c>
      <c r="P27" s="81">
        <f t="shared" si="13"/>
        <v>22.287000000000003</v>
      </c>
      <c r="T27" s="1">
        <v>43342</v>
      </c>
      <c r="U27" t="s">
        <v>1256</v>
      </c>
      <c r="W27" s="134"/>
    </row>
    <row r="28" spans="1:39" x14ac:dyDescent="0.25">
      <c r="O28" s="81">
        <v>1.01</v>
      </c>
      <c r="P28" s="81">
        <f t="shared" si="13"/>
        <v>22.0685</v>
      </c>
      <c r="U28" s="405" t="s">
        <v>1257</v>
      </c>
      <c r="W28" s="134"/>
    </row>
    <row r="29" spans="1:39" x14ac:dyDescent="0.25">
      <c r="O29" s="81">
        <v>1</v>
      </c>
      <c r="P29" s="81">
        <f t="shared" si="13"/>
        <v>21.85</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21.631500000000003</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21.413</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21.194500000000001</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20.975999999999999</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20.7575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20.539000000000001</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20.320500000000003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20.102000000000004</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19.883500000000002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19.665000000000003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45.56</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7289.6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1721.0599999999995</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116.47999999999774</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1.6238401142041076E-2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3.7752414398595259E-2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10.079646017699117</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50.116000000000007</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49.660400000000003</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49.204800000000006</v>
      </c>
      <c r="W19" s="2"/>
      <c r="X19" s="134"/>
      <c r="AD19" s="182"/>
      <c r="AG19" s="182"/>
    </row>
    <row r="20" spans="1:33" x14ac:dyDescent="0.25">
      <c r="P20" s="81">
        <v>1.07</v>
      </c>
      <c r="Q20" s="81">
        <f t="shared" si="2"/>
        <v>48.749200000000002</v>
      </c>
      <c r="W20" s="2"/>
      <c r="X20" s="134"/>
    </row>
    <row r="21" spans="1:33" x14ac:dyDescent="0.25">
      <c r="P21" s="81">
        <v>1.06</v>
      </c>
      <c r="Q21" s="81">
        <f t="shared" si="2"/>
        <v>48.293600000000005</v>
      </c>
      <c r="W21" s="2"/>
      <c r="X21" s="134"/>
      <c r="AD21" s="182"/>
      <c r="AG21" s="182"/>
    </row>
    <row r="22" spans="1:33" x14ac:dyDescent="0.25">
      <c r="P22" s="81">
        <v>1.05</v>
      </c>
      <c r="Q22" s="81">
        <f t="shared" si="2"/>
        <v>47.838000000000001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47.382400000000004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46.9268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46.471200000000003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46.015599999999999</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45.56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45.104400000000005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44.648800000000001</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44.193200000000004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43.7376</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43.282000000000004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42.8264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42.370800000000003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41.915200000000006</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41.459600000000002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41.004000000000005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15.15</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7575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-5167.5200000000077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-5242.5400000000081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-0.40901296192561187</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6.0726072607260727E-2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9.7741935483870961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16.665000000000003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16.513500000000001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16.362000000000002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16.2105</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16.059000000000001</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15.907500000000001</v>
      </c>
    </row>
    <row r="25" spans="1:21" x14ac:dyDescent="0.25">
      <c r="A25" s="891"/>
      <c r="B25" s="368">
        <v>43318</v>
      </c>
      <c r="C25" s="7">
        <v>80</v>
      </c>
      <c r="D25" s="43">
        <v>23.08</v>
      </c>
      <c r="E25" s="43">
        <v>0</v>
      </c>
      <c r="F25" s="43">
        <f t="shared" si="2"/>
        <v>1846.3999999999999</v>
      </c>
      <c r="O25" s="81">
        <v>1.04</v>
      </c>
      <c r="P25" s="81">
        <f t="shared" si="3"/>
        <v>15.756</v>
      </c>
    </row>
    <row r="26" spans="1:21" x14ac:dyDescent="0.25">
      <c r="A26" s="891"/>
      <c r="B26" s="368">
        <v>43319</v>
      </c>
      <c r="C26" s="7">
        <v>100</v>
      </c>
      <c r="D26" s="43">
        <v>21.72</v>
      </c>
      <c r="E26" s="43">
        <v>0</v>
      </c>
      <c r="F26" s="43">
        <f t="shared" si="2"/>
        <v>2172</v>
      </c>
      <c r="O26" s="81">
        <v>1.03</v>
      </c>
      <c r="P26" s="81">
        <f t="shared" si="3"/>
        <v>15.604500000000002</v>
      </c>
    </row>
    <row r="27" spans="1:21" x14ac:dyDescent="0.25">
      <c r="A27" s="891"/>
      <c r="B27" s="368">
        <v>43320</v>
      </c>
      <c r="C27" s="7">
        <v>200</v>
      </c>
      <c r="D27" s="43">
        <v>20.399999999999999</v>
      </c>
      <c r="E27" s="43">
        <v>0</v>
      </c>
      <c r="F27" s="43">
        <f t="shared" si="2"/>
        <v>4079.9999999999995</v>
      </c>
      <c r="O27" s="81">
        <v>1.02</v>
      </c>
      <c r="P27" s="81">
        <f t="shared" si="3"/>
        <v>15.453000000000001</v>
      </c>
    </row>
    <row r="28" spans="1:21" x14ac:dyDescent="0.25">
      <c r="B28" s="368">
        <v>43325</v>
      </c>
      <c r="C28" s="7">
        <v>500</v>
      </c>
      <c r="D28" s="43">
        <v>20.48</v>
      </c>
      <c r="E28" s="43">
        <v>0</v>
      </c>
      <c r="F28" s="43">
        <f t="shared" si="2"/>
        <v>10240</v>
      </c>
      <c r="O28" s="81">
        <v>1.01</v>
      </c>
      <c r="P28" s="81">
        <f t="shared" si="3"/>
        <v>15.301500000000001</v>
      </c>
      <c r="T28" s="693">
        <v>43136</v>
      </c>
      <c r="U28" t="s">
        <v>838</v>
      </c>
    </row>
    <row r="29" spans="1:21" x14ac:dyDescent="0.25">
      <c r="B29" s="368">
        <v>43347</v>
      </c>
      <c r="C29" s="7">
        <v>200</v>
      </c>
      <c r="D29" s="43">
        <v>21.28</v>
      </c>
      <c r="E29" s="43">
        <v>0</v>
      </c>
      <c r="F29" s="43">
        <f t="shared" si="2"/>
        <v>4256</v>
      </c>
      <c r="O29" s="81">
        <v>1</v>
      </c>
      <c r="P29" s="81">
        <f t="shared" si="3"/>
        <v>15.15</v>
      </c>
    </row>
    <row r="30" spans="1:21" ht="15" customHeight="1" x14ac:dyDescent="0.25">
      <c r="A30" s="892" t="s">
        <v>1274</v>
      </c>
      <c r="B30" s="368">
        <v>43367</v>
      </c>
      <c r="C30" s="7">
        <v>200</v>
      </c>
      <c r="D30" s="43">
        <v>20.98</v>
      </c>
      <c r="E30" s="43">
        <v>0</v>
      </c>
      <c r="F30" s="43">
        <f t="shared" si="2"/>
        <v>4196</v>
      </c>
      <c r="O30" s="81">
        <v>0.99</v>
      </c>
      <c r="P30" s="81">
        <f t="shared" si="3"/>
        <v>14.9985</v>
      </c>
      <c r="T30" s="1">
        <v>43175</v>
      </c>
      <c r="U30" t="s">
        <v>1088</v>
      </c>
    </row>
    <row r="31" spans="1:21" x14ac:dyDescent="0.25">
      <c r="A31" s="892"/>
      <c r="B31" s="368">
        <v>43367</v>
      </c>
      <c r="C31" s="7">
        <v>100</v>
      </c>
      <c r="D31" s="43">
        <v>20.315000000000001</v>
      </c>
      <c r="E31" s="43">
        <v>0</v>
      </c>
      <c r="F31" s="43">
        <f t="shared" si="2"/>
        <v>2031.5000000000002</v>
      </c>
      <c r="O31" s="81">
        <v>0.98</v>
      </c>
      <c r="P31" s="81">
        <f t="shared" si="3"/>
        <v>14.847</v>
      </c>
      <c r="T31" s="1">
        <v>43178</v>
      </c>
      <c r="U31" t="s">
        <v>935</v>
      </c>
    </row>
    <row r="32" spans="1:21" x14ac:dyDescent="0.25">
      <c r="A32" s="892"/>
      <c r="B32" s="368">
        <v>43378</v>
      </c>
      <c r="C32" s="7">
        <v>100</v>
      </c>
      <c r="D32" s="43">
        <v>19.39</v>
      </c>
      <c r="E32" s="43">
        <v>0</v>
      </c>
      <c r="F32" s="43">
        <f t="shared" si="2"/>
        <v>1939</v>
      </c>
      <c r="O32" s="81">
        <v>0.97</v>
      </c>
      <c r="P32" s="81">
        <f t="shared" si="3"/>
        <v>14.695499999999999</v>
      </c>
    </row>
    <row r="33" spans="1:21" x14ac:dyDescent="0.25">
      <c r="A33" s="892"/>
      <c r="B33" s="72">
        <v>43378</v>
      </c>
      <c r="C33" s="7">
        <v>100</v>
      </c>
      <c r="D33" s="43">
        <v>18.75</v>
      </c>
      <c r="E33" s="43">
        <v>0</v>
      </c>
      <c r="F33" s="43">
        <f t="shared" si="2"/>
        <v>1875</v>
      </c>
      <c r="O33" s="81">
        <v>0.96</v>
      </c>
      <c r="P33" s="81">
        <f t="shared" si="3"/>
        <v>14.544</v>
      </c>
      <c r="T33" s="1">
        <v>43217</v>
      </c>
      <c r="U33" t="s">
        <v>1007</v>
      </c>
    </row>
    <row r="34" spans="1:21" x14ac:dyDescent="0.25">
      <c r="B34" s="72">
        <v>43511</v>
      </c>
      <c r="C34" s="4">
        <v>200</v>
      </c>
      <c r="D34" s="3">
        <v>17.68</v>
      </c>
      <c r="E34" s="3">
        <v>0</v>
      </c>
      <c r="F34" s="3">
        <f t="shared" si="2"/>
        <v>3536</v>
      </c>
      <c r="O34" s="81">
        <v>0.95</v>
      </c>
      <c r="P34" s="81">
        <f t="shared" si="3"/>
        <v>14.3925</v>
      </c>
    </row>
    <row r="35" spans="1:21" x14ac:dyDescent="0.25">
      <c r="B35" s="72">
        <v>43546</v>
      </c>
      <c r="C35" s="7">
        <v>200</v>
      </c>
      <c r="D35" s="43">
        <v>15.12</v>
      </c>
      <c r="E35" s="43">
        <v>0</v>
      </c>
      <c r="F35" s="43">
        <f t="shared" si="2"/>
        <v>3024</v>
      </c>
      <c r="O35" s="81">
        <v>0.94</v>
      </c>
      <c r="P35" s="81">
        <f t="shared" si="3"/>
        <v>14.241</v>
      </c>
      <c r="T35" s="1">
        <v>43224</v>
      </c>
      <c r="U35" t="s">
        <v>82</v>
      </c>
    </row>
    <row r="36" spans="1:21" x14ac:dyDescent="0.25">
      <c r="B36" s="4"/>
      <c r="C36" s="4"/>
      <c r="D36" s="3"/>
      <c r="E36" s="3"/>
      <c r="F36" s="3"/>
      <c r="O36" s="81">
        <v>0.93</v>
      </c>
      <c r="P36" s="81">
        <f t="shared" si="3"/>
        <v>14.089500000000001</v>
      </c>
    </row>
    <row r="37" spans="1:21" x14ac:dyDescent="0.25">
      <c r="O37" s="81">
        <v>0.92</v>
      </c>
      <c r="P37" s="81">
        <f t="shared" si="3"/>
        <v>13.938000000000001</v>
      </c>
    </row>
    <row r="38" spans="1:21" x14ac:dyDescent="0.25">
      <c r="B38" s="4"/>
      <c r="C38" s="4"/>
      <c r="D38" s="3"/>
      <c r="E38" s="3"/>
      <c r="F38" s="3"/>
      <c r="O38" s="81">
        <v>0.91</v>
      </c>
      <c r="P38" s="81">
        <f t="shared" si="3"/>
        <v>13.7865</v>
      </c>
      <c r="T38" s="693">
        <v>43318</v>
      </c>
      <c r="U38" t="s">
        <v>82</v>
      </c>
    </row>
    <row r="39" spans="1:21" x14ac:dyDescent="0.25">
      <c r="O39" s="81">
        <v>0.9</v>
      </c>
      <c r="P39" s="81">
        <f t="shared" si="3"/>
        <v>13.635</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8" si="0">C2*D2+E2</f>
        <v>2128</v>
      </c>
      <c r="G2" s="368">
        <v>43223</v>
      </c>
      <c r="H2" s="7">
        <v>200</v>
      </c>
      <c r="I2" s="43">
        <v>20.03</v>
      </c>
      <c r="J2" s="43">
        <v>0.09</v>
      </c>
      <c r="K2" s="43">
        <f t="shared" ref="K2:K11" si="1">H2*I2-J2</f>
        <v>4005.91</v>
      </c>
      <c r="L2" s="72"/>
      <c r="M2" s="3"/>
      <c r="O2" s="11" t="s">
        <v>57</v>
      </c>
      <c r="Q2" s="70">
        <f>C22-H22</f>
        <v>1800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13.768583333333336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11.04</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19872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24783.450000000004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-4626.4799999999996</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-4911.4500000000044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-0.19817458828371368</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4.5061224489795908</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12.144</v>
      </c>
      <c r="T17" s="1">
        <v>43235</v>
      </c>
      <c r="U17" t="s">
        <v>1051</v>
      </c>
    </row>
    <row r="18" spans="1:21" x14ac:dyDescent="0.25">
      <c r="B18" s="404">
        <v>43608</v>
      </c>
      <c r="C18" s="4">
        <v>400</v>
      </c>
      <c r="D18" s="2">
        <v>11.1</v>
      </c>
      <c r="E18" s="2">
        <v>0</v>
      </c>
      <c r="F18" s="2">
        <f t="shared" si="0"/>
        <v>4440</v>
      </c>
      <c r="O18" s="81">
        <v>1.0900000000000001</v>
      </c>
      <c r="P18" s="81">
        <f t="shared" ref="P18:P37" si="2">O18*$Q$4</f>
        <v>12.0336</v>
      </c>
      <c r="U18" t="s">
        <v>1052</v>
      </c>
    </row>
    <row r="19" spans="1:21" x14ac:dyDescent="0.25">
      <c r="O19" s="81">
        <v>1.08</v>
      </c>
      <c r="P19" s="81">
        <f t="shared" si="2"/>
        <v>11.9232</v>
      </c>
    </row>
    <row r="20" spans="1:21" x14ac:dyDescent="0.25">
      <c r="O20" s="81">
        <v>1.07</v>
      </c>
      <c r="P20" s="81">
        <f t="shared" si="2"/>
        <v>11.812799999999999</v>
      </c>
    </row>
    <row r="21" spans="1:21" x14ac:dyDescent="0.25">
      <c r="O21" s="81">
        <v>1.06</v>
      </c>
      <c r="P21" s="81">
        <f t="shared" si="2"/>
        <v>11.702399999999999</v>
      </c>
      <c r="T21" s="693">
        <v>43314</v>
      </c>
      <c r="U21" t="s">
        <v>1196</v>
      </c>
    </row>
    <row r="22" spans="1:21" x14ac:dyDescent="0.25">
      <c r="A22" s="31" t="s">
        <v>81</v>
      </c>
      <c r="B22" s="14"/>
      <c r="C22" s="14">
        <f>SUM(C2:C21)</f>
        <v>3600</v>
      </c>
      <c r="D22" s="18"/>
      <c r="E22" s="18"/>
      <c r="F22" s="18">
        <f>SUM(F2:F21)</f>
        <v>61157</v>
      </c>
      <c r="G22" s="14"/>
      <c r="H22" s="71">
        <f>SUM(H2:H12)</f>
        <v>1800</v>
      </c>
      <c r="I22" s="18"/>
      <c r="J22" s="18"/>
      <c r="K22" s="18">
        <f>SUM(K2:K21)</f>
        <v>36373.549999999996</v>
      </c>
      <c r="L22" s="14"/>
      <c r="M22" s="18">
        <f>SUM(M2:M21)</f>
        <v>0</v>
      </c>
      <c r="O22" s="81">
        <v>1.05</v>
      </c>
      <c r="P22" s="81">
        <f t="shared" si="2"/>
        <v>11.591999999999999</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11.4816</v>
      </c>
      <c r="T23" s="1">
        <v>43358</v>
      </c>
      <c r="U23" t="s">
        <v>1267</v>
      </c>
    </row>
    <row r="24" spans="1:21" x14ac:dyDescent="0.25">
      <c r="O24" s="81">
        <v>1.03</v>
      </c>
      <c r="P24" s="81">
        <f t="shared" si="2"/>
        <v>11.3712</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11.2608</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11.150399999999999</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11.04</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10.929599999999999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10.819199999999999</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10.708799999999998</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10.598399999999998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10.488</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10.377599999999999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10.267199999999999</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10.1568</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10.0464</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9.9359999999999999</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9" si="14">C62*(E62-D62)</f>
        <v>1100</v>
      </c>
      <c r="G62" s="39">
        <f t="shared" ref="G62:G69" si="15">D62*C62</f>
        <v>6723.9999999999991</v>
      </c>
      <c r="H62" s="180">
        <f t="shared" ref="H62:H69"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69"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v>800</v>
      </c>
      <c r="B69" s="164">
        <v>43608</v>
      </c>
      <c r="C69" s="10">
        <v>1800</v>
      </c>
      <c r="D69" s="39">
        <v>13.77</v>
      </c>
      <c r="E69" s="39">
        <v>11.04</v>
      </c>
      <c r="F69" s="39">
        <f t="shared" si="14"/>
        <v>-4914.0000000000009</v>
      </c>
      <c r="G69" s="39">
        <f t="shared" si="15"/>
        <v>24786</v>
      </c>
      <c r="H69" s="180">
        <f t="shared" si="16"/>
        <v>-0.19825708061002181</v>
      </c>
      <c r="I69" s="180"/>
      <c r="J69" s="783">
        <f t="shared" si="17"/>
        <v>-4629.0299999999961</v>
      </c>
      <c r="K69" s="180"/>
      <c r="L69" s="39">
        <v>4.71</v>
      </c>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K68 K67 F68 J69">
    <cfRule type="expression" dxfId="201" priority="5">
      <formula>F67&gt;0</formula>
    </cfRule>
    <cfRule type="expression" dxfId="200" priority="6">
      <formula>F67&lt;0</formula>
    </cfRule>
  </conditionalFormatting>
  <conditionalFormatting sqref="H66:L66 H65:I65 K65 H67:J67 F65:F67 J68:J69">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2019-05-24T02:30:34Z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