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4" i="74" l="1"/>
  <c r="E5" i="38"/>
  <c r="G3" i="38"/>
  <c r="N3" i="38"/>
  <c r="N2" i="38"/>
  <c r="A1045" i="38"/>
  <c r="D1045" i="38"/>
  <c r="E1045" i="38"/>
  <c r="G1045" i="38"/>
  <c r="H1045" i="38"/>
  <c r="K1045" i="38"/>
  <c r="L1045" i="38" s="1"/>
  <c r="M1045" i="38"/>
  <c r="N1045" i="38" s="1"/>
  <c r="S1045" i="38"/>
  <c r="V1045" i="38"/>
  <c r="X1045" i="38" s="1"/>
  <c r="F35" i="129"/>
  <c r="J35" i="129" s="1"/>
  <c r="G35" i="129"/>
  <c r="F5" i="129"/>
  <c r="P1045" i="38" l="1"/>
  <c r="Q1045" i="38" s="1"/>
  <c r="W1045" i="38"/>
  <c r="O1045" i="38"/>
  <c r="Z1045" i="38"/>
  <c r="F104" i="74"/>
  <c r="G104" i="74"/>
  <c r="H104" i="74"/>
  <c r="K21" i="74"/>
  <c r="F225" i="58"/>
  <c r="G225" i="58"/>
  <c r="H225" i="58"/>
  <c r="A1044" i="38"/>
  <c r="D1044" i="38"/>
  <c r="E1044" i="38"/>
  <c r="G1044" i="38"/>
  <c r="H1044" i="38"/>
  <c r="K1044" i="38"/>
  <c r="L1044" i="38"/>
  <c r="P1044" i="38" s="1"/>
  <c r="M1044" i="38"/>
  <c r="N1044" i="38" s="1"/>
  <c r="O1044" i="38" s="1"/>
  <c r="S1044" i="38"/>
  <c r="Y1045" i="38" l="1"/>
  <c r="Z1044" i="38"/>
  <c r="A1043" i="38"/>
  <c r="D1043" i="38"/>
  <c r="E1043" i="38"/>
  <c r="G1043" i="38"/>
  <c r="H1043" i="38"/>
  <c r="K1043" i="38"/>
  <c r="L1043" i="38" s="1"/>
  <c r="M1043" i="38"/>
  <c r="N1043" i="38" s="1"/>
  <c r="S1043" i="38"/>
  <c r="F35" i="132"/>
  <c r="H35" i="132"/>
  <c r="G35" i="132"/>
  <c r="K4" i="132"/>
  <c r="F442" i="25"/>
  <c r="H442" i="25"/>
  <c r="G442" i="25"/>
  <c r="K113" i="25"/>
  <c r="F46" i="131"/>
  <c r="J46" i="131"/>
  <c r="G46" i="131"/>
  <c r="K9" i="131"/>
  <c r="H18"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M19" i="133"/>
  <c r="F85" i="133"/>
  <c r="C19" i="133"/>
  <c r="H85" i="133"/>
  <c r="H19" i="133"/>
  <c r="K85" i="133"/>
  <c r="K19" i="133"/>
  <c r="M85"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H74" i="92"/>
  <c r="F74" i="92"/>
  <c r="K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K19" i="132"/>
  <c r="F19" i="132"/>
  <c r="F85" i="132"/>
  <c r="H19" i="132"/>
  <c r="H85" i="132"/>
  <c r="C19" i="132"/>
  <c r="K85" i="132"/>
  <c r="C85" i="132"/>
  <c r="M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M19" i="131"/>
  <c r="C19" i="131"/>
  <c r="K85" i="131"/>
  <c r="K19" i="131"/>
  <c r="F19" i="131"/>
  <c r="M85" i="131"/>
  <c r="C85" i="131"/>
  <c r="H19" i="131"/>
  <c r="H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H19" i="130"/>
  <c r="F19" i="130"/>
  <c r="F85" i="130"/>
  <c r="K19" i="130"/>
  <c r="M19" i="130"/>
  <c r="C85" i="130"/>
  <c r="K85" i="130"/>
  <c r="H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M19" i="129"/>
  <c r="C19" i="129"/>
  <c r="H19" i="129"/>
  <c r="C85" i="129"/>
  <c r="K85" i="129"/>
  <c r="M85" i="129"/>
  <c r="H85" i="129"/>
  <c r="K19"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C85" i="128"/>
  <c r="F19" i="128"/>
  <c r="K19" i="128"/>
  <c r="H19" i="128"/>
  <c r="F85" i="128"/>
  <c r="K85" i="128"/>
  <c r="M85" i="128"/>
  <c r="C19" i="128"/>
  <c r="M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M85" i="127"/>
  <c r="K19" i="127"/>
  <c r="C19" i="127"/>
  <c r="K85" i="127"/>
  <c r="M19" i="127"/>
  <c r="H19" i="127"/>
  <c r="H85" i="127"/>
  <c r="F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H19" i="126"/>
  <c r="F85" i="126"/>
  <c r="K85" i="126"/>
  <c r="H85" i="126"/>
  <c r="K19" i="126"/>
  <c r="C85" i="126"/>
  <c r="M85" i="126"/>
  <c r="C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C85" i="125"/>
  <c r="H19" i="125"/>
  <c r="M19" i="125"/>
  <c r="K19" i="125"/>
  <c r="F19" i="125"/>
  <c r="M85" i="125"/>
  <c r="K85" i="125"/>
  <c r="C19" i="125"/>
  <c r="H85"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3"/>
  <c r="H19" i="124"/>
  <c r="K19" i="124"/>
  <c r="C19" i="123"/>
  <c r="F85" i="124"/>
  <c r="M19" i="123"/>
  <c r="C85" i="124"/>
  <c r="K85" i="123"/>
  <c r="H85" i="124"/>
  <c r="K85" i="124"/>
  <c r="M85" i="123"/>
  <c r="K19" i="123"/>
  <c r="H85" i="123"/>
  <c r="C85" i="123"/>
  <c r="F19" i="124"/>
  <c r="F85" i="123"/>
  <c r="C19" i="124"/>
  <c r="F19" i="123"/>
  <c r="M19"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K85" i="122"/>
  <c r="H19" i="122"/>
  <c r="M85" i="122"/>
  <c r="C19" i="122"/>
  <c r="F19" i="122"/>
  <c r="F85" i="122"/>
  <c r="M19" i="122"/>
  <c r="K19" i="122"/>
  <c r="H85"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F19" i="121"/>
  <c r="C85" i="121"/>
  <c r="M85" i="120"/>
  <c r="M19" i="120"/>
  <c r="F19" i="120"/>
  <c r="K19" i="120"/>
  <c r="F85" i="121"/>
  <c r="H19" i="120"/>
  <c r="H85" i="121"/>
  <c r="K85" i="120"/>
  <c r="C85" i="120"/>
  <c r="M19" i="121"/>
  <c r="C19" i="121"/>
  <c r="H85" i="120"/>
  <c r="M85" i="121"/>
  <c r="K19" i="121"/>
  <c r="F85" i="120"/>
  <c r="C19" i="120"/>
  <c r="H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C19" i="119"/>
  <c r="H19" i="119"/>
  <c r="H85" i="119"/>
  <c r="K19" i="119"/>
  <c r="C85" i="119"/>
  <c r="F85" i="119"/>
  <c r="M19" i="119"/>
  <c r="M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19" i="118"/>
  <c r="H85" i="118"/>
  <c r="M19" i="118"/>
  <c r="C85" i="118"/>
  <c r="K19" i="118"/>
  <c r="K85" i="118"/>
  <c r="F85" i="118"/>
  <c r="C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F85" i="116"/>
  <c r="K85" i="116"/>
  <c r="K19" i="117"/>
  <c r="H85" i="116"/>
  <c r="M85" i="116"/>
  <c r="C85" i="117"/>
  <c r="M19" i="116"/>
  <c r="K19" i="116"/>
  <c r="H19" i="117"/>
  <c r="M85" i="117"/>
  <c r="C19" i="116"/>
  <c r="H19" i="116"/>
  <c r="F19" i="117"/>
  <c r="C85" i="116"/>
  <c r="F85" i="117"/>
  <c r="C19" i="117"/>
  <c r="H85" i="117"/>
  <c r="F19" i="116"/>
  <c r="K85"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K85" i="115"/>
  <c r="H85" i="115"/>
  <c r="M85" i="115"/>
  <c r="C85" i="115"/>
  <c r="F85" i="115"/>
  <c r="F19" i="115"/>
  <c r="M19" i="115"/>
  <c r="H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F85" i="114"/>
  <c r="C85" i="114"/>
  <c r="K85" i="114"/>
  <c r="C19" i="114"/>
  <c r="M85" i="114"/>
  <c r="H19" i="114"/>
  <c r="M19" i="114"/>
  <c r="K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19" i="113"/>
  <c r="M85" i="113"/>
  <c r="K85" i="113"/>
  <c r="K19" i="113"/>
  <c r="M19" i="112"/>
  <c r="C19" i="112"/>
  <c r="M19" i="113"/>
  <c r="H19" i="112"/>
  <c r="H85" i="113"/>
  <c r="C85" i="113"/>
  <c r="K85" i="112"/>
  <c r="K19" i="112"/>
  <c r="C85" i="112"/>
  <c r="F85" i="113"/>
  <c r="F85" i="112"/>
  <c r="H85" i="112"/>
  <c r="H19" i="113"/>
  <c r="M85" i="112"/>
  <c r="C19" i="113"/>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C19" i="110"/>
  <c r="H85" i="111"/>
  <c r="M19" i="110"/>
  <c r="F19" i="111"/>
  <c r="C85" i="111"/>
  <c r="F85" i="110"/>
  <c r="M85" i="111"/>
  <c r="F19" i="110"/>
  <c r="M19" i="111"/>
  <c r="K85" i="110"/>
  <c r="K85" i="111"/>
  <c r="H19" i="111"/>
  <c r="H85" i="110"/>
  <c r="M85" i="110"/>
  <c r="C85" i="110"/>
  <c r="K19" i="110"/>
  <c r="F85" i="111"/>
  <c r="C19"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H73" i="109"/>
  <c r="C73" i="109"/>
  <c r="C19" i="109"/>
  <c r="F73" i="109"/>
  <c r="M19" i="109"/>
  <c r="K73" i="109"/>
  <c r="K19" i="109"/>
  <c r="H19" i="109"/>
  <c r="M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C102" i="108"/>
  <c r="C23" i="108"/>
  <c r="H102" i="108"/>
  <c r="K23" i="108"/>
  <c r="M102" i="108"/>
  <c r="M23" i="108"/>
  <c r="F102" i="108"/>
  <c r="H23" i="108"/>
  <c r="F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F19" i="107"/>
  <c r="C19" i="107"/>
  <c r="K19" i="107"/>
  <c r="K89" i="107"/>
  <c r="H19" i="107"/>
  <c r="M89" i="107"/>
  <c r="H89" i="107"/>
  <c r="M1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K85" i="106"/>
  <c r="F85" i="106"/>
  <c r="M19" i="106"/>
  <c r="H85" i="106"/>
  <c r="F19" i="106"/>
  <c r="M85" i="106"/>
  <c r="K19" i="106"/>
  <c r="H19"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H43" i="46"/>
  <c r="C19" i="47"/>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K19" i="105"/>
  <c r="H91" i="105"/>
  <c r="H19" i="105"/>
  <c r="M91" i="105"/>
  <c r="K91" i="105"/>
  <c r="M19" i="105"/>
  <c r="F91" i="105"/>
  <c r="C91"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F85" i="104"/>
  <c r="C85" i="104"/>
  <c r="M19" i="104"/>
  <c r="M85" i="104"/>
  <c r="K19" i="104"/>
  <c r="H19" i="104"/>
  <c r="C19" i="104"/>
  <c r="K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H19" i="103"/>
  <c r="F91" i="103"/>
  <c r="K19" i="89"/>
  <c r="F19" i="103"/>
  <c r="K19" i="103"/>
  <c r="M19" i="103"/>
  <c r="C19" i="103"/>
  <c r="M91" i="103"/>
  <c r="H91" i="103"/>
  <c r="K91"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H95" i="102"/>
  <c r="C95" i="102"/>
  <c r="K19" i="102"/>
  <c r="H19" i="102"/>
  <c r="F19" i="102"/>
  <c r="M95" i="102"/>
  <c r="K95" i="102"/>
  <c r="M19" i="102"/>
  <c r="C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90" i="101"/>
  <c r="F22" i="101"/>
  <c r="F90" i="101"/>
  <c r="M22" i="101"/>
  <c r="M19" i="100"/>
  <c r="K90" i="101"/>
  <c r="H19" i="99"/>
  <c r="F19" i="99"/>
  <c r="H22" i="101"/>
  <c r="F19" i="100"/>
  <c r="H90" i="101"/>
  <c r="M85" i="99"/>
  <c r="C19" i="99"/>
  <c r="H85" i="99"/>
  <c r="K85" i="100"/>
  <c r="M19" i="99"/>
  <c r="C85" i="100"/>
  <c r="K19" i="100"/>
  <c r="M85" i="100"/>
  <c r="F85" i="99"/>
  <c r="F85" i="100"/>
  <c r="C19" i="100"/>
  <c r="H85" i="100"/>
  <c r="C90" i="101"/>
  <c r="C22" i="101"/>
  <c r="K19" i="99"/>
  <c r="K85" i="99"/>
  <c r="C85" i="99"/>
  <c r="K22" i="101"/>
  <c r="H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H19" i="98"/>
  <c r="K85" i="97"/>
  <c r="K85" i="98"/>
  <c r="K19" i="97"/>
  <c r="K19" i="98"/>
  <c r="H85" i="97"/>
  <c r="F85" i="97"/>
  <c r="F85" i="98"/>
  <c r="M85" i="97"/>
  <c r="H19" i="97"/>
  <c r="F19" i="97"/>
  <c r="C19" i="98"/>
  <c r="H85" i="98"/>
  <c r="K29" i="88"/>
  <c r="C19" i="97"/>
  <c r="M85" i="98"/>
  <c r="F19" i="98"/>
  <c r="M19" i="98"/>
  <c r="M19" i="97"/>
  <c r="C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C19" i="96"/>
  <c r="M19" i="96"/>
  <c r="K109" i="96"/>
  <c r="C109" i="96"/>
  <c r="K19" i="96"/>
  <c r="F19" i="96"/>
  <c r="F109" i="96"/>
  <c r="H19" i="96"/>
  <c r="H109" i="96"/>
  <c r="M10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85" i="95"/>
  <c r="F19" i="95"/>
  <c r="M19" i="95"/>
  <c r="H85" i="95"/>
  <c r="K85" i="95"/>
  <c r="C85" i="95"/>
  <c r="M85"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H85" i="94"/>
  <c r="C19" i="94"/>
  <c r="M19" i="94"/>
  <c r="H19" i="94"/>
  <c r="C85" i="94"/>
  <c r="F85" i="94"/>
  <c r="F19"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26" i="93"/>
  <c r="M113" i="93"/>
  <c r="C113" i="93"/>
  <c r="K113" i="93"/>
  <c r="F113" i="93"/>
  <c r="M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H30" i="92"/>
  <c r="F85" i="91"/>
  <c r="F19" i="91"/>
  <c r="K30" i="92"/>
  <c r="M19" i="91"/>
  <c r="M30" i="92"/>
  <c r="F30" i="92"/>
  <c r="C30" i="92"/>
  <c r="F19" i="47"/>
  <c r="C85" i="91"/>
  <c r="H85" i="91"/>
  <c r="K19" i="91"/>
  <c r="C19" i="91"/>
  <c r="M85"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H85" i="90"/>
  <c r="C85" i="90"/>
  <c r="H19" i="90"/>
  <c r="K85" i="90"/>
  <c r="C19" i="90"/>
  <c r="F85" i="90"/>
  <c r="K19" i="90"/>
  <c r="M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M85" i="89"/>
  <c r="H18" i="51"/>
  <c r="M19" i="89"/>
  <c r="H85" i="89"/>
  <c r="C85" i="89"/>
  <c r="F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24" i="88"/>
  <c r="F29" i="88"/>
  <c r="H124" i="88"/>
  <c r="C85" i="87"/>
  <c r="K85" i="87"/>
  <c r="H85" i="87"/>
  <c r="M19" i="87"/>
  <c r="M85" i="87"/>
  <c r="H19" i="87"/>
  <c r="K124" i="88"/>
  <c r="F19" i="87"/>
  <c r="K19" i="87"/>
  <c r="F124" i="88"/>
  <c r="C124" i="88"/>
  <c r="F85" i="87"/>
  <c r="C19" i="87"/>
  <c r="M29"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C25" i="86"/>
  <c r="H25" i="86"/>
  <c r="F25" i="86"/>
  <c r="C95" i="86"/>
  <c r="F95" i="86"/>
  <c r="M95" i="86"/>
  <c r="K9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C85" i="85"/>
  <c r="K19" i="85"/>
  <c r="H85" i="85"/>
  <c r="F85" i="85"/>
  <c r="K85" i="85"/>
  <c r="C19" i="85"/>
  <c r="H19" i="85"/>
  <c r="F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K110" i="84"/>
  <c r="K19" i="83"/>
  <c r="H19" i="83"/>
  <c r="C110" i="84"/>
  <c r="F85" i="83"/>
  <c r="M19" i="83"/>
  <c r="H85" i="83"/>
  <c r="C19" i="83"/>
  <c r="C85" i="83"/>
  <c r="F19" i="83"/>
  <c r="F110" i="84"/>
  <c r="K85" i="83"/>
  <c r="H110" i="84"/>
  <c r="M110" i="84"/>
  <c r="H25" i="84"/>
  <c r="M85" i="83"/>
  <c r="C25"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C60" i="82"/>
  <c r="M35" i="74"/>
  <c r="F19" i="82"/>
  <c r="F60" i="82"/>
  <c r="H35" i="74"/>
  <c r="M19" i="82"/>
  <c r="H19" i="82"/>
  <c r="K60" i="82"/>
  <c r="M60" i="82"/>
  <c r="H60" i="82"/>
  <c r="C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K96" i="31"/>
  <c r="F96" i="31"/>
  <c r="H96" i="31"/>
  <c r="M78" i="75"/>
  <c r="M96" i="31"/>
  <c r="K78" i="75"/>
  <c r="H78" i="75"/>
  <c r="C96" i="31"/>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H19" i="64"/>
  <c r="H85" i="64"/>
  <c r="K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F110" i="81"/>
  <c r="H110" i="81"/>
  <c r="M30" i="81"/>
  <c r="M110" i="81"/>
  <c r="H30" i="81"/>
  <c r="F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K85" i="80"/>
  <c r="C85" i="80"/>
  <c r="C19" i="80"/>
  <c r="K19" i="80"/>
  <c r="F19" i="80"/>
  <c r="F85" i="80"/>
  <c r="H85" i="80"/>
  <c r="M19"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F65" i="79"/>
  <c r="H65" i="79"/>
  <c r="F19" i="79"/>
  <c r="C65" i="79"/>
  <c r="M19" i="79"/>
  <c r="M65" i="79"/>
  <c r="C19" i="79"/>
  <c r="K65"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19" i="78"/>
  <c r="K85" i="78"/>
  <c r="C85" i="78"/>
  <c r="H19" i="78"/>
  <c r="C19" i="78"/>
  <c r="F85" i="78"/>
  <c r="F19" i="78"/>
  <c r="M19" i="78"/>
  <c r="H85" i="78"/>
  <c r="M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M89" i="77"/>
  <c r="K89" i="77"/>
  <c r="C19" i="77"/>
  <c r="C89" i="77"/>
  <c r="F89" i="77"/>
  <c r="H19" i="77"/>
  <c r="M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F87" i="69"/>
  <c r="M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K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F93" i="68"/>
  <c r="K93" i="68"/>
  <c r="H93" i="68"/>
  <c r="C93" i="68"/>
  <c r="M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2" i="25"/>
  <c r="H972" i="25"/>
  <c r="M972" i="25"/>
  <c r="F972" i="25"/>
  <c r="C972" i="25"/>
  <c r="O364" i="38" l="1"/>
  <c r="Z364" i="38"/>
  <c r="N363" i="38"/>
  <c r="F971" i="25"/>
  <c r="K971" i="25"/>
  <c r="P363" i="38"/>
  <c r="O363" i="38" l="1"/>
  <c r="Z363" i="38"/>
  <c r="M708" i="25"/>
  <c r="Q10" i="25" s="1"/>
  <c r="K442" i="25" s="1"/>
  <c r="E362" i="38"/>
  <c r="H362" i="38"/>
  <c r="K362" i="38"/>
  <c r="M362" i="38"/>
  <c r="U362" i="38" s="1"/>
  <c r="S362" i="38"/>
  <c r="K440" i="25" l="1"/>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K3" i="38"/>
  <c r="L3" i="38" s="1"/>
  <c r="H3" i="38"/>
  <c r="P2" i="38"/>
  <c r="M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8"/>
  <c r="M23" i="17"/>
  <c r="M65" i="63"/>
  <c r="C19" i="52"/>
  <c r="K19" i="53"/>
  <c r="F23" i="17"/>
  <c r="H90" i="72"/>
  <c r="K19" i="54"/>
  <c r="F19" i="41"/>
  <c r="F51" i="54"/>
  <c r="F28" i="43"/>
  <c r="F86" i="53"/>
  <c r="K19" i="70"/>
  <c r="M19" i="69"/>
  <c r="M292" i="58"/>
  <c r="F81" i="61"/>
  <c r="C23" i="57"/>
  <c r="F85" i="64"/>
  <c r="C19" i="63"/>
  <c r="M18" i="51"/>
  <c r="F19" i="60"/>
  <c r="K19" i="61"/>
  <c r="F156" i="49"/>
  <c r="M63" i="66"/>
  <c r="M72" i="59"/>
  <c r="H19" i="3"/>
  <c r="F19" i="61"/>
  <c r="F19" i="73"/>
  <c r="M19" i="55"/>
  <c r="H121" i="45"/>
  <c r="H19" i="70"/>
  <c r="H19" i="53"/>
  <c r="H19" i="69"/>
  <c r="K19" i="72"/>
  <c r="K19" i="60"/>
  <c r="F90" i="72"/>
  <c r="M19" i="53"/>
  <c r="M81" i="61"/>
  <c r="C19" i="50"/>
  <c r="C90" i="72"/>
  <c r="K75" i="41"/>
  <c r="C81" i="61"/>
  <c r="K19" i="55"/>
  <c r="F19" i="62"/>
  <c r="H19" i="71"/>
  <c r="C19" i="54"/>
  <c r="M19" i="52"/>
  <c r="H162" i="25"/>
  <c r="M19" i="73"/>
  <c r="F19" i="71"/>
  <c r="K19" i="69"/>
  <c r="F65" i="71"/>
  <c r="M55" i="50"/>
  <c r="F19" i="54"/>
  <c r="M19" i="3"/>
  <c r="K94" i="52"/>
  <c r="H19" i="62"/>
  <c r="H19" i="34"/>
  <c r="C19" i="75"/>
  <c r="M19" i="50"/>
  <c r="K65" i="63"/>
  <c r="K69" i="58"/>
  <c r="H19" i="41"/>
  <c r="K19" i="3"/>
  <c r="M75" i="41"/>
  <c r="K35" i="74"/>
  <c r="H213" i="57"/>
  <c r="K63" i="66"/>
  <c r="M19" i="63"/>
  <c r="K19" i="75"/>
  <c r="C19" i="45"/>
  <c r="K156" i="49"/>
  <c r="M67" i="60"/>
  <c r="C86" i="53"/>
  <c r="C19" i="41"/>
  <c r="C19" i="70"/>
  <c r="K19" i="63"/>
  <c r="F451" i="17"/>
  <c r="F162" i="25"/>
  <c r="K81" i="61"/>
  <c r="C451" i="17"/>
  <c r="M19" i="72"/>
  <c r="F19" i="66"/>
  <c r="C19" i="71"/>
  <c r="F25" i="31"/>
  <c r="K19" i="50"/>
  <c r="K19" i="62"/>
  <c r="M19" i="66"/>
  <c r="F19" i="55"/>
  <c r="K19" i="52"/>
  <c r="M77" i="70"/>
  <c r="H72" i="59"/>
  <c r="H65" i="71"/>
  <c r="C19" i="73"/>
  <c r="M65" i="71"/>
  <c r="F72" i="59"/>
  <c r="F23" i="57"/>
  <c r="K213" i="57"/>
  <c r="H19" i="54"/>
  <c r="H63" i="66"/>
  <c r="F19" i="63"/>
  <c r="K77" i="70"/>
  <c r="F65" i="63"/>
  <c r="F67" i="60"/>
  <c r="F19" i="70"/>
  <c r="K100" i="34"/>
  <c r="M30" i="49"/>
  <c r="K19" i="41"/>
  <c r="C19" i="3"/>
  <c r="H23" i="17"/>
  <c r="M19" i="62"/>
  <c r="H51" i="54"/>
  <c r="F19" i="72"/>
  <c r="C19" i="55"/>
  <c r="C19" i="66"/>
  <c r="F19" i="59"/>
  <c r="C75" i="41"/>
  <c r="M19" i="71"/>
  <c r="K23" i="57"/>
  <c r="H19" i="72"/>
  <c r="M51" i="54"/>
  <c r="H94" i="52"/>
  <c r="H19" i="75"/>
  <c r="F19" i="50"/>
  <c r="C23" i="17"/>
  <c r="C19" i="62"/>
  <c r="K19" i="71"/>
  <c r="C85" i="64"/>
  <c r="K23" i="17"/>
  <c r="H55" i="50"/>
  <c r="H69" i="58"/>
  <c r="M121" i="45"/>
  <c r="H75" i="41"/>
  <c r="M19" i="75"/>
  <c r="M156" i="49"/>
  <c r="K86" i="53"/>
  <c r="H19" i="68"/>
  <c r="F19" i="75"/>
  <c r="M86" i="53"/>
  <c r="F30" i="49"/>
  <c r="M19" i="59"/>
  <c r="F77" i="70"/>
  <c r="C63" i="66"/>
  <c r="C19" i="69"/>
  <c r="F19" i="3"/>
  <c r="C19" i="72"/>
  <c r="M19" i="41"/>
  <c r="K451" i="17"/>
  <c r="K72" i="59"/>
  <c r="F121" i="45"/>
  <c r="C77" i="70"/>
  <c r="H19" i="50"/>
  <c r="C67" i="60"/>
  <c r="H25" i="31"/>
  <c r="C121" i="45"/>
  <c r="C156" i="49"/>
  <c r="C19" i="64"/>
  <c r="H77" i="70"/>
  <c r="F75" i="41"/>
  <c r="H86" i="53"/>
  <c r="K292" i="58"/>
  <c r="H451" i="17"/>
  <c r="F35" i="74"/>
  <c r="F63" i="66"/>
  <c r="K25" i="31"/>
  <c r="M19" i="70"/>
  <c r="H19" i="73"/>
  <c r="C19" i="61"/>
  <c r="C65" i="63"/>
  <c r="M213" i="57"/>
  <c r="K65" i="71"/>
  <c r="K19" i="73"/>
  <c r="C69" i="58"/>
  <c r="F292" i="58"/>
  <c r="M19" i="61"/>
  <c r="K55" i="50"/>
  <c r="C65" i="71"/>
  <c r="C19" i="53"/>
  <c r="F94" i="52"/>
  <c r="C213" i="57"/>
  <c r="C19" i="34"/>
  <c r="F55" i="50"/>
  <c r="C51" i="54"/>
  <c r="M19" i="68"/>
  <c r="M19" i="34"/>
  <c r="H100" i="34"/>
  <c r="M23" i="57"/>
  <c r="F213" i="57"/>
  <c r="K19" i="66"/>
  <c r="K18" i="51"/>
  <c r="K51" i="54"/>
  <c r="C19" i="59"/>
  <c r="F19" i="34"/>
  <c r="M25" i="31"/>
  <c r="K67" i="60"/>
  <c r="M90" i="72"/>
  <c r="K19" i="68"/>
  <c r="F19" i="45"/>
  <c r="F69" i="58"/>
  <c r="H19" i="63"/>
  <c r="F19" i="64"/>
  <c r="C55" i="50"/>
  <c r="C19" i="60"/>
  <c r="F18" i="51"/>
  <c r="C100" i="34"/>
  <c r="H156" i="49"/>
  <c r="H65" i="63"/>
  <c r="C25" i="31"/>
  <c r="H19" i="66"/>
  <c r="H19" i="55"/>
  <c r="C30" i="49"/>
  <c r="F19" i="52"/>
  <c r="H19" i="61"/>
  <c r="M100" i="34"/>
  <c r="F19" i="69"/>
  <c r="C72" i="59"/>
  <c r="M94" i="52"/>
  <c r="H19" i="59"/>
  <c r="C292" i="58"/>
  <c r="M19" i="54"/>
  <c r="M69" i="58"/>
  <c r="H81" i="61"/>
  <c r="C94" i="52"/>
  <c r="K90" i="72"/>
  <c r="K121" i="45"/>
  <c r="M19" i="45"/>
  <c r="M19" i="60"/>
  <c r="M451" i="17"/>
  <c r="C19" i="68"/>
  <c r="F100" i="34"/>
  <c r="F19" i="53"/>
  <c r="H19" i="60"/>
  <c r="K19" i="59"/>
  <c r="K19" i="34"/>
  <c r="H67" i="60"/>
  <c r="H19" i="52"/>
  <c r="H292" i="58"/>
  <c r="V1044" i="38" l="1"/>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J104"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44" i="38" s="1"/>
  <c r="Y1044"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2" i="38" l="1"/>
  <c r="Y1042" i="38" s="1"/>
  <c r="W1043" i="38"/>
  <c r="Y1043" i="38" s="1"/>
  <c r="W1041" i="38"/>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44"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24" i="58" l="1"/>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<sst xmlns="http://schemas.openxmlformats.org/spreadsheetml/2006/main" count="9704" uniqueCount="1365">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</sst>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numCache>
            </c:numRef>
          </c:yVal>
          <c:smooth val="1"/>
        </c:ser>
        <c:dLbls>
          <c:showLegendKey val="0"/>
          <c:showVal val="0"/>
          <c:showCatName val="0"/>
          <c:showSerName val="0"/>
          <c:showPercent val="0"/>
          <c:showBubbleSize val="0"/>
        </c:dLbls>
        <c:axId val="218063536"/>
        <c:axId val="218064712"/>
      </c:scatterChart>
      <c:valAx>
        <c:axId val="218063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8064712"/>
        <c:crosses val="autoZero"/>
        <c:crossBetween val="midCat"/>
      </c:valAx>
      <c:valAx>
        <c:axId val="2180647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8063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numCache>
            </c:numRef>
          </c:yVal>
          <c:smooth val="1"/>
        </c:ser>
        <c:dLbls>
          <c:showLegendKey val="0"/>
          <c:showVal val="0"/>
          <c:showCatName val="0"/>
          <c:showSerName val="0"/>
          <c:showPercent val="0"/>
          <c:showBubbleSize val="0"/>
        </c:dLbls>
        <c:axId val="428727504"/>
        <c:axId val="428722016"/>
      </c:scatterChart>
      <c:valAx>
        <c:axId val="428727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2016"/>
        <c:crosses val="autoZero"/>
        <c:crossBetween val="midCat"/>
      </c:valAx>
      <c:valAx>
        <c:axId val="428722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75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numCache>
            </c:numRef>
          </c:yVal>
          <c:smooth val="1"/>
        </c:ser>
        <c:dLbls>
          <c:showLegendKey val="0"/>
          <c:showVal val="0"/>
          <c:showCatName val="0"/>
          <c:showSerName val="0"/>
          <c:showPercent val="0"/>
          <c:showBubbleSize val="0"/>
        </c:dLbls>
        <c:axId val="428727896"/>
        <c:axId val="428722800"/>
      </c:scatterChart>
      <c:valAx>
        <c:axId val="428727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2800"/>
        <c:crosses val="autoZero"/>
        <c:crossBetween val="midCat"/>
      </c:valAx>
      <c:valAx>
        <c:axId val="4287228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7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numCache>
            </c:numRef>
          </c:yVal>
          <c:smooth val="1"/>
        </c:ser>
        <c:dLbls>
          <c:showLegendKey val="0"/>
          <c:showVal val="0"/>
          <c:showCatName val="0"/>
          <c:showSerName val="0"/>
          <c:showPercent val="0"/>
          <c:showBubbleSize val="0"/>
        </c:dLbls>
        <c:axId val="428728288"/>
        <c:axId val="428723584"/>
      </c:scatterChart>
      <c:valAx>
        <c:axId val="428728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3584"/>
        <c:crosses val="autoZero"/>
        <c:crossBetween val="midCat"/>
      </c:valAx>
      <c:valAx>
        <c:axId val="4287235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8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numCache>
            </c:numRef>
          </c:yVal>
          <c:smooth val="1"/>
        </c:ser>
        <c:dLbls>
          <c:showLegendKey val="0"/>
          <c:showVal val="0"/>
          <c:showCatName val="0"/>
          <c:showSerName val="0"/>
          <c:showPercent val="0"/>
          <c:showBubbleSize val="0"/>
        </c:dLbls>
        <c:axId val="428726328"/>
        <c:axId val="428724368"/>
      </c:scatterChart>
      <c:valAx>
        <c:axId val="428726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4368"/>
        <c:crosses val="autoZero"/>
        <c:crossBetween val="midCat"/>
      </c:valAx>
      <c:valAx>
        <c:axId val="428724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6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numCache>
            </c:numRef>
          </c:yVal>
          <c:smooth val="1"/>
        </c:ser>
        <c:dLbls>
          <c:showLegendKey val="0"/>
          <c:showVal val="0"/>
          <c:showCatName val="0"/>
          <c:showSerName val="0"/>
          <c:showPercent val="0"/>
          <c:showBubbleSize val="0"/>
        </c:dLbls>
        <c:axId val="428725152"/>
        <c:axId val="428725544"/>
      </c:scatterChart>
      <c:valAx>
        <c:axId val="428725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5544"/>
        <c:crosses val="autoZero"/>
        <c:crossBetween val="midCat"/>
      </c:valAx>
      <c:valAx>
        <c:axId val="4287255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725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numCache>
            </c:numRef>
          </c:yVal>
          <c:smooth val="1"/>
        </c:ser>
        <c:dLbls>
          <c:showLegendKey val="0"/>
          <c:showVal val="0"/>
          <c:showCatName val="0"/>
          <c:showSerName val="0"/>
          <c:showPercent val="0"/>
          <c:showBubbleSize val="0"/>
        </c:dLbls>
        <c:axId val="429074952"/>
        <c:axId val="429069856"/>
      </c:scatterChart>
      <c:valAx>
        <c:axId val="429074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069856"/>
        <c:crosses val="autoZero"/>
        <c:crossBetween val="midCat"/>
      </c:valAx>
      <c:valAx>
        <c:axId val="4290698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07495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numCache>
            </c:numRef>
          </c:yVal>
          <c:smooth val="1"/>
        </c:ser>
        <c:dLbls>
          <c:showLegendKey val="0"/>
          <c:showVal val="0"/>
          <c:showCatName val="0"/>
          <c:showSerName val="0"/>
          <c:showPercent val="0"/>
          <c:showBubbleSize val="0"/>
        </c:dLbls>
        <c:axId val="429070640"/>
        <c:axId val="429071816"/>
      </c:scatterChart>
      <c:valAx>
        <c:axId val="429070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071816"/>
        <c:crosses val="autoZero"/>
        <c:crossBetween val="midCat"/>
      </c:valAx>
      <c:valAx>
        <c:axId val="4290718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9070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numCache>
            </c:numRef>
          </c:val>
          <c:smooth val="0"/>
        </c:ser>
        <c:dLbls>
          <c:showLegendKey val="0"/>
          <c:showVal val="0"/>
          <c:showCatName val="0"/>
          <c:showSerName val="0"/>
          <c:showPercent val="0"/>
          <c:showBubbleSize val="0"/>
        </c:dLbls>
        <c:smooth val="0"/>
        <c:axId val="429075736"/>
        <c:axId val="429071424"/>
      </c:lineChart>
      <c:dateAx>
        <c:axId val="42907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71424"/>
        <c:crosses val="autoZero"/>
        <c:auto val="1"/>
        <c:lblOffset val="100"/>
        <c:baseTimeUnit val="days"/>
      </c:dateAx>
      <c:valAx>
        <c:axId val="42907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75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numCache>
            </c:numRef>
          </c:val>
          <c:smooth val="0"/>
        </c:ser>
        <c:dLbls>
          <c:showLegendKey val="0"/>
          <c:showVal val="0"/>
          <c:showCatName val="0"/>
          <c:showSerName val="0"/>
          <c:showPercent val="0"/>
          <c:showBubbleSize val="0"/>
        </c:dLbls>
        <c:smooth val="0"/>
        <c:axId val="429074560"/>
        <c:axId val="429076128"/>
      </c:lineChart>
      <c:dateAx>
        <c:axId val="429074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76128"/>
        <c:crosses val="autoZero"/>
        <c:auto val="1"/>
        <c:lblOffset val="100"/>
        <c:baseTimeUnit val="days"/>
      </c:dateAx>
      <c:valAx>
        <c:axId val="42907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74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8728680"/>
        <c:axId val="428729072"/>
      </c:lineChart>
      <c:dateAx>
        <c:axId val="428728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729072"/>
        <c:crosses val="autoZero"/>
        <c:auto val="1"/>
        <c:lblOffset val="100"/>
        <c:baseTimeUnit val="days"/>
      </c:dateAx>
      <c:valAx>
        <c:axId val="4287290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728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30529344"/>
        <c:axId val="430529736"/>
      </c:lineChart>
      <c:dateAx>
        <c:axId val="43052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29736"/>
        <c:crosses val="autoZero"/>
        <c:auto val="1"/>
        <c:lblOffset val="100"/>
        <c:baseTimeUnit val="days"/>
      </c:dateAx>
      <c:valAx>
        <c:axId val="430529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2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0530520"/>
        <c:axId val="430527384"/>
      </c:lineChart>
      <c:dateAx>
        <c:axId val="43053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27384"/>
        <c:crosses val="autoZero"/>
        <c:auto val="1"/>
        <c:lblOffset val="100"/>
        <c:baseTimeUnit val="days"/>
      </c:dateAx>
      <c:valAx>
        <c:axId val="430527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30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30530128"/>
        <c:axId val="430530912"/>
      </c:lineChart>
      <c:dateAx>
        <c:axId val="43053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30912"/>
        <c:crosses val="autoZero"/>
        <c:auto val="1"/>
        <c:lblOffset val="100"/>
        <c:baseTimeUnit val="days"/>
      </c:dateAx>
      <c:valAx>
        <c:axId val="43053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3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30523464"/>
        <c:axId val="430523856"/>
      </c:lineChart>
      <c:dateAx>
        <c:axId val="43052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23856"/>
        <c:crosses val="autoZero"/>
        <c:auto val="1"/>
        <c:lblOffset val="100"/>
        <c:baseTimeUnit val="days"/>
      </c:dateAx>
      <c:valAx>
        <c:axId val="43052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52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4382816"/>
        <c:axId val="434383600"/>
      </c:lineChart>
      <c:dateAx>
        <c:axId val="4343828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4383600"/>
        <c:crosses val="autoZero"/>
        <c:auto val="1"/>
        <c:lblOffset val="100"/>
        <c:baseTimeUnit val="days"/>
      </c:dateAx>
      <c:valAx>
        <c:axId val="4343836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4382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4385168"/>
        <c:axId val="434380856"/>
      </c:lineChart>
      <c:dateAx>
        <c:axId val="43438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0856"/>
        <c:crosses val="autoZero"/>
        <c:auto val="1"/>
        <c:lblOffset val="100"/>
        <c:baseTimeUnit val="days"/>
      </c:dateAx>
      <c:valAx>
        <c:axId val="4343808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5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4383992"/>
        <c:axId val="434381248"/>
      </c:lineChart>
      <c:dateAx>
        <c:axId val="43438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1248"/>
        <c:crosses val="autoZero"/>
        <c:auto val="1"/>
        <c:lblOffset val="100"/>
        <c:baseTimeUnit val="days"/>
      </c:dateAx>
      <c:valAx>
        <c:axId val="43438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34382032"/>
        <c:axId val="434383208"/>
      </c:lineChart>
      <c:dateAx>
        <c:axId val="43438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3208"/>
        <c:crosses val="autoZero"/>
        <c:auto val="1"/>
        <c:lblOffset val="100"/>
        <c:baseTimeUnit val="days"/>
      </c:dateAx>
      <c:valAx>
        <c:axId val="43438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34385560"/>
        <c:axId val="436281688"/>
      </c:lineChart>
      <c:dateAx>
        <c:axId val="434385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1688"/>
        <c:crosses val="autoZero"/>
        <c:auto val="1"/>
        <c:lblOffset val="100"/>
        <c:baseTimeUnit val="days"/>
      </c:dateAx>
      <c:valAx>
        <c:axId val="43628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85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6284432"/>
        <c:axId val="436283256"/>
      </c:lineChart>
      <c:dateAx>
        <c:axId val="4362844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3256"/>
        <c:crosses val="autoZero"/>
        <c:auto val="1"/>
        <c:lblOffset val="100"/>
        <c:baseTimeUnit val="days"/>
      </c:dateAx>
      <c:valAx>
        <c:axId val="436283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6280904"/>
        <c:axId val="436280512"/>
      </c:lineChart>
      <c:dateAx>
        <c:axId val="43628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0512"/>
        <c:crosses val="autoZero"/>
        <c:auto val="1"/>
        <c:lblOffset val="100"/>
        <c:baseTimeUnit val="days"/>
      </c:dateAx>
      <c:valAx>
        <c:axId val="43628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6282472"/>
        <c:axId val="436280120"/>
      </c:lineChart>
      <c:dateAx>
        <c:axId val="43628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0120"/>
        <c:crosses val="autoZero"/>
        <c:auto val="1"/>
        <c:lblOffset val="100"/>
        <c:baseTimeUnit val="days"/>
      </c:dateAx>
      <c:valAx>
        <c:axId val="43628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6284824"/>
        <c:axId val="436282864"/>
      </c:lineChart>
      <c:dateAx>
        <c:axId val="43628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2864"/>
        <c:crosses val="autoZero"/>
        <c:auto val="1"/>
        <c:lblOffset val="100"/>
        <c:baseTimeUnit val="days"/>
      </c:dateAx>
      <c:valAx>
        <c:axId val="436282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6278160"/>
        <c:axId val="436278552"/>
      </c:lineChart>
      <c:dateAx>
        <c:axId val="43627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78552"/>
        <c:crosses val="autoZero"/>
        <c:auto val="1"/>
        <c:lblOffset val="100"/>
        <c:baseTimeUnit val="days"/>
      </c:dateAx>
      <c:valAx>
        <c:axId val="43627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7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4822976"/>
        <c:axId val="434828072"/>
      </c:lineChart>
      <c:dateAx>
        <c:axId val="43482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8072"/>
        <c:crosses val="autoZero"/>
        <c:auto val="1"/>
        <c:lblOffset val="100"/>
        <c:baseTimeUnit val="days"/>
      </c:dateAx>
      <c:valAx>
        <c:axId val="43482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4826112"/>
        <c:axId val="434828464"/>
      </c:lineChart>
      <c:dateAx>
        <c:axId val="43482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8464"/>
        <c:crosses val="autoZero"/>
        <c:auto val="1"/>
        <c:lblOffset val="100"/>
        <c:baseTimeUnit val="days"/>
      </c:dateAx>
      <c:valAx>
        <c:axId val="43482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4825720"/>
        <c:axId val="434823368"/>
      </c:lineChart>
      <c:dateAx>
        <c:axId val="4348257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3368"/>
        <c:crosses val="autoZero"/>
        <c:auto val="1"/>
        <c:lblOffset val="100"/>
        <c:baseTimeUnit val="days"/>
      </c:dateAx>
      <c:valAx>
        <c:axId val="4348233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5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4826504"/>
        <c:axId val="434829640"/>
      </c:lineChart>
      <c:dateAx>
        <c:axId val="4348265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9640"/>
        <c:crosses val="autoZero"/>
        <c:auto val="1"/>
        <c:lblOffset val="100"/>
        <c:baseTimeUnit val="days"/>
      </c:dateAx>
      <c:valAx>
        <c:axId val="4348296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4824152"/>
        <c:axId val="434826896"/>
      </c:lineChart>
      <c:dateAx>
        <c:axId val="434824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6896"/>
        <c:crosses val="autoZero"/>
        <c:auto val="1"/>
        <c:lblOffset val="100"/>
        <c:baseTimeUnit val="days"/>
      </c:dateAx>
      <c:valAx>
        <c:axId val="43482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82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41476912"/>
        <c:axId val="441476520"/>
      </c:lineChart>
      <c:dateAx>
        <c:axId val="44147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6520"/>
        <c:crosses val="autoZero"/>
        <c:auto val="1"/>
        <c:lblOffset val="100"/>
        <c:baseTimeUnit val="days"/>
      </c:dateAx>
      <c:valAx>
        <c:axId val="44147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6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1474952"/>
        <c:axId val="441477696"/>
      </c:lineChart>
      <c:dateAx>
        <c:axId val="441474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7696"/>
        <c:crosses val="autoZero"/>
        <c:auto val="1"/>
        <c:lblOffset val="100"/>
        <c:baseTimeUnit val="days"/>
      </c:dateAx>
      <c:valAx>
        <c:axId val="44147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4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1475736"/>
        <c:axId val="441478088"/>
      </c:lineChart>
      <c:dateAx>
        <c:axId val="44147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8088"/>
        <c:crosses val="autoZero"/>
        <c:auto val="1"/>
        <c:lblOffset val="100"/>
        <c:baseTimeUnit val="days"/>
      </c:dateAx>
      <c:valAx>
        <c:axId val="4414780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5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1477304"/>
        <c:axId val="441472992"/>
      </c:lineChart>
      <c:dateAx>
        <c:axId val="44147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2992"/>
        <c:crosses val="autoZero"/>
        <c:auto val="1"/>
        <c:lblOffset val="100"/>
        <c:baseTimeUnit val="days"/>
      </c:dateAx>
      <c:valAx>
        <c:axId val="441472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7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41473384"/>
        <c:axId val="441474168"/>
      </c:lineChart>
      <c:dateAx>
        <c:axId val="44147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4168"/>
        <c:crosses val="autoZero"/>
        <c:auto val="1"/>
        <c:lblOffset val="100"/>
        <c:baseTimeUnit val="days"/>
      </c:dateAx>
      <c:valAx>
        <c:axId val="441474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47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41169176"/>
        <c:axId val="441169568"/>
      </c:lineChart>
      <c:dateAx>
        <c:axId val="44116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69568"/>
        <c:crosses val="autoZero"/>
        <c:auto val="1"/>
        <c:lblOffset val="100"/>
        <c:baseTimeUnit val="days"/>
      </c:dateAx>
      <c:valAx>
        <c:axId val="44116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69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1170352"/>
        <c:axId val="441175056"/>
      </c:lineChart>
      <c:dateAx>
        <c:axId val="441170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5056"/>
        <c:crosses val="autoZero"/>
        <c:auto val="1"/>
        <c:lblOffset val="100"/>
        <c:baseTimeUnit val="days"/>
      </c:dateAx>
      <c:valAx>
        <c:axId val="4411750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03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41174664"/>
        <c:axId val="441173880"/>
      </c:lineChart>
      <c:dateAx>
        <c:axId val="4411746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3880"/>
        <c:crosses val="autoZero"/>
        <c:auto val="1"/>
        <c:lblOffset val="100"/>
        <c:baseTimeUnit val="days"/>
      </c:dateAx>
      <c:valAx>
        <c:axId val="441173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46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41172704"/>
        <c:axId val="441175448"/>
      </c:lineChart>
      <c:dateAx>
        <c:axId val="44117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5448"/>
        <c:crosses val="autoZero"/>
        <c:auto val="1"/>
        <c:lblOffset val="100"/>
        <c:baseTimeUnit val="days"/>
      </c:dateAx>
      <c:valAx>
        <c:axId val="44117544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41173488"/>
        <c:axId val="442560472"/>
      </c:lineChart>
      <c:dateAx>
        <c:axId val="441173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60472"/>
        <c:crosses val="autoZero"/>
        <c:auto val="1"/>
        <c:lblOffset val="100"/>
        <c:baseTimeUnit val="days"/>
      </c:dateAx>
      <c:valAx>
        <c:axId val="44256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73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2560864"/>
        <c:axId val="442562040"/>
      </c:lineChart>
      <c:dateAx>
        <c:axId val="442560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562040"/>
        <c:crosses val="autoZero"/>
        <c:auto val="1"/>
        <c:lblOffset val="100"/>
        <c:baseTimeUnit val="days"/>
      </c:dateAx>
      <c:valAx>
        <c:axId val="4425620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560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numCache>
            </c:numRef>
          </c:val>
          <c:smooth val="0"/>
        </c:ser>
        <c:dLbls>
          <c:showLegendKey val="0"/>
          <c:showVal val="0"/>
          <c:showCatName val="0"/>
          <c:showSerName val="0"/>
          <c:showPercent val="0"/>
          <c:showBubbleSize val="0"/>
        </c:dLbls>
        <c:marker val="1"/>
        <c:smooth val="0"/>
        <c:axId val="442554592"/>
        <c:axId val="442556552"/>
      </c:lineChart>
      <c:dateAx>
        <c:axId val="44255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6552"/>
        <c:crosses val="autoZero"/>
        <c:auto val="1"/>
        <c:lblOffset val="100"/>
        <c:baseTimeUnit val="days"/>
      </c:dateAx>
      <c:valAx>
        <c:axId val="4425565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4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numCache>
            </c:numRef>
          </c:val>
          <c:smooth val="0"/>
        </c:ser>
        <c:dLbls>
          <c:showLegendKey val="0"/>
          <c:showVal val="0"/>
          <c:showCatName val="0"/>
          <c:showSerName val="0"/>
          <c:showPercent val="0"/>
          <c:showBubbleSize val="0"/>
        </c:dLbls>
        <c:marker val="1"/>
        <c:smooth val="0"/>
        <c:axId val="442550280"/>
        <c:axId val="442551064"/>
      </c:lineChart>
      <c:dateAx>
        <c:axId val="44255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1064"/>
        <c:crosses val="autoZero"/>
        <c:auto val="1"/>
        <c:lblOffset val="100"/>
        <c:baseTimeUnit val="days"/>
      </c:dateAx>
      <c:valAx>
        <c:axId val="44255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0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numCache>
            </c:numRef>
          </c:val>
          <c:smooth val="0"/>
        </c:ser>
        <c:dLbls>
          <c:showLegendKey val="0"/>
          <c:showVal val="0"/>
          <c:showCatName val="0"/>
          <c:showSerName val="0"/>
          <c:showPercent val="0"/>
          <c:showBubbleSize val="0"/>
        </c:dLbls>
        <c:marker val="1"/>
        <c:smooth val="0"/>
        <c:axId val="442558512"/>
        <c:axId val="442556944"/>
      </c:lineChart>
      <c:dateAx>
        <c:axId val="442558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6944"/>
        <c:crosses val="autoZero"/>
        <c:auto val="1"/>
        <c:lblOffset val="100"/>
        <c:baseTimeUnit val="days"/>
      </c:dateAx>
      <c:valAx>
        <c:axId val="4425569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8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numCache>
            </c:numRef>
          </c:val>
          <c:smooth val="0"/>
        </c:ser>
        <c:dLbls>
          <c:showLegendKey val="0"/>
          <c:showVal val="0"/>
          <c:showCatName val="0"/>
          <c:showSerName val="0"/>
          <c:showPercent val="0"/>
          <c:showBubbleSize val="0"/>
        </c:dLbls>
        <c:marker val="1"/>
        <c:smooth val="0"/>
        <c:axId val="442555376"/>
        <c:axId val="442554200"/>
      </c:lineChart>
      <c:dateAx>
        <c:axId val="442555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4200"/>
        <c:crosses val="autoZero"/>
        <c:auto val="1"/>
        <c:lblOffset val="100"/>
        <c:baseTimeUnit val="days"/>
      </c:dateAx>
      <c:valAx>
        <c:axId val="44255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5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2548712"/>
        <c:axId val="442549888"/>
      </c:lineChart>
      <c:catAx>
        <c:axId val="442548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549888"/>
        <c:crosses val="autoZero"/>
        <c:auto val="1"/>
        <c:lblAlgn val="ctr"/>
        <c:lblOffset val="100"/>
        <c:noMultiLvlLbl val="0"/>
      </c:catAx>
      <c:valAx>
        <c:axId val="4425498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548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3272880"/>
        <c:axId val="443267000"/>
      </c:lineChart>
      <c:dateAx>
        <c:axId val="443272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67000"/>
        <c:crosses val="autoZero"/>
        <c:auto val="1"/>
        <c:lblOffset val="100"/>
        <c:baseTimeUnit val="days"/>
      </c:dateAx>
      <c:valAx>
        <c:axId val="4432670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72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3270528"/>
        <c:axId val="443267392"/>
      </c:lineChart>
      <c:dateAx>
        <c:axId val="443270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67392"/>
        <c:crosses val="autoZero"/>
        <c:auto val="1"/>
        <c:lblOffset val="100"/>
        <c:baseTimeUnit val="days"/>
      </c:dateAx>
      <c:valAx>
        <c:axId val="4432673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70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3274448"/>
        <c:axId val="443273272"/>
      </c:lineChart>
      <c:dateAx>
        <c:axId val="44327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3272"/>
        <c:crosses val="autoZero"/>
        <c:auto val="1"/>
        <c:lblOffset val="100"/>
        <c:baseTimeUnit val="days"/>
      </c:dateAx>
      <c:valAx>
        <c:axId val="44327327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3275232"/>
        <c:axId val="443266216"/>
      </c:lineChart>
      <c:dateAx>
        <c:axId val="44327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66216"/>
        <c:crosses val="autoZero"/>
        <c:auto val="1"/>
        <c:lblOffset val="100"/>
        <c:baseTimeUnit val="days"/>
      </c:dateAx>
      <c:valAx>
        <c:axId val="443266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5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43275624"/>
        <c:axId val="443276800"/>
      </c:scatterChart>
      <c:valAx>
        <c:axId val="443275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6800"/>
        <c:crosses val="autoZero"/>
        <c:crossBetween val="midCat"/>
      </c:valAx>
      <c:valAx>
        <c:axId val="44327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5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43279936"/>
        <c:axId val="443278760"/>
      </c:scatterChart>
      <c:valAx>
        <c:axId val="4432799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8760"/>
        <c:crosses val="autoZero"/>
        <c:crossBetween val="midCat"/>
      </c:valAx>
      <c:valAx>
        <c:axId val="44327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79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3278368"/>
        <c:axId val="443279152"/>
      </c:lineChart>
      <c:catAx>
        <c:axId val="443278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79152"/>
        <c:crosses val="autoZero"/>
        <c:auto val="1"/>
        <c:lblAlgn val="ctr"/>
        <c:lblOffset val="100"/>
        <c:noMultiLvlLbl val="0"/>
      </c:catAx>
      <c:valAx>
        <c:axId val="4432791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78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2023880"/>
        <c:axId val="442027408"/>
      </c:lineChart>
      <c:catAx>
        <c:axId val="442023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27408"/>
        <c:crosses val="autoZero"/>
        <c:auto val="1"/>
        <c:lblAlgn val="ctr"/>
        <c:lblOffset val="100"/>
        <c:noMultiLvlLbl val="0"/>
      </c:catAx>
      <c:valAx>
        <c:axId val="4420274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23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2024664"/>
        <c:axId val="442021920"/>
      </c:lineChart>
      <c:dateAx>
        <c:axId val="44202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1920"/>
        <c:crosses val="autoZero"/>
        <c:auto val="1"/>
        <c:lblOffset val="100"/>
        <c:baseTimeUnit val="days"/>
      </c:dateAx>
      <c:valAx>
        <c:axId val="44202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2030936"/>
        <c:axId val="442027800"/>
      </c:lineChart>
      <c:dateAx>
        <c:axId val="44203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7800"/>
        <c:crosses val="autoZero"/>
        <c:auto val="1"/>
        <c:lblOffset val="100"/>
        <c:baseTimeUnit val="days"/>
      </c:dateAx>
      <c:valAx>
        <c:axId val="442027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42025840"/>
        <c:axId val="442028192"/>
      </c:lineChart>
      <c:dateAx>
        <c:axId val="44202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8192"/>
        <c:crosses val="autoZero"/>
        <c:auto val="1"/>
        <c:lblOffset val="100"/>
        <c:baseTimeUnit val="days"/>
      </c:dateAx>
      <c:valAx>
        <c:axId val="4420281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42028584"/>
        <c:axId val="442030152"/>
      </c:lineChart>
      <c:dateAx>
        <c:axId val="44202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0152"/>
        <c:crosses val="autoZero"/>
        <c:auto val="1"/>
        <c:lblOffset val="100"/>
        <c:baseTimeUnit val="days"/>
      </c:dateAx>
      <c:valAx>
        <c:axId val="442030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42028976"/>
        <c:axId val="442029368"/>
      </c:lineChart>
      <c:dateAx>
        <c:axId val="442028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29368"/>
        <c:crosses val="autoZero"/>
        <c:auto val="1"/>
        <c:lblOffset val="100"/>
        <c:baseTimeUnit val="days"/>
      </c:dateAx>
      <c:valAx>
        <c:axId val="4420293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02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numCache>
            </c:numRef>
          </c:val>
          <c:smooth val="0"/>
        </c:ser>
        <c:dLbls>
          <c:showLegendKey val="0"/>
          <c:showVal val="0"/>
          <c:showCatName val="0"/>
          <c:showSerName val="0"/>
          <c:showPercent val="0"/>
          <c:showBubbleSize val="0"/>
        </c:dLbls>
        <c:smooth val="0"/>
        <c:axId val="442021136"/>
        <c:axId val="442034856"/>
      </c:lineChart>
      <c:dateAx>
        <c:axId val="44202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4856"/>
        <c:crosses val="autoZero"/>
        <c:auto val="1"/>
        <c:lblOffset val="100"/>
        <c:baseTimeUnit val="days"/>
      </c:dateAx>
      <c:valAx>
        <c:axId val="44203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21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numCache>
            </c:numRef>
          </c:val>
          <c:smooth val="0"/>
        </c:ser>
        <c:dLbls>
          <c:showLegendKey val="0"/>
          <c:showVal val="0"/>
          <c:showCatName val="0"/>
          <c:showSerName val="0"/>
          <c:showPercent val="0"/>
          <c:showBubbleSize val="0"/>
        </c:dLbls>
        <c:marker val="1"/>
        <c:smooth val="0"/>
        <c:axId val="442033680"/>
        <c:axId val="442035640"/>
      </c:lineChart>
      <c:dateAx>
        <c:axId val="44203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5640"/>
        <c:crosses val="autoZero"/>
        <c:auto val="1"/>
        <c:lblOffset val="100"/>
        <c:baseTimeUnit val="days"/>
      </c:dateAx>
      <c:valAx>
        <c:axId val="44203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42034464"/>
        <c:axId val="442032504"/>
      </c:lineChart>
      <c:dateAx>
        <c:axId val="44203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2504"/>
        <c:crosses val="autoZero"/>
        <c:auto val="1"/>
        <c:lblOffset val="100"/>
        <c:baseTimeUnit val="days"/>
      </c:dateAx>
      <c:valAx>
        <c:axId val="44203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42035248"/>
        <c:axId val="522779640"/>
      </c:lineChart>
      <c:dateAx>
        <c:axId val="44203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9640"/>
        <c:crosses val="autoZero"/>
        <c:auto val="1"/>
        <c:lblOffset val="100"/>
        <c:baseTimeUnit val="days"/>
      </c:dateAx>
      <c:valAx>
        <c:axId val="52277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3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2776896"/>
        <c:axId val="522766704"/>
      </c:lineChart>
      <c:dateAx>
        <c:axId val="5227768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6704"/>
        <c:crosses val="autoZero"/>
        <c:auto val="1"/>
        <c:lblOffset val="100"/>
        <c:baseTimeUnit val="days"/>
      </c:dateAx>
      <c:valAx>
        <c:axId val="5227667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6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2776112"/>
        <c:axId val="522773760"/>
      </c:lineChart>
      <c:dateAx>
        <c:axId val="52277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3760"/>
        <c:crosses val="autoZero"/>
        <c:auto val="1"/>
        <c:lblOffset val="100"/>
        <c:baseTimeUnit val="days"/>
      </c:dateAx>
      <c:valAx>
        <c:axId val="522773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2772976"/>
        <c:axId val="522773368"/>
      </c:lineChart>
      <c:dateAx>
        <c:axId val="52277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3368"/>
        <c:crosses val="autoZero"/>
        <c:auto val="1"/>
        <c:lblOffset val="100"/>
        <c:baseTimeUnit val="days"/>
      </c:dateAx>
      <c:valAx>
        <c:axId val="52277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22774152"/>
        <c:axId val="522772192"/>
      </c:lineChart>
      <c:dateAx>
        <c:axId val="52277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2192"/>
        <c:crosses val="autoZero"/>
        <c:auto val="1"/>
        <c:lblOffset val="100"/>
        <c:baseTimeUnit val="days"/>
      </c:dateAx>
      <c:valAx>
        <c:axId val="52277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4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22771408"/>
        <c:axId val="522769448"/>
      </c:lineChart>
      <c:dateAx>
        <c:axId val="52277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9448"/>
        <c:crosses val="autoZero"/>
        <c:auto val="1"/>
        <c:lblOffset val="100"/>
        <c:baseTimeUnit val="days"/>
      </c:dateAx>
      <c:valAx>
        <c:axId val="522769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numCache>
            </c:numRef>
          </c:yVal>
          <c:smooth val="0"/>
        </c:ser>
        <c:dLbls>
          <c:showLegendKey val="0"/>
          <c:showVal val="0"/>
          <c:showCatName val="0"/>
          <c:showSerName val="0"/>
          <c:showPercent val="0"/>
          <c:showBubbleSize val="0"/>
        </c:dLbls>
        <c:axId val="522774544"/>
        <c:axId val="522769840"/>
      </c:scatterChart>
      <c:valAx>
        <c:axId val="522774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9840"/>
        <c:crosses val="autoZero"/>
        <c:crossBetween val="midCat"/>
      </c:valAx>
      <c:valAx>
        <c:axId val="52276984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45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numCache>
            </c:numRef>
          </c:yVal>
          <c:smooth val="0"/>
        </c:ser>
        <c:dLbls>
          <c:showLegendKey val="0"/>
          <c:showVal val="0"/>
          <c:showCatName val="0"/>
          <c:showSerName val="0"/>
          <c:showPercent val="0"/>
          <c:showBubbleSize val="0"/>
        </c:dLbls>
        <c:axId val="522771016"/>
        <c:axId val="522767488"/>
      </c:scatterChart>
      <c:valAx>
        <c:axId val="522771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7488"/>
        <c:crosses val="autoZero"/>
        <c:crossBetween val="midCat"/>
      </c:valAx>
      <c:valAx>
        <c:axId val="52276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10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2768664"/>
        <c:axId val="522774936"/>
      </c:lineChart>
      <c:dateAx>
        <c:axId val="522768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774936"/>
        <c:crosses val="autoZero"/>
        <c:auto val="1"/>
        <c:lblOffset val="100"/>
        <c:baseTimeUnit val="days"/>
      </c:dateAx>
      <c:valAx>
        <c:axId val="52277493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768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2765136"/>
        <c:axId val="522765920"/>
      </c:lineChart>
      <c:dateAx>
        <c:axId val="52276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5920"/>
        <c:crosses val="autoZero"/>
        <c:auto val="1"/>
        <c:lblOffset val="100"/>
        <c:baseTimeUnit val="days"/>
      </c:dateAx>
      <c:valAx>
        <c:axId val="5227659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6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2775328"/>
        <c:axId val="522775720"/>
      </c:lineChart>
      <c:dateAx>
        <c:axId val="52277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5720"/>
        <c:crosses val="autoZero"/>
        <c:auto val="1"/>
        <c:lblOffset val="100"/>
        <c:baseTimeUnit val="days"/>
      </c:dateAx>
      <c:valAx>
        <c:axId val="52277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7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7193120"/>
        <c:axId val="527189984"/>
      </c:lineChart>
      <c:catAx>
        <c:axId val="5271931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189984"/>
        <c:crosses val="autoZero"/>
        <c:auto val="1"/>
        <c:lblAlgn val="ctr"/>
        <c:lblOffset val="100"/>
        <c:noMultiLvlLbl val="0"/>
      </c:catAx>
      <c:valAx>
        <c:axId val="52718998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19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20" dataDxfId="4219">
  <autoFilter ref="O15:W26"/>
  <tableColumns count="9">
    <tableColumn id="1" name="Date" dataDxfId="4218"/>
    <tableColumn id="2" name="Quarter" dataDxfId="4217"/>
    <tableColumn id="3" name="Time" dataDxfId="4216"/>
    <tableColumn id="4" name="EPS estimate" dataDxfId="4215"/>
    <tableColumn id="5" name="EPS Actual" dataDxfId="4214"/>
    <tableColumn id="6" name="Sales Estiamte (B)" dataDxfId="4213"/>
    <tableColumn id="7" name="Sales Actual (B)" dataDxfId="4212"/>
    <tableColumn id="8" name="Guidance" dataDxfId="4211"/>
    <tableColumn id="9" name="Reaction" dataDxfId="42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J19" sqref="J1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13.21</v>
      </c>
      <c r="G2" s="2">
        <v>10.391681666666662</v>
      </c>
      <c r="H2">
        <v>6000</v>
      </c>
      <c r="I2" s="2">
        <v>79260</v>
      </c>
      <c r="J2" s="2">
        <v>62350.089999999967</v>
      </c>
      <c r="K2" s="2">
        <v>16909.910000000033</v>
      </c>
      <c r="L2" s="131">
        <v>0.27120907122988985</v>
      </c>
      <c r="M2" s="2">
        <v>31525.481000001659</v>
      </c>
      <c r="N2">
        <v>6000</v>
      </c>
      <c r="O2" t="s">
        <v>1361</v>
      </c>
      <c r="P2" s="131">
        <v>1.514004542013626E-2</v>
      </c>
      <c r="Q2" s="131">
        <v>-2.5999999999999999E-3</v>
      </c>
      <c r="R2" s="2">
        <v>20.968253968253968</v>
      </c>
      <c r="S2" s="29">
        <v>43471</v>
      </c>
      <c r="W2" s="877"/>
      <c r="X2" s="647"/>
      <c r="Y2" s="877"/>
      <c r="Z2" s="877"/>
    </row>
    <row r="3" spans="1:33" ht="21.95" customHeight="1" x14ac:dyDescent="0.25">
      <c r="A3" s="50"/>
      <c r="B3" s="50"/>
      <c r="C3" s="51"/>
      <c r="D3"/>
      <c r="E3" s="22" t="s">
        <v>870</v>
      </c>
      <c r="F3" s="2">
        <v>32.22</v>
      </c>
      <c r="G3" s="2">
        <v>51.803616666666663</v>
      </c>
      <c r="H3">
        <v>600</v>
      </c>
      <c r="I3" s="2">
        <v>19332</v>
      </c>
      <c r="J3" s="2">
        <v>31082.17</v>
      </c>
      <c r="K3" s="2">
        <v>-11750.169999999998</v>
      </c>
      <c r="L3" s="131">
        <v>-0.37803570342739901</v>
      </c>
      <c r="M3" s="2">
        <v>-11750.169999999998</v>
      </c>
      <c r="N3">
        <v>600</v>
      </c>
      <c r="O3" t="s">
        <v>1362</v>
      </c>
      <c r="P3" s="131">
        <v>7.7591558038485414E-2</v>
      </c>
      <c r="Q3" s="131">
        <v>0.13439999999999999</v>
      </c>
      <c r="R3" s="2">
        <v>11.466192170818506</v>
      </c>
      <c r="S3" s="29">
        <v>43471</v>
      </c>
      <c r="W3" s="877"/>
      <c r="X3" s="647"/>
      <c r="Y3" s="877"/>
      <c r="Z3" s="647"/>
      <c r="AC3"/>
      <c r="AD3"/>
      <c r="AE3" s="2"/>
      <c r="AF3"/>
      <c r="AG3"/>
    </row>
    <row r="4" spans="1:33" ht="21.95" customHeight="1" x14ac:dyDescent="0.25">
      <c r="A4" s="51"/>
      <c r="B4" s="149"/>
      <c r="C4" s="268"/>
      <c r="D4"/>
      <c r="E4" s="22" t="s">
        <v>311</v>
      </c>
      <c r="F4" s="2">
        <v>10.119999999999999</v>
      </c>
      <c r="G4" s="2">
        <v>12.109816666666674</v>
      </c>
      <c r="H4">
        <v>1800</v>
      </c>
      <c r="I4" s="2">
        <v>18216</v>
      </c>
      <c r="J4" s="2">
        <v>21797.670000000013</v>
      </c>
      <c r="K4" s="2">
        <v>-3581.6700000000128</v>
      </c>
      <c r="L4" s="131">
        <v>-0.16431435102926198</v>
      </c>
      <c r="M4" s="2">
        <v>-3296.700000000008</v>
      </c>
      <c r="N4">
        <v>1600</v>
      </c>
      <c r="O4" t="s">
        <v>1363</v>
      </c>
      <c r="P4" s="131">
        <v>0</v>
      </c>
      <c r="Q4" s="131">
        <v>-4.8999999999999998E-3</v>
      </c>
      <c r="R4" s="2">
        <v>4.130612244897959</v>
      </c>
      <c r="S4" s="29">
        <v>43345</v>
      </c>
      <c r="W4" s="877"/>
      <c r="X4" s="647"/>
      <c r="Y4" s="877"/>
      <c r="AC4"/>
      <c r="AD4"/>
      <c r="AE4"/>
      <c r="AF4"/>
      <c r="AG4"/>
    </row>
    <row r="5" spans="1:33" ht="21.95" customHeight="1" x14ac:dyDescent="0.25">
      <c r="A5" s="50"/>
      <c r="B5" s="50"/>
      <c r="C5" s="50"/>
      <c r="D5"/>
      <c r="E5" s="22" t="s">
        <v>1339</v>
      </c>
      <c r="F5" s="2">
        <v>162.88999999999999</v>
      </c>
      <c r="G5" s="2">
        <v>196.64137500000001</v>
      </c>
      <c r="H5">
        <v>80</v>
      </c>
      <c r="I5" s="2">
        <v>13031.199999999999</v>
      </c>
      <c r="J5" s="2">
        <v>15731.310000000001</v>
      </c>
      <c r="K5" s="2">
        <v>-2700.1100000000024</v>
      </c>
      <c r="L5" s="131">
        <v>-0.1716392341133702</v>
      </c>
      <c r="M5" s="2">
        <v>-2700.1100000000024</v>
      </c>
      <c r="N5">
        <v>40</v>
      </c>
      <c r="Q5" s="131">
        <v>0.14199999999999999</v>
      </c>
      <c r="S5" s="29">
        <v>43631</v>
      </c>
      <c r="W5" s="877"/>
      <c r="X5" s="647"/>
      <c r="Y5" s="877"/>
      <c r="Z5" s="647"/>
      <c r="AC5"/>
      <c r="AD5"/>
      <c r="AE5"/>
      <c r="AF5"/>
      <c r="AG5"/>
    </row>
    <row r="6" spans="1:33" ht="21.95" customHeight="1" x14ac:dyDescent="0.25">
      <c r="A6" s="50"/>
      <c r="B6" s="50"/>
      <c r="C6" s="51"/>
      <c r="D6"/>
      <c r="E6" s="22" t="s">
        <v>1190</v>
      </c>
      <c r="F6" s="2">
        <v>42.48</v>
      </c>
      <c r="G6" s="2">
        <v>43.714833333333374</v>
      </c>
      <c r="H6">
        <v>300</v>
      </c>
      <c r="I6" s="2">
        <v>12743.999999999998</v>
      </c>
      <c r="J6" s="2">
        <v>13114.450000000012</v>
      </c>
      <c r="K6" s="2">
        <v>-370.45000000001346</v>
      </c>
      <c r="L6" s="131">
        <v>-2.8247467488153353E-2</v>
      </c>
      <c r="M6" s="2">
        <v>-370.45000000001346</v>
      </c>
      <c r="N6">
        <v>300</v>
      </c>
      <c r="O6" t="s">
        <v>1363</v>
      </c>
      <c r="P6" s="131">
        <v>4.2843691148775898E-2</v>
      </c>
      <c r="Q6" s="131">
        <v>-7.7000000000000002E-3</v>
      </c>
      <c r="R6" s="2">
        <v>9.234782608695653</v>
      </c>
      <c r="S6" s="29">
        <v>43423</v>
      </c>
      <c r="W6" s="877"/>
      <c r="X6" s="647"/>
      <c r="Y6" s="877"/>
      <c r="Z6" s="877"/>
    </row>
    <row r="7" spans="1:33" ht="21.95" customHeight="1" x14ac:dyDescent="0.25">
      <c r="A7" s="50"/>
      <c r="B7" s="51"/>
      <c r="C7" s="51"/>
      <c r="D7"/>
      <c r="E7" s="22" t="s">
        <v>1344</v>
      </c>
      <c r="F7" s="2">
        <v>23.22</v>
      </c>
      <c r="G7" s="2">
        <v>22.853080000000006</v>
      </c>
      <c r="H7">
        <v>500</v>
      </c>
      <c r="I7" s="2">
        <v>11610</v>
      </c>
      <c r="J7" s="2">
        <v>11426.540000000003</v>
      </c>
      <c r="K7" s="2">
        <v>183.45999999999549</v>
      </c>
      <c r="L7" s="131">
        <v>1.6055603883590008E-2</v>
      </c>
      <c r="M7" s="2">
        <v>183.45999999999549</v>
      </c>
      <c r="N7">
        <v>400</v>
      </c>
      <c r="Q7" s="131">
        <v>-5.1999999999999998E-3</v>
      </c>
      <c r="T7" s="48"/>
      <c r="W7" s="877"/>
      <c r="X7" s="647"/>
      <c r="Y7" s="877"/>
    </row>
    <row r="8" spans="1:33" ht="21.95" customHeight="1" x14ac:dyDescent="0.25">
      <c r="A8" s="51"/>
      <c r="B8" s="51"/>
      <c r="C8" s="51"/>
      <c r="D8"/>
      <c r="E8" s="22" t="s">
        <v>219</v>
      </c>
      <c r="F8" s="2">
        <v>21.71</v>
      </c>
      <c r="G8" s="2">
        <v>7.7154399999999441</v>
      </c>
      <c r="H8">
        <v>500</v>
      </c>
      <c r="I8" s="2">
        <v>10855</v>
      </c>
      <c r="J8" s="2">
        <v>3857.7199999999721</v>
      </c>
      <c r="K8" s="2">
        <v>6997.2800000000279</v>
      </c>
      <c r="L8" s="131">
        <v>1.8138382256877323</v>
      </c>
      <c r="M8" s="2">
        <v>8449.5400000000263</v>
      </c>
      <c r="N8">
        <v>500</v>
      </c>
      <c r="O8" t="s">
        <v>1364</v>
      </c>
      <c r="P8" s="131">
        <v>4.6061722708429292E-3</v>
      </c>
      <c r="Q8" s="131">
        <v>-1.49E-2</v>
      </c>
      <c r="R8" s="2">
        <v>12.405714285714286</v>
      </c>
      <c r="S8" s="29">
        <v>43421</v>
      </c>
      <c r="T8" s="48"/>
      <c r="W8" s="877"/>
      <c r="X8" s="647"/>
      <c r="Y8" s="877"/>
      <c r="AC8"/>
      <c r="AD8"/>
      <c r="AE8"/>
      <c r="AF8"/>
      <c r="AG8"/>
    </row>
    <row r="9" spans="1:33" ht="21.95" customHeight="1" x14ac:dyDescent="0.25">
      <c r="A9" s="50"/>
      <c r="B9" s="50"/>
      <c r="C9" s="51"/>
      <c r="D9"/>
      <c r="E9" s="22" t="s">
        <v>663</v>
      </c>
      <c r="F9" s="2">
        <v>66.66</v>
      </c>
      <c r="G9" s="2">
        <v>51.96220000000001</v>
      </c>
      <c r="H9">
        <v>100</v>
      </c>
      <c r="I9" s="2">
        <v>6666</v>
      </c>
      <c r="J9" s="2">
        <v>5196.2200000000012</v>
      </c>
      <c r="K9" s="2">
        <v>1469.7799999999988</v>
      </c>
      <c r="L9" s="131">
        <v>0.28285561427345229</v>
      </c>
      <c r="M9" s="2">
        <v>2510.4999999999927</v>
      </c>
      <c r="N9">
        <v>100</v>
      </c>
      <c r="O9" t="s">
        <v>1342</v>
      </c>
      <c r="P9" s="131">
        <v>0</v>
      </c>
      <c r="Q9" s="131">
        <v>-3.3999999999999998E-3</v>
      </c>
      <c r="R9" s="2">
        <v>19.491228070175438</v>
      </c>
      <c r="T9" s="48"/>
      <c r="W9" s="877"/>
      <c r="X9" s="647"/>
      <c r="Y9" s="877"/>
    </row>
    <row r="10" spans="1:33" ht="21.95" customHeight="1" x14ac:dyDescent="0.25">
      <c r="A10" s="50"/>
      <c r="B10" s="50"/>
      <c r="C10" s="51"/>
      <c r="D10"/>
      <c r="E10" s="22" t="s">
        <v>1347</v>
      </c>
      <c r="F10" s="2">
        <v>63.55</v>
      </c>
      <c r="G10" s="2">
        <v>77.582700000000017</v>
      </c>
      <c r="H10">
        <v>100</v>
      </c>
      <c r="I10" s="2">
        <v>6355</v>
      </c>
      <c r="J10" s="2">
        <v>7758.2700000000013</v>
      </c>
      <c r="K10" s="2">
        <v>-1403.2700000000004</v>
      </c>
      <c r="L10" s="131">
        <v>-0.18087408661982654</v>
      </c>
      <c r="M10" s="2">
        <v>-1403.2700000000004</v>
      </c>
      <c r="N10">
        <v>100</v>
      </c>
      <c r="P10" s="131">
        <v>0</v>
      </c>
      <c r="Q10" s="131">
        <v>4.8999999999999998E-3</v>
      </c>
      <c r="S10" s="29">
        <v>43436</v>
      </c>
      <c r="T10" s="48"/>
      <c r="W10" s="877"/>
      <c r="X10" s="647"/>
      <c r="Y10" s="877"/>
    </row>
    <row r="11" spans="1:33" ht="21.95" customHeight="1" x14ac:dyDescent="0.25">
      <c r="A11" s="50"/>
      <c r="B11" s="50"/>
      <c r="C11" s="51"/>
      <c r="D11"/>
      <c r="E11" s="22" t="s">
        <v>14</v>
      </c>
      <c r="F11" s="2">
        <v>51.13</v>
      </c>
      <c r="G11" s="2">
        <v>47.352299999999957</v>
      </c>
      <c r="H11">
        <v>100</v>
      </c>
      <c r="I11" s="2">
        <v>5113</v>
      </c>
      <c r="J11" s="2">
        <v>4735.2299999999959</v>
      </c>
      <c r="K11" s="2">
        <v>377.77000000000407</v>
      </c>
      <c r="L11" s="131">
        <v>7.9778595759869092E-2</v>
      </c>
      <c r="M11" s="2">
        <v>377.77000000000407</v>
      </c>
      <c r="N11">
        <v>100</v>
      </c>
      <c r="O11" t="s">
        <v>1354</v>
      </c>
      <c r="P11" s="131">
        <v>5.4762370428319961E-2</v>
      </c>
      <c r="Q11" s="131">
        <v>-2.5499999999999998E-2</v>
      </c>
      <c r="R11" s="2">
        <v>12.830614805520701</v>
      </c>
      <c r="S11" s="29">
        <v>43426</v>
      </c>
      <c r="T11" s="48"/>
      <c r="W11" s="877"/>
      <c r="X11" s="647"/>
      <c r="Y11" s="877"/>
      <c r="Z11" s="877"/>
    </row>
    <row r="12" spans="1:33" ht="21.95" customHeight="1" x14ac:dyDescent="0.25">
      <c r="A12" s="50"/>
      <c r="B12" s="50"/>
      <c r="C12" s="51"/>
      <c r="D12"/>
      <c r="E12" s="22" t="s">
        <v>170</v>
      </c>
      <c r="F12" s="2">
        <v>53.33</v>
      </c>
      <c r="G12" s="2">
        <v>38.685000000000002</v>
      </c>
      <c r="H12">
        <v>80</v>
      </c>
      <c r="I12" s="2">
        <v>4266.3999999999996</v>
      </c>
      <c r="J12" s="2">
        <v>3094.8</v>
      </c>
      <c r="K12" s="2">
        <v>1171.5999999999967</v>
      </c>
      <c r="L12" s="131">
        <v>0.37857050536383596</v>
      </c>
      <c r="M12" s="2">
        <v>2776.1799999999985</v>
      </c>
      <c r="N12">
        <v>80</v>
      </c>
      <c r="P12" s="131">
        <v>3.2252015750984436E-2</v>
      </c>
      <c r="Q12" s="131">
        <v>-7.7000000000000002E-3</v>
      </c>
      <c r="R12" s="2">
        <v>11.798672566371682</v>
      </c>
      <c r="W12" s="877"/>
      <c r="X12" s="647"/>
      <c r="Y12" s="877"/>
    </row>
    <row r="13" spans="1:33" ht="21.95" customHeight="1" x14ac:dyDescent="0.25">
      <c r="A13" s="50"/>
      <c r="B13" s="51"/>
      <c r="C13" s="51"/>
      <c r="D13"/>
      <c r="E13" s="22" t="s">
        <v>753</v>
      </c>
      <c r="F13" s="2">
        <v>20.81</v>
      </c>
      <c r="G13" s="2">
        <v>29.324850000000005</v>
      </c>
      <c r="H13">
        <v>200</v>
      </c>
      <c r="I13" s="2">
        <v>4162</v>
      </c>
      <c r="J13" s="2">
        <v>5864.9700000000012</v>
      </c>
      <c r="K13" s="2">
        <v>-1702.9700000000012</v>
      </c>
      <c r="L13" s="131">
        <v>-0.29036295155814967</v>
      </c>
      <c r="M13" s="2">
        <v>-1702.9700000000012</v>
      </c>
      <c r="N13">
        <v>200</v>
      </c>
      <c r="O13" t="s">
        <v>1345</v>
      </c>
      <c r="P13" s="131">
        <v>4.9975973089860647E-2</v>
      </c>
      <c r="Q13" s="131">
        <v>-1.83E-2</v>
      </c>
      <c r="R13" s="2">
        <v>12.241176470588234</v>
      </c>
      <c r="S13" s="29">
        <v>43324</v>
      </c>
      <c r="W13" s="877"/>
      <c r="X13" s="647"/>
      <c r="Y13" s="877"/>
      <c r="Z13" s="647"/>
    </row>
    <row r="14" spans="1:33" ht="21.95" customHeight="1" x14ac:dyDescent="0.25">
      <c r="A14" s="50"/>
      <c r="B14" s="50"/>
      <c r="C14" s="51"/>
      <c r="D14"/>
      <c r="E14" s="22" t="s">
        <v>847</v>
      </c>
      <c r="F14" s="2">
        <v>136.47999999999999</v>
      </c>
      <c r="G14" s="2">
        <v>117.55499999999999</v>
      </c>
      <c r="H14">
        <v>30</v>
      </c>
      <c r="I14" s="2">
        <v>4094.3999999999996</v>
      </c>
      <c r="J14" s="2">
        <v>3526.6499999999996</v>
      </c>
      <c r="K14" s="2">
        <v>567.75</v>
      </c>
      <c r="L14" s="131">
        <v>0.16098847348049847</v>
      </c>
      <c r="M14" s="2">
        <v>2969.4499999999825</v>
      </c>
      <c r="N14">
        <v>30</v>
      </c>
      <c r="O14" t="s">
        <v>1340</v>
      </c>
      <c r="P14" s="131">
        <v>3.8100820633059792E-3</v>
      </c>
      <c r="Q14" s="131">
        <v>-2.9899999999999999E-2</v>
      </c>
      <c r="R14" s="2">
        <v>15.832946635730858</v>
      </c>
      <c r="S14" s="29">
        <v>43324</v>
      </c>
      <c r="W14" s="877"/>
      <c r="X14" s="647"/>
      <c r="Y14" s="877"/>
    </row>
    <row r="15" spans="1:33" ht="21.95" customHeight="1" x14ac:dyDescent="0.25">
      <c r="A15" s="50"/>
      <c r="B15" s="50"/>
      <c r="C15" s="51"/>
      <c r="D15"/>
      <c r="E15" s="22" t="s">
        <v>1346</v>
      </c>
      <c r="F15" s="2">
        <v>28.18</v>
      </c>
      <c r="G15" s="2">
        <v>27.765862068965518</v>
      </c>
      <c r="H15">
        <v>116</v>
      </c>
      <c r="I15" s="2">
        <v>3268.88</v>
      </c>
      <c r="J15" s="2">
        <v>3220.84</v>
      </c>
      <c r="K15" s="2">
        <v>48.039999999999964</v>
      </c>
      <c r="L15" s="131">
        <v>1.4915363693943157E-2</v>
      </c>
      <c r="M15" s="2">
        <v>48.039999999999964</v>
      </c>
      <c r="N15" s="29">
        <v>43832</v>
      </c>
      <c r="P15" s="131">
        <v>1.8452803406671398E-2</v>
      </c>
      <c r="Q15" s="131">
        <v>-0.04</v>
      </c>
      <c r="T15" s="48"/>
      <c r="W15" s="877"/>
      <c r="X15" s="647"/>
      <c r="Y15" s="877"/>
    </row>
    <row r="16" spans="1:33" ht="21.95" customHeight="1" x14ac:dyDescent="0.25">
      <c r="A16" s="50"/>
      <c r="B16" s="50"/>
      <c r="C16" s="51"/>
      <c r="D16"/>
      <c r="E16" s="22" t="s">
        <v>1335</v>
      </c>
      <c r="F16" s="2">
        <v>54.61</v>
      </c>
      <c r="G16" s="2">
        <v>51.141400000000012</v>
      </c>
      <c r="H16">
        <v>50</v>
      </c>
      <c r="I16" s="2">
        <v>2730.5</v>
      </c>
      <c r="J16" s="2">
        <v>2557.0700000000006</v>
      </c>
      <c r="K16" s="2">
        <v>173.42999999999938</v>
      </c>
      <c r="L16" s="131">
        <v>6.7823720117165101E-2</v>
      </c>
      <c r="M16" s="2">
        <v>173.42999999999938</v>
      </c>
      <c r="N16">
        <v>50</v>
      </c>
      <c r="Q16" s="131">
        <v>-1.06E-2</v>
      </c>
      <c r="T16" s="48"/>
      <c r="W16" s="877"/>
      <c r="X16" s="647"/>
      <c r="Y16" s="877"/>
    </row>
    <row r="17" spans="1:33"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c r="AC20"/>
      <c r="AD20"/>
      <c r="AE20"/>
      <c r="AF20"/>
      <c r="AG20"/>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7"/>
      <c r="X21" s="647"/>
      <c r="Y21" s="877"/>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c r="Z22" s="64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row>
    <row r="24" spans="1:33" ht="21.95" customHeight="1" x14ac:dyDescent="0.25">
      <c r="A24" s="50"/>
      <c r="B24" s="51"/>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c r="Z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c r="Z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c r="Z28" s="647"/>
      <c r="AC28"/>
      <c r="AD28"/>
      <c r="AE28"/>
      <c r="AF28"/>
      <c r="AG28"/>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W29" s="877"/>
      <c r="X29" s="647"/>
      <c r="Y29" s="877"/>
      <c r="AC29"/>
      <c r="AD29"/>
      <c r="AE29"/>
      <c r="AF29"/>
      <c r="AG29"/>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row>
    <row r="31" spans="1:33" ht="21.95" customHeight="1" x14ac:dyDescent="0.25">
      <c r="A31" s="51"/>
      <c r="B31" s="51"/>
      <c r="C31" s="51"/>
      <c r="D31" s="695"/>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877"/>
    </row>
    <row r="34" spans="1:33" ht="21.95" customHeight="1" x14ac:dyDescent="0.25">
      <c r="A34" s="50"/>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AC35"/>
      <c r="AD35"/>
      <c r="AE35"/>
      <c r="AF35"/>
      <c r="AG35"/>
    </row>
    <row r="36" spans="1:33" ht="21.95" customHeight="1" x14ac:dyDescent="0.25">
      <c r="A36" s="51"/>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1"/>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c r="Z38" s="64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1"/>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AC44"/>
      <c r="AD44"/>
      <c r="AE44"/>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V50" s="882"/>
      <c r="W50" s="884"/>
      <c r="X50" s="883"/>
      <c r="Y50" s="884"/>
      <c r="Z50" s="882"/>
      <c r="AA50" s="882"/>
      <c r="AB50" s="882"/>
      <c r="AC50" s="882"/>
      <c r="AD50" s="882"/>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64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c r="Z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c r="AC54"/>
      <c r="AD54"/>
      <c r="AE54"/>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c r="AC55"/>
      <c r="AD55"/>
      <c r="AE55"/>
      <c r="AF55"/>
      <c r="AG55"/>
    </row>
    <row r="56" spans="1:33" ht="21.95" customHeight="1" x14ac:dyDescent="0.25">
      <c r="A56" s="149"/>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877"/>
      <c r="AC56"/>
      <c r="AD56"/>
      <c r="AE56"/>
      <c r="AF56"/>
      <c r="AG56"/>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0"/>
      <c r="C58" s="50"/>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c r="Z58" s="877"/>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c r="Z63" s="87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Z64" s="64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V65" s="2"/>
      <c r="W65" s="2"/>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0"/>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c r="Z68" s="64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33" ht="21.95" customHeight="1" x14ac:dyDescent="0.25">
      <c r="A70" s="51"/>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c r="Z70" s="647"/>
    </row>
    <row r="71" spans="1:33" ht="21.95" customHeight="1" x14ac:dyDescent="0.25">
      <c r="A71" s="51"/>
      <c r="B71" s="149"/>
      <c r="C71" s="268"/>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Z71" s="877"/>
      <c r="AC71"/>
      <c r="AD71"/>
      <c r="AE71" s="2"/>
      <c r="AF71"/>
      <c r="AG71"/>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c r="Z73" s="647"/>
    </row>
    <row r="74" spans="1:33" ht="21.95" customHeight="1" x14ac:dyDescent="0.25">
      <c r="A74" s="50"/>
      <c r="B74" s="50"/>
      <c r="C74" s="50"/>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c r="Z74" s="64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1"/>
      <c r="B76" s="51"/>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149"/>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V78" s="2"/>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647"/>
    </row>
    <row r="82" spans="1:33" ht="21.95" customHeight="1" x14ac:dyDescent="0.25">
      <c r="A82" s="51"/>
      <c r="B82" s="51"/>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c r="Z83" s="647"/>
    </row>
    <row r="84" spans="1:33" ht="21.95" customHeight="1" x14ac:dyDescent="0.25">
      <c r="A84" s="51"/>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277"/>
      <c r="W86" s="877"/>
      <c r="X86" s="647"/>
      <c r="Y86" s="877"/>
      <c r="Z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V88" s="2"/>
      <c r="W88" s="877"/>
      <c r="X88" s="647"/>
      <c r="Y88" s="877"/>
    </row>
    <row r="89" spans="1:33" ht="21.95" customHeight="1" x14ac:dyDescent="0.25">
      <c r="A89" s="51"/>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c r="Z93" s="64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W94" s="877"/>
      <c r="X94" s="877"/>
      <c r="Y94" s="647"/>
      <c r="AC94"/>
      <c r="AD94"/>
      <c r="AE94"/>
      <c r="AF94"/>
      <c r="AG94"/>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c r="Z95" s="64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V96" s="2"/>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7"/>
      <c r="B98" s="58"/>
      <c r="C98" s="57"/>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c r="Z98" s="64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33" ht="21.95" customHeight="1" x14ac:dyDescent="0.25">
      <c r="A101" s="50"/>
      <c r="B101" s="50"/>
      <c r="C101" s="51"/>
      <c r="D101" s="695"/>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87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AC103"/>
      <c r="AD103"/>
      <c r="AE103"/>
      <c r="AF103"/>
      <c r="AG103"/>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Z106" s="647"/>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c r="Z107" s="877"/>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5"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8"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3"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6" location="WRK!A1" display="WRK"/>
    <hyperlink ref="E107" location="XLB!A1" display="XLB"/>
    <hyperlink ref="E7"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5"/>
  <sheetViews>
    <sheetView topLeftCell="V1" zoomScaleNormal="100" workbookViewId="0">
      <pane ySplit="1" topLeftCell="A122" activePane="bottomLeft" state="frozen"/>
      <selection activeCell="M34" sqref="M34"/>
      <selection pane="bottomLeft" activeCell="L6" sqref="L6"/>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114875.82</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(F3-F2)/F2</f>
        <v>-6.3534772276448836E-3</v>
      </c>
      <c r="H3" s="793">
        <f>(F3-F$2)/F$2</f>
        <v>-6.3534772276448836E-3</v>
      </c>
      <c r="I3" s="782">
        <v>319994.03000000003</v>
      </c>
      <c r="J3" s="783">
        <v>360000</v>
      </c>
      <c r="K3" s="783">
        <f t="shared" ref="K3:K28" si="1">I3-I2-J3+J2</f>
        <v>-2594.179999999993</v>
      </c>
      <c r="L3" s="792">
        <f>K3/I2</f>
        <v>-8.0417694124654861E-3</v>
      </c>
      <c r="M3" s="785">
        <f t="shared" si="0"/>
        <v>-40005.969999999972</v>
      </c>
      <c r="N3" s="786">
        <f>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2">(C4-C3)/C3</f>
        <v>-8.254964424012334E-3</v>
      </c>
      <c r="E4" s="793">
        <f t="shared" ref="E4:E43" si="3">(C4-$C$2)/$C$2</f>
        <v>-1.0858811666444668E-2</v>
      </c>
      <c r="F4" s="794">
        <v>5019.05</v>
      </c>
      <c r="G4" s="792">
        <f t="shared" ref="G3:G66" si="4">(F4-F3)/F3</f>
        <v>-7.9654501072272486E-3</v>
      </c>
      <c r="H4" s="793">
        <f t="shared" ref="H4:H66" si="5">(F4-F$2)/F$2</f>
        <v>-1.4268319029007923E-2</v>
      </c>
      <c r="I4" s="782">
        <v>311839.78000000003</v>
      </c>
      <c r="J4" s="783">
        <v>360000</v>
      </c>
      <c r="K4" s="783">
        <f t="shared" si="1"/>
        <v>-8154.25</v>
      </c>
      <c r="L4" s="792">
        <f t="shared" ref="L4:L67" si="6">K4/I3</f>
        <v>-2.5482506658014836E-2</v>
      </c>
      <c r="M4" s="785">
        <f t="shared" si="0"/>
        <v>-48160.219999999972</v>
      </c>
      <c r="N4" s="786">
        <f t="shared" ref="N3:N29" si="7">M4/J4</f>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2"/>
        <v>-2.1100110116800797E-2</v>
      </c>
      <c r="E5" s="793">
        <f>(C5-$C$2)/$C$2</f>
        <v>-3.1729799661345884E-2</v>
      </c>
      <c r="F5" s="794">
        <v>4877.49</v>
      </c>
      <c r="G5" s="792">
        <f t="shared" si="4"/>
        <v>-2.8204540699933334E-2</v>
      </c>
      <c r="H5" s="793">
        <f t="shared" si="5"/>
        <v>-4.2070428344167965E-2</v>
      </c>
      <c r="I5" s="782">
        <v>301697.40999999997</v>
      </c>
      <c r="J5" s="783">
        <v>360000</v>
      </c>
      <c r="K5" s="783">
        <f t="shared" si="1"/>
        <v>-10142.370000000054</v>
      </c>
      <c r="L5" s="792">
        <f t="shared" si="6"/>
        <v>-3.2524298214936055E-2</v>
      </c>
      <c r="M5" s="785">
        <f t="shared" si="0"/>
        <v>-58302.590000000026</v>
      </c>
      <c r="N5" s="786">
        <f t="shared" si="7"/>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2"/>
        <v>-3.1850982202944356E-2</v>
      </c>
      <c r="E6" s="793">
        <f t="shared" si="3"/>
        <v>-6.2570156579973724E-2</v>
      </c>
      <c r="F6" s="794">
        <v>4706.04</v>
      </c>
      <c r="G6" s="792">
        <f t="shared" si="4"/>
        <v>-3.5151276578732057E-2</v>
      </c>
      <c r="H6" s="793">
        <f t="shared" si="5"/>
        <v>-7.5742875660388453E-2</v>
      </c>
      <c r="I6" s="782">
        <v>295093.56</v>
      </c>
      <c r="J6" s="783">
        <v>360000</v>
      </c>
      <c r="K6" s="783">
        <f t="shared" si="1"/>
        <v>-6603.8499999999767</v>
      </c>
      <c r="L6" s="792">
        <f t="shared" si="6"/>
        <v>-2.1888984728108792E-2</v>
      </c>
      <c r="M6" s="785">
        <f t="shared" si="0"/>
        <v>-64906.44</v>
      </c>
      <c r="N6" s="786">
        <f t="shared" si="7"/>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2"/>
        <v>-3.9413665907280494E-2</v>
      </c>
      <c r="E7" s="797">
        <f t="shared" si="3"/>
        <v>-9.95177032400449E-2</v>
      </c>
      <c r="F7" s="798">
        <v>4526.25</v>
      </c>
      <c r="G7" s="792">
        <f t="shared" si="4"/>
        <v>-3.8204095162812035E-2</v>
      </c>
      <c r="H7" s="797">
        <f t="shared" si="5"/>
        <v>-0.11105328279356597</v>
      </c>
      <c r="I7" s="799">
        <v>283095.28999999998</v>
      </c>
      <c r="J7" s="800">
        <v>360000</v>
      </c>
      <c r="K7" s="800">
        <f t="shared" si="1"/>
        <v>-11998.270000000019</v>
      </c>
      <c r="L7" s="792">
        <f t="shared" si="6"/>
        <v>-4.0659206524195309E-2</v>
      </c>
      <c r="M7" s="801">
        <f t="shared" si="0"/>
        <v>-76904.710000000021</v>
      </c>
      <c r="N7" s="802">
        <f t="shared" si="7"/>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2"/>
        <v>-1.3522007595565277E-2</v>
      </c>
      <c r="E8" s="797">
        <f t="shared" si="3"/>
        <v>-0.11169403169650509</v>
      </c>
      <c r="F8" s="798">
        <v>4506.49</v>
      </c>
      <c r="G8" s="792">
        <f t="shared" si="4"/>
        <v>-4.3656448494891397E-3</v>
      </c>
      <c r="H8" s="797">
        <f t="shared" si="5"/>
        <v>-0.11493410845100852</v>
      </c>
      <c r="I8" s="799">
        <v>276943.21000000002</v>
      </c>
      <c r="J8" s="800">
        <v>360000</v>
      </c>
      <c r="K8" s="800">
        <f t="shared" si="1"/>
        <v>-6152.0799999999581</v>
      </c>
      <c r="L8" s="792">
        <f t="shared" si="6"/>
        <v>-2.1731481297339698E-2</v>
      </c>
      <c r="M8" s="801">
        <f t="shared" si="0"/>
        <v>-83056.789999999979</v>
      </c>
      <c r="N8" s="802">
        <f t="shared" si="7"/>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2"/>
        <v>3.9033845395987435E-2</v>
      </c>
      <c r="E9" s="797">
        <f t="shared" si="3"/>
        <v>-7.7020033865413548E-2</v>
      </c>
      <c r="F9" s="798">
        <v>4697.54</v>
      </c>
      <c r="G9" s="792">
        <f t="shared" si="4"/>
        <v>4.239441339046579E-2</v>
      </c>
      <c r="H9" s="797">
        <f t="shared" si="5"/>
        <v>-7.741225916687941E-2</v>
      </c>
      <c r="I9" s="799">
        <v>284832.2</v>
      </c>
      <c r="J9" s="800">
        <v>360000</v>
      </c>
      <c r="K9" s="800">
        <f t="shared" si="1"/>
        <v>7888.9899999999907</v>
      </c>
      <c r="L9" s="792">
        <f t="shared" si="6"/>
        <v>2.8485948436865412E-2</v>
      </c>
      <c r="M9" s="801">
        <f t="shared" si="0"/>
        <v>-75167.799999999988</v>
      </c>
      <c r="N9" s="802">
        <f t="shared" si="7"/>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2"/>
        <v>2.429773616214299E-2</v>
      </c>
      <c r="E10" s="797">
        <f t="shared" si="3"/>
        <v>-5.4593710165331696E-2</v>
      </c>
      <c r="F10" s="798">
        <v>4812.71</v>
      </c>
      <c r="G10" s="792">
        <f t="shared" si="4"/>
        <v>2.4517087667161978E-2</v>
      </c>
      <c r="H10" s="797">
        <f t="shared" si="5"/>
        <v>-5.4793094644224875E-2</v>
      </c>
      <c r="I10" s="799">
        <v>300742.98</v>
      </c>
      <c r="J10" s="800">
        <v>360000</v>
      </c>
      <c r="K10" s="800">
        <f t="shared" si="1"/>
        <v>15910.77999999997</v>
      </c>
      <c r="L10" s="792">
        <f t="shared" si="6"/>
        <v>5.5860187155806013E-2</v>
      </c>
      <c r="M10" s="801">
        <f t="shared" si="0"/>
        <v>-59257.020000000019</v>
      </c>
      <c r="N10" s="802">
        <f t="shared" si="7"/>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2"/>
        <v>6.0875602467213154E-4</v>
      </c>
      <c r="E11" s="797">
        <f t="shared" si="3"/>
        <v>-5.401818839063191E-2</v>
      </c>
      <c r="F11" s="798">
        <v>4828.32</v>
      </c>
      <c r="G11" s="792">
        <f t="shared" si="4"/>
        <v>3.2434948293164709E-3</v>
      </c>
      <c r="H11" s="797">
        <f t="shared" si="5"/>
        <v>-5.1727320934069197E-2</v>
      </c>
      <c r="I11" s="799">
        <v>307941.06</v>
      </c>
      <c r="J11" s="800">
        <v>360000</v>
      </c>
      <c r="K11" s="800">
        <f t="shared" si="1"/>
        <v>7198.0800000000163</v>
      </c>
      <c r="L11" s="792">
        <f t="shared" si="6"/>
        <v>2.3934324252556174E-2</v>
      </c>
      <c r="M11" s="801">
        <f t="shared" si="0"/>
        <v>-52058.94</v>
      </c>
      <c r="N11" s="802">
        <f t="shared" si="7"/>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2"/>
        <v>-8.391699809439445E-3</v>
      </c>
      <c r="E12" s="793">
        <f t="shared" si="3"/>
        <v>-6.1956583778847427E-2</v>
      </c>
      <c r="F12" s="794">
        <v>4776.51</v>
      </c>
      <c r="G12" s="792">
        <f t="shared" si="4"/>
        <v>-1.0730440401630277E-2</v>
      </c>
      <c r="H12" s="793">
        <f t="shared" si="5"/>
        <v>-6.1902704401280442E-2</v>
      </c>
      <c r="I12" s="806">
        <v>311200.71000000002</v>
      </c>
      <c r="J12" s="783">
        <v>360000</v>
      </c>
      <c r="K12" s="783">
        <f t="shared" si="1"/>
        <v>3259.6500000000233</v>
      </c>
      <c r="L12" s="792">
        <f t="shared" si="6"/>
        <v>1.0585304863209938E-2</v>
      </c>
      <c r="M12" s="785">
        <f t="shared" si="0"/>
        <v>-48799.289999999979</v>
      </c>
      <c r="N12" s="786">
        <f t="shared" si="7"/>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2"/>
        <v>-2.9576407832956501E-2</v>
      </c>
      <c r="E13" s="793">
        <f t="shared" si="3"/>
        <v>-8.9700538422023995E-2</v>
      </c>
      <c r="F13" s="794">
        <v>4636.1000000000004</v>
      </c>
      <c r="G13" s="792">
        <f t="shared" si="4"/>
        <v>-2.9395939713305289E-2</v>
      </c>
      <c r="H13" s="793">
        <f t="shared" si="5"/>
        <v>-8.9478955947915134E-2</v>
      </c>
      <c r="I13" s="782">
        <v>307440.78999999998</v>
      </c>
      <c r="J13" s="783">
        <v>365000</v>
      </c>
      <c r="K13" s="783">
        <f t="shared" si="1"/>
        <v>-8759.9200000000419</v>
      </c>
      <c r="L13" s="792">
        <f t="shared" si="6"/>
        <v>-2.8148778966474854E-2</v>
      </c>
      <c r="M13" s="785">
        <f t="shared" si="0"/>
        <v>-57559.210000000021</v>
      </c>
      <c r="N13" s="786">
        <f t="shared" si="7"/>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2"/>
        <v>1.829296966846931E-2</v>
      </c>
      <c r="E14" s="793">
        <f t="shared" si="3"/>
        <v>-7.3048457982154147E-2</v>
      </c>
      <c r="F14" s="794">
        <v>4749.9799999999996</v>
      </c>
      <c r="G14" s="792">
        <f t="shared" si="4"/>
        <v>2.4563749703414333E-2</v>
      </c>
      <c r="H14" s="793">
        <f t="shared" si="5"/>
        <v>-6.7113144922128221E-2</v>
      </c>
      <c r="I14" s="782">
        <v>326031.94</v>
      </c>
      <c r="J14" s="783">
        <v>380000</v>
      </c>
      <c r="K14" s="783">
        <f t="shared" si="1"/>
        <v>3591.1500000000233</v>
      </c>
      <c r="L14" s="792">
        <f t="shared" si="6"/>
        <v>1.1680785753900852E-2</v>
      </c>
      <c r="M14" s="785">
        <f t="shared" si="0"/>
        <v>-53968.06</v>
      </c>
      <c r="N14" s="786">
        <f t="shared" si="7"/>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2"/>
        <v>1.1647835144649741E-3</v>
      </c>
      <c r="E15" s="793">
        <f t="shared" si="3"/>
        <v>-7.1968760107303867E-2</v>
      </c>
      <c r="F15" s="794">
        <v>4733.5</v>
      </c>
      <c r="G15" s="792">
        <f t="shared" si="4"/>
        <v>-3.469488292582193E-3</v>
      </c>
      <c r="H15" s="793">
        <f t="shared" si="5"/>
        <v>-7.0349784944124721E-2</v>
      </c>
      <c r="I15" s="782">
        <v>328219.34000000003</v>
      </c>
      <c r="J15" s="783">
        <v>380000</v>
      </c>
      <c r="K15" s="783">
        <f t="shared" si="1"/>
        <v>2187.4000000000233</v>
      </c>
      <c r="L15" s="792">
        <f t="shared" si="6"/>
        <v>6.7091586180176802E-3</v>
      </c>
      <c r="M15" s="785">
        <f t="shared" si="0"/>
        <v>-51780.659999999974</v>
      </c>
      <c r="N15" s="786">
        <f t="shared" si="7"/>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2"/>
        <v>-1.5329578244402004E-2</v>
      </c>
      <c r="E16" s="793">
        <f t="shared" si="3"/>
        <v>-8.6195087612488355E-2</v>
      </c>
      <c r="F16" s="794">
        <v>4683.92</v>
      </c>
      <c r="G16" s="792">
        <f t="shared" si="4"/>
        <v>-1.0474279074680454E-2</v>
      </c>
      <c r="H16" s="793">
        <f t="shared" si="5"/>
        <v>-8.0087200738456654E-2</v>
      </c>
      <c r="I16" s="782">
        <v>324929.40000000002</v>
      </c>
      <c r="J16" s="783">
        <v>380000</v>
      </c>
      <c r="K16" s="783">
        <f t="shared" si="1"/>
        <v>-3289.9400000000023</v>
      </c>
      <c r="L16" s="792">
        <f t="shared" si="6"/>
        <v>-1.0023601899875863E-2</v>
      </c>
      <c r="M16" s="785">
        <f t="shared" si="0"/>
        <v>-55070.599999999977</v>
      </c>
      <c r="N16" s="786">
        <f t="shared" si="7"/>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2"/>
        <v>2.5083020164270647E-2</v>
      </c>
      <c r="E17" s="797">
        <f t="shared" si="3"/>
        <v>-6.3274100568862832E-2</v>
      </c>
      <c r="F17" s="798">
        <v>4811.93</v>
      </c>
      <c r="G17" s="792">
        <f t="shared" si="4"/>
        <v>2.7329672581939961E-2</v>
      </c>
      <c r="H17" s="797">
        <f t="shared" si="5"/>
        <v>-5.4946285130702821E-2</v>
      </c>
      <c r="I17" s="799">
        <v>331613.90000000002</v>
      </c>
      <c r="J17" s="800">
        <v>380000</v>
      </c>
      <c r="K17" s="800">
        <f t="shared" si="1"/>
        <v>6684.5</v>
      </c>
      <c r="L17" s="792">
        <f t="shared" si="6"/>
        <v>2.0572161214097585E-2</v>
      </c>
      <c r="M17" s="801">
        <f t="shared" si="0"/>
        <v>-48386.099999999977</v>
      </c>
      <c r="N17" s="802">
        <f t="shared" si="7"/>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2"/>
        <v>-1.3897563229596741E-2</v>
      </c>
      <c r="E18" s="797">
        <f t="shared" si="3"/>
        <v>-7.629230798500794E-2</v>
      </c>
      <c r="F18" s="798">
        <v>4756.53</v>
      </c>
      <c r="G18" s="792">
        <f t="shared" si="4"/>
        <v>-1.1513051935502084E-2</v>
      </c>
      <c r="H18" s="797">
        <f t="shared" si="5"/>
        <v>-6.5826737631832208E-2</v>
      </c>
      <c r="I18" s="799">
        <v>321792.48</v>
      </c>
      <c r="J18" s="800">
        <v>380000</v>
      </c>
      <c r="K18" s="800">
        <f t="shared" si="1"/>
        <v>-9821.4200000000419</v>
      </c>
      <c r="L18" s="792">
        <f t="shared" si="6"/>
        <v>-2.9617033544130814E-2</v>
      </c>
      <c r="M18" s="801">
        <f t="shared" si="0"/>
        <v>-58207.520000000019</v>
      </c>
      <c r="N18" s="802">
        <f t="shared" si="7"/>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2"/>
        <v>5.2779551399559227E-3</v>
      </c>
      <c r="E19" s="797">
        <f t="shared" si="3"/>
        <v>-7.1417020224120581E-2</v>
      </c>
      <c r="F19" s="798">
        <v>4796.25</v>
      </c>
      <c r="G19" s="792">
        <f t="shared" si="4"/>
        <v>8.3506253508335397E-3</v>
      </c>
      <c r="H19" s="797">
        <f t="shared" si="5"/>
        <v>-5.8025806705029721E-2</v>
      </c>
      <c r="I19" s="799">
        <v>323389.99</v>
      </c>
      <c r="J19" s="800">
        <v>380000</v>
      </c>
      <c r="K19" s="800">
        <f t="shared" si="1"/>
        <v>1597.5100000000093</v>
      </c>
      <c r="L19" s="792">
        <f t="shared" si="6"/>
        <v>4.9644106040017139E-3</v>
      </c>
      <c r="M19" s="801">
        <f t="shared" si="0"/>
        <v>-56610.010000000009</v>
      </c>
      <c r="N19" s="802">
        <f t="shared" si="7"/>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2"/>
        <v>4.4870382986134183E-3</v>
      </c>
      <c r="E20" s="797">
        <f t="shared" si="3"/>
        <v>-6.7250432830425644E-2</v>
      </c>
      <c r="F20" s="798">
        <v>4822.34</v>
      </c>
      <c r="G20" s="792">
        <f t="shared" si="4"/>
        <v>5.4396664060464206E-3</v>
      </c>
      <c r="H20" s="797">
        <f t="shared" si="5"/>
        <v>-5.2901781330400396E-2</v>
      </c>
      <c r="I20" s="799">
        <v>323039.64</v>
      </c>
      <c r="J20" s="800">
        <v>380000</v>
      </c>
      <c r="K20" s="800">
        <f t="shared" si="1"/>
        <v>-350.34999999997672</v>
      </c>
      <c r="L20" s="792">
        <f t="shared" si="6"/>
        <v>-1.0833668661172126E-3</v>
      </c>
      <c r="M20" s="801">
        <f t="shared" si="0"/>
        <v>-56960.359999999986</v>
      </c>
      <c r="N20" s="802">
        <f t="shared" si="7"/>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2"/>
        <v>-4.0896458529869114E-3</v>
      </c>
      <c r="E21" s="793">
        <f t="shared" si="3"/>
        <v>-7.1065048229676034E-2</v>
      </c>
      <c r="F21" s="794">
        <v>4805.76</v>
      </c>
      <c r="G21" s="792">
        <f t="shared" si="4"/>
        <v>-3.4381648743141147E-3</v>
      </c>
      <c r="H21" s="793">
        <f t="shared" si="5"/>
        <v>-5.6158061158355678E-2</v>
      </c>
      <c r="I21" s="782">
        <v>326015.75</v>
      </c>
      <c r="J21" s="783">
        <v>380000</v>
      </c>
      <c r="K21" s="783">
        <f t="shared" si="1"/>
        <v>2976.109999999986</v>
      </c>
      <c r="L21" s="792">
        <f t="shared" si="6"/>
        <v>9.2128322084558591E-3</v>
      </c>
      <c r="M21" s="785">
        <f t="shared" si="0"/>
        <v>-53984.25</v>
      </c>
      <c r="N21" s="786">
        <f t="shared" si="7"/>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2"/>
        <v>1.2831344116577803E-2</v>
      </c>
      <c r="E22" s="793">
        <f t="shared" si="3"/>
        <v>-5.9145564201594399E-2</v>
      </c>
      <c r="F22" s="794">
        <v>4860.5200000000004</v>
      </c>
      <c r="G22" s="792">
        <f t="shared" si="4"/>
        <v>1.1394659741643406E-2</v>
      </c>
      <c r="H22" s="793">
        <f t="shared" si="5"/>
        <v>-4.540330341536214E-2</v>
      </c>
      <c r="I22" s="782">
        <v>328528.74</v>
      </c>
      <c r="J22" s="783">
        <v>380000</v>
      </c>
      <c r="K22" s="783">
        <f t="shared" si="1"/>
        <v>2512.9899999999907</v>
      </c>
      <c r="L22" s="792">
        <f t="shared" si="6"/>
        <v>7.7081858775227595E-3</v>
      </c>
      <c r="M22" s="785">
        <f t="shared" si="0"/>
        <v>-51471.260000000009</v>
      </c>
      <c r="N22" s="786">
        <f t="shared" si="7"/>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2"/>
        <v>8.7053672987579076E-3</v>
      </c>
      <c r="E23" s="793">
        <f t="shared" si="3"/>
        <v>-5.0955080763303642E-2</v>
      </c>
      <c r="F23" s="794">
        <v>4889.24</v>
      </c>
      <c r="G23" s="792">
        <f t="shared" si="4"/>
        <v>5.908832799782604E-3</v>
      </c>
      <c r="H23" s="793">
        <f t="shared" si="5"/>
        <v>-3.9762751144018706E-2</v>
      </c>
      <c r="I23" s="782">
        <v>333204.93</v>
      </c>
      <c r="J23" s="783">
        <v>380000</v>
      </c>
      <c r="K23" s="783">
        <f t="shared" si="1"/>
        <v>4676.1900000000023</v>
      </c>
      <c r="L23" s="792">
        <f t="shared" si="6"/>
        <v>1.4233731879895812E-2</v>
      </c>
      <c r="M23" s="785">
        <f t="shared" si="0"/>
        <v>-46795.070000000007</v>
      </c>
      <c r="N23" s="786">
        <f t="shared" si="7"/>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2"/>
        <v>-2.5610055580335385E-3</v>
      </c>
      <c r="E24" s="793">
        <f t="shared" si="3"/>
        <v>-5.3385590076292309E-2</v>
      </c>
      <c r="F24" s="794">
        <v>4893.95</v>
      </c>
      <c r="G24" s="792">
        <f t="shared" si="4"/>
        <v>9.6333990558860607E-4</v>
      </c>
      <c r="H24" s="793">
        <f t="shared" si="5"/>
        <v>-3.8837716283363119E-2</v>
      </c>
      <c r="I24" s="782">
        <v>333913.03999999998</v>
      </c>
      <c r="J24" s="783">
        <v>380000</v>
      </c>
      <c r="K24" s="783">
        <f t="shared" si="1"/>
        <v>708.10999999998603</v>
      </c>
      <c r="L24" s="792">
        <f t="shared" si="6"/>
        <v>2.1251486285031439E-3</v>
      </c>
      <c r="M24" s="785">
        <f t="shared" si="0"/>
        <v>-46086.960000000021</v>
      </c>
      <c r="N24" s="786">
        <f t="shared" si="7"/>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2"/>
        <v>-1.6139081499346859E-2</v>
      </c>
      <c r="E25" s="793">
        <f t="shared" si="3"/>
        <v>-6.866307718650716E-2</v>
      </c>
      <c r="F25" s="794">
        <v>4827.2299999999996</v>
      </c>
      <c r="G25" s="792">
        <f t="shared" si="4"/>
        <v>-1.3633159308942726E-2</v>
      </c>
      <c r="H25" s="793">
        <f t="shared" si="5"/>
        <v>-5.1941394819019243E-2</v>
      </c>
      <c r="I25" s="782">
        <v>334619.5</v>
      </c>
      <c r="J25" s="783">
        <v>390000</v>
      </c>
      <c r="K25" s="783">
        <f t="shared" si="1"/>
        <v>-9293.539999999979</v>
      </c>
      <c r="L25" s="792">
        <f t="shared" si="6"/>
        <v>-2.7832216435752195E-2</v>
      </c>
      <c r="M25" s="785">
        <f t="shared" si="0"/>
        <v>-55380.5</v>
      </c>
      <c r="N25" s="786">
        <f t="shared" si="7"/>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2"/>
        <v>4.5401617911423947E-3</v>
      </c>
      <c r="E26" s="797">
        <f t="shared" si="3"/>
        <v>-6.4434656874869212E-2</v>
      </c>
      <c r="F26" s="798">
        <v>4828.95</v>
      </c>
      <c r="G26" s="792">
        <f t="shared" si="4"/>
        <v>3.5631200502156618E-4</v>
      </c>
      <c r="H26" s="797">
        <f t="shared" si="5"/>
        <v>-5.1603590156529253E-2</v>
      </c>
      <c r="I26" s="799">
        <v>336797.05</v>
      </c>
      <c r="J26" s="800">
        <v>390000</v>
      </c>
      <c r="K26" s="800">
        <f t="shared" si="1"/>
        <v>2177.5499999999884</v>
      </c>
      <c r="L26" s="792">
        <f t="shared" si="6"/>
        <v>6.5075406543850202E-3</v>
      </c>
      <c r="M26" s="801">
        <f t="shared" si="0"/>
        <v>-53202.950000000012</v>
      </c>
      <c r="N26" s="802">
        <f t="shared" si="7"/>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2"/>
        <v>-1.2318439020422282E-2</v>
      </c>
      <c r="E27" s="797">
        <f t="shared" si="3"/>
        <v>-7.5959361503776579E-2</v>
      </c>
      <c r="F27" s="798">
        <v>4756.72</v>
      </c>
      <c r="G27" s="792">
        <f t="shared" si="4"/>
        <v>-1.4957703020325239E-2</v>
      </c>
      <c r="H27" s="797">
        <f t="shared" si="5"/>
        <v>-6.578942200051055E-2</v>
      </c>
      <c r="I27" s="799">
        <v>328628.18</v>
      </c>
      <c r="J27" s="800">
        <v>390000</v>
      </c>
      <c r="K27" s="800">
        <f t="shared" si="1"/>
        <v>-8168.8699999999953</v>
      </c>
      <c r="L27" s="792">
        <f t="shared" si="6"/>
        <v>-2.4254577051669533E-2</v>
      </c>
      <c r="M27" s="801">
        <f t="shared" si="0"/>
        <v>-61371.820000000007</v>
      </c>
      <c r="N27" s="802">
        <f t="shared" si="7"/>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2"/>
        <v>-2.0486529334857047E-3</v>
      </c>
      <c r="E28" s="797">
        <f t="shared" si="3"/>
        <v>-7.7852400068491881E-2</v>
      </c>
      <c r="F28" s="798">
        <v>4752.74</v>
      </c>
      <c r="G28" s="792">
        <f t="shared" si="4"/>
        <v>-8.3671101094882037E-4</v>
      </c>
      <c r="H28" s="797">
        <f t="shared" si="5"/>
        <v>-6.6571086277667585E-2</v>
      </c>
      <c r="I28" s="799">
        <v>321819.21000000002</v>
      </c>
      <c r="J28" s="800">
        <v>390000</v>
      </c>
      <c r="K28" s="800">
        <f t="shared" si="1"/>
        <v>-6808.9699999999721</v>
      </c>
      <c r="L28" s="792">
        <f t="shared" si="6"/>
        <v>-2.0719373487690471E-2</v>
      </c>
      <c r="M28" s="801">
        <f t="shared" si="0"/>
        <v>-68180.789999999979</v>
      </c>
      <c r="N28" s="802">
        <f t="shared" si="7"/>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2"/>
        <v>-3.3629742722152212E-3</v>
      </c>
      <c r="E29" s="797">
        <f t="shared" si="3"/>
        <v>-8.0953558722246549E-2</v>
      </c>
      <c r="F29" s="798">
        <v>4734.4799999999996</v>
      </c>
      <c r="G29" s="792">
        <f t="shared" si="4"/>
        <v>-3.8419943022341258E-3</v>
      </c>
      <c r="H29" s="797">
        <f t="shared" si="5"/>
        <v>-7.0157314845729374E-2</v>
      </c>
      <c r="I29" s="808">
        <v>323446.15999999997</v>
      </c>
      <c r="J29" s="800">
        <v>390000</v>
      </c>
      <c r="K29" s="800">
        <f t="shared" ref="K29:K49" si="14">I29-I28-J29+J28</f>
        <v>1626.9499999999534</v>
      </c>
      <c r="L29" s="792">
        <f t="shared" si="6"/>
        <v>5.0554781984579267E-3</v>
      </c>
      <c r="M29" s="801">
        <f t="shared" si="0"/>
        <v>-66553.840000000026</v>
      </c>
      <c r="N29" s="802">
        <f t="shared" si="7"/>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2"/>
        <v>-4.6578064836670961E-4</v>
      </c>
      <c r="E30" s="797">
        <f t="shared" si="3"/>
        <v>-8.1381632769544021E-2</v>
      </c>
      <c r="F30" s="798">
        <v>4686.5</v>
      </c>
      <c r="G30" s="792">
        <f t="shared" si="4"/>
        <v>-1.0134164681232061E-2</v>
      </c>
      <c r="H30" s="797">
        <f t="shared" si="5"/>
        <v>-7.9580493744721773E-2</v>
      </c>
      <c r="I30" s="799">
        <v>320711.92</v>
      </c>
      <c r="J30" s="800">
        <v>390000</v>
      </c>
      <c r="K30" s="800">
        <f t="shared" si="14"/>
        <v>-2734.2399999999907</v>
      </c>
      <c r="L30" s="792">
        <f t="shared" si="6"/>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2"/>
        <v>-2.5666117824929811E-2</v>
      </c>
      <c r="E31" s="793">
        <f t="shared" si="3"/>
        <v>-0.10495900001902554</v>
      </c>
      <c r="F31" s="794">
        <v>4543.97</v>
      </c>
      <c r="G31" s="792">
        <f t="shared" si="4"/>
        <v>-3.041288808279094E-2</v>
      </c>
      <c r="H31" s="793">
        <f t="shared" si="5"/>
        <v>-0.10757310917768124</v>
      </c>
      <c r="I31" s="782">
        <v>308867.92</v>
      </c>
      <c r="J31" s="783">
        <v>390000</v>
      </c>
      <c r="K31" s="783">
        <f t="shared" si="14"/>
        <v>-11844</v>
      </c>
      <c r="L31" s="792">
        <f t="shared" si="6"/>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2"/>
        <v>1.2328818080849075E-3</v>
      </c>
      <c r="E32" s="793">
        <f t="shared" si="3"/>
        <v>-0.10385552025265887</v>
      </c>
      <c r="F32" s="794">
        <v>4517.32</v>
      </c>
      <c r="G32" s="792">
        <f t="shared" si="4"/>
        <v>-5.8649154813963439E-3</v>
      </c>
      <c r="H32" s="793">
        <f t="shared" si="5"/>
        <v>-0.11280711746567947</v>
      </c>
      <c r="I32" s="782">
        <v>312033</v>
      </c>
      <c r="J32" s="783">
        <v>390000</v>
      </c>
      <c r="K32" s="783">
        <f t="shared" si="14"/>
        <v>3165.0800000000163</v>
      </c>
      <c r="L32" s="792">
        <f t="shared" si="6"/>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2"/>
        <v>1.9075521869974393E-2</v>
      </c>
      <c r="E33" s="793">
        <f t="shared" si="3"/>
        <v>-8.6761096630581652E-2</v>
      </c>
      <c r="F33" s="794">
        <v>4620.16</v>
      </c>
      <c r="G33" s="792">
        <f t="shared" si="4"/>
        <v>2.2765710642593431E-2</v>
      </c>
      <c r="H33" s="793">
        <f t="shared" si="5"/>
        <v>-9.2609541017734748E-2</v>
      </c>
      <c r="I33" s="809">
        <v>320653.48</v>
      </c>
      <c r="J33" s="783">
        <v>390000</v>
      </c>
      <c r="K33" s="783">
        <f t="shared" si="14"/>
        <v>8620.4799999999814</v>
      </c>
      <c r="L33" s="792">
        <f t="shared" si="6"/>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2"/>
        <v>1.9739274907162718E-3</v>
      </c>
      <c r="E34" s="793">
        <f t="shared" si="3"/>
        <v>-8.4958429253629175E-2</v>
      </c>
      <c r="F34" s="794">
        <v>4627.08</v>
      </c>
      <c r="G34" s="792">
        <f t="shared" si="4"/>
        <v>1.497783626541088E-3</v>
      </c>
      <c r="H34" s="793">
        <f t="shared" si="5"/>
        <v>-9.1250466445391504E-2</v>
      </c>
      <c r="I34" s="782">
        <v>321963.56</v>
      </c>
      <c r="J34" s="783">
        <v>390000</v>
      </c>
      <c r="K34" s="783">
        <f t="shared" si="14"/>
        <v>1310.0800000000163</v>
      </c>
      <c r="L34" s="792">
        <f t="shared" si="6"/>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2"/>
        <v>1.4315268580220584E-2</v>
      </c>
      <c r="E35" s="793">
        <f t="shared" si="3"/>
        <v>-7.1859363406327953E-2</v>
      </c>
      <c r="F35" s="794">
        <v>4707.78</v>
      </c>
      <c r="G35" s="792">
        <f t="shared" si="4"/>
        <v>1.7440805000129633E-2</v>
      </c>
      <c r="H35" s="793">
        <f t="shared" si="5"/>
        <v>-7.5401143036706808E-2</v>
      </c>
      <c r="I35" s="782">
        <v>336327.01</v>
      </c>
      <c r="J35" s="783">
        <v>390000</v>
      </c>
      <c r="K35" s="783">
        <f t="shared" si="14"/>
        <v>14363.450000000012</v>
      </c>
      <c r="L35" s="792">
        <f t="shared" si="6"/>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2"/>
        <v>1.8289808133814395E-2</v>
      </c>
      <c r="E36" s="797">
        <f t="shared" si="3"/>
        <v>-5.4883849241833343E-2</v>
      </c>
      <c r="F36" s="798">
        <v>4781.26</v>
      </c>
      <c r="G36" s="792">
        <f t="shared" si="4"/>
        <v>1.5608205990934257E-2</v>
      </c>
      <c r="H36" s="797">
        <f t="shared" si="5"/>
        <v>-6.0969813618241372E-2</v>
      </c>
      <c r="I36" s="799">
        <v>348049.53</v>
      </c>
      <c r="J36" s="800">
        <v>390000</v>
      </c>
      <c r="K36" s="800">
        <f t="shared" si="14"/>
        <v>11722.520000000019</v>
      </c>
      <c r="L36" s="792">
        <f t="shared" si="6"/>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2"/>
        <v>-3.5882338139452364E-3</v>
      </c>
      <c r="E37" s="797">
        <f t="shared" si="3"/>
        <v>-5.8275146972089562E-2</v>
      </c>
      <c r="F37" s="798">
        <v>4748.3599999999997</v>
      </c>
      <c r="G37" s="792">
        <f t="shared" si="4"/>
        <v>-6.8810313599345242E-3</v>
      </c>
      <c r="H37" s="797">
        <f t="shared" si="5"/>
        <v>-6.7431309778659423E-2</v>
      </c>
      <c r="I37" s="799">
        <v>349442.62</v>
      </c>
      <c r="J37" s="800">
        <v>390000</v>
      </c>
      <c r="K37" s="800">
        <f t="shared" si="14"/>
        <v>1393.0899999999674</v>
      </c>
      <c r="L37" s="792">
        <f t="shared" si="6"/>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2"/>
        <v>8.0356782092205013E-3</v>
      </c>
      <c r="E38" s="797">
        <f t="shared" si="3"/>
        <v>-5.0707749091531806E-2</v>
      </c>
      <c r="F38" s="798">
        <v>4791.1499999999996</v>
      </c>
      <c r="G38" s="792">
        <f t="shared" si="4"/>
        <v>9.0115324027664218E-3</v>
      </c>
      <c r="H38" s="797">
        <f t="shared" si="5"/>
        <v>-5.9027436808924368E-2</v>
      </c>
      <c r="I38" s="799">
        <v>351672.29</v>
      </c>
      <c r="J38" s="800">
        <v>390000</v>
      </c>
      <c r="K38" s="800">
        <f t="shared" si="14"/>
        <v>2229.6699999999837</v>
      </c>
      <c r="L38" s="792">
        <f t="shared" si="6"/>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2"/>
        <v>8.8183863355096054E-3</v>
      </c>
      <c r="E39" s="797">
        <f t="shared" si="3"/>
        <v>-4.2336523277715414E-2</v>
      </c>
      <c r="F39" s="798">
        <v>4810.79</v>
      </c>
      <c r="G39" s="792">
        <f t="shared" si="4"/>
        <v>4.0992246120451934E-3</v>
      </c>
      <c r="H39" s="797">
        <f t="shared" si="5"/>
        <v>-5.5170178918632254E-2</v>
      </c>
      <c r="I39" s="799">
        <v>354527.57</v>
      </c>
      <c r="J39" s="800">
        <v>390000</v>
      </c>
      <c r="K39" s="800">
        <f t="shared" si="14"/>
        <v>2855.2800000000279</v>
      </c>
      <c r="L39" s="792">
        <f t="shared" si="6"/>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2"/>
        <v>7.2513074703368691E-4</v>
      </c>
      <c r="E40" s="797">
        <f t="shared" si="3"/>
        <v>-4.1642092045432906E-2</v>
      </c>
      <c r="F40" s="798">
        <v>4830.47</v>
      </c>
      <c r="G40" s="792">
        <f t="shared" si="4"/>
        <v>4.0908042130295211E-3</v>
      </c>
      <c r="H40" s="797">
        <f t="shared" si="5"/>
        <v>-5.1305065105956671E-2</v>
      </c>
      <c r="I40" s="799">
        <v>351691.92</v>
      </c>
      <c r="J40" s="800">
        <v>390000</v>
      </c>
      <c r="K40" s="800">
        <f t="shared" si="14"/>
        <v>-2835.6500000000233</v>
      </c>
      <c r="L40" s="792">
        <f t="shared" si="6"/>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2"/>
        <v>1.2755038736605652E-3</v>
      </c>
      <c r="E41" s="780">
        <f t="shared" si="3"/>
        <v>-4.0419702821483619E-2</v>
      </c>
      <c r="F41" s="781">
        <v>4838.6400000000003</v>
      </c>
      <c r="G41" s="792">
        <f t="shared" si="4"/>
        <v>1.6913468047622844E-3</v>
      </c>
      <c r="H41" s="793">
        <f t="shared" si="5"/>
        <v>-4.9700492959129462E-2</v>
      </c>
      <c r="I41" s="782">
        <v>348866.78</v>
      </c>
      <c r="J41" s="783">
        <v>390000</v>
      </c>
      <c r="K41" s="783">
        <f t="shared" si="14"/>
        <v>-2825.1399999999558</v>
      </c>
      <c r="L41" s="792">
        <f t="shared" si="6"/>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2"/>
        <v>-6.8254141346048899E-3</v>
      </c>
      <c r="E42" s="780">
        <f t="shared" si="3"/>
        <v>-4.6969235745134223E-2</v>
      </c>
      <c r="F42" s="781">
        <v>4796.6099999999997</v>
      </c>
      <c r="G42" s="792">
        <f t="shared" si="4"/>
        <v>-8.6863250830813317E-3</v>
      </c>
      <c r="H42" s="793">
        <f t="shared" si="5"/>
        <v>-5.7955103403578401E-2</v>
      </c>
      <c r="I42" s="782">
        <v>347508.59</v>
      </c>
      <c r="J42" s="783">
        <v>390000</v>
      </c>
      <c r="K42" s="783">
        <f t="shared" si="14"/>
        <v>-1358.1900000000023</v>
      </c>
      <c r="L42" s="792">
        <f t="shared" si="6"/>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2"/>
        <v>-4.7162984293977837E-3</v>
      </c>
      <c r="E43" s="780">
        <f t="shared" si="3"/>
        <v>-5.1464013241757214E-2</v>
      </c>
      <c r="F43" s="781">
        <v>4782.8500000000004</v>
      </c>
      <c r="G43" s="792">
        <f t="shared" si="4"/>
        <v>-2.8686926808723888E-3</v>
      </c>
      <c r="H43" s="793">
        <f t="shared" si="5"/>
        <v>-6.0657540703497742E-2</v>
      </c>
      <c r="I43" s="782">
        <v>350349.65</v>
      </c>
      <c r="J43" s="783">
        <v>390000</v>
      </c>
      <c r="K43" s="783">
        <f t="shared" si="14"/>
        <v>2841.0599999999977</v>
      </c>
      <c r="L43" s="792">
        <f t="shared" si="6"/>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2"/>
        <v>1.4852775994865158E-2</v>
      </c>
      <c r="E44" s="780">
        <f>(C44-$C$2)/$C$2</f>
        <v>-3.7375620707368655E-2</v>
      </c>
      <c r="F44" s="781">
        <v>4870.1000000000004</v>
      </c>
      <c r="G44" s="792">
        <f t="shared" si="4"/>
        <v>1.8242261413174154E-2</v>
      </c>
      <c r="H44" s="793">
        <f t="shared" si="5"/>
        <v>-4.3521810004517048E-2</v>
      </c>
      <c r="I44" s="782">
        <v>353686.58</v>
      </c>
      <c r="J44" s="783">
        <v>390000</v>
      </c>
      <c r="K44" s="783">
        <f t="shared" si="14"/>
        <v>3336.929999999993</v>
      </c>
      <c r="L44" s="792">
        <f t="shared" si="6"/>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2"/>
        <v>4.5704742422894868E-3</v>
      </c>
      <c r="E45" s="780">
        <f t="shared" ref="E45:E53" si="17">(C45-$C$2)/$C$2</f>
        <v>-3.2975970776811775E-2</v>
      </c>
      <c r="F45" s="781">
        <v>4886.6899999999996</v>
      </c>
      <c r="G45" s="792">
        <f t="shared" si="4"/>
        <v>3.4065008932053211E-3</v>
      </c>
      <c r="H45" s="793">
        <f t="shared" si="5"/>
        <v>-4.0263566195966029E-2</v>
      </c>
      <c r="I45" s="782">
        <v>351968.34</v>
      </c>
      <c r="J45" s="783">
        <v>390000</v>
      </c>
      <c r="K45" s="783">
        <f t="shared" si="14"/>
        <v>-1718.2399999999907</v>
      </c>
      <c r="L45" s="792">
        <f t="shared" si="6"/>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2"/>
        <v>2.7052151629778119E-4</v>
      </c>
      <c r="E46" s="815">
        <f t="shared" si="17"/>
        <v>-3.2714369970129928E-2</v>
      </c>
      <c r="F46" s="816">
        <v>4905.47</v>
      </c>
      <c r="G46" s="792">
        <f t="shared" si="4"/>
        <v>3.843092154403217E-3</v>
      </c>
      <c r="H46" s="797">
        <f t="shared" si="5"/>
        <v>-3.657521063691882E-2</v>
      </c>
      <c r="I46" s="799">
        <v>353616.79</v>
      </c>
      <c r="J46" s="800">
        <v>390000</v>
      </c>
      <c r="K46" s="800">
        <f t="shared" si="14"/>
        <v>1648.4499999999534</v>
      </c>
      <c r="L46" s="792">
        <f t="shared" si="6"/>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2"/>
        <v>-1.4210831702448296E-3</v>
      </c>
      <c r="E47" s="815">
        <f t="shared" si="17"/>
        <v>-3.4088963299785044E-2</v>
      </c>
      <c r="F47" s="816">
        <v>4880.97</v>
      </c>
      <c r="G47" s="792">
        <f t="shared" si="4"/>
        <v>-4.9944245913235629E-3</v>
      </c>
      <c r="H47" s="797">
        <f t="shared" si="5"/>
        <v>-4.1386963096804522E-2</v>
      </c>
      <c r="I47" s="799">
        <v>352193</v>
      </c>
      <c r="J47" s="800">
        <v>395000</v>
      </c>
      <c r="K47" s="800">
        <f t="shared" si="14"/>
        <v>-6423.789999999979</v>
      </c>
      <c r="L47" s="792">
        <f t="shared" si="6"/>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2"/>
        <v>-5.8253765812967141E-3</v>
      </c>
      <c r="E48" s="815">
        <f t="shared" si="17"/>
        <v>-3.9715758832594511E-2</v>
      </c>
      <c r="F48" s="816">
        <v>4840.12</v>
      </c>
      <c r="G48" s="792">
        <f t="shared" si="4"/>
        <v>-8.3692380817748033E-3</v>
      </c>
      <c r="H48" s="797">
        <f t="shared" si="5"/>
        <v>-4.9409823830940537E-2</v>
      </c>
      <c r="I48" s="799">
        <v>350311.35</v>
      </c>
      <c r="J48" s="800">
        <v>400000</v>
      </c>
      <c r="K48" s="800">
        <f t="shared" si="14"/>
        <v>-6881.6500000000233</v>
      </c>
      <c r="L48" s="792">
        <f t="shared" si="6"/>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2"/>
        <v>1.6627537222502979E-2</v>
      </c>
      <c r="E49" s="815">
        <f t="shared" si="17"/>
        <v>-2.3748596868400446E-2</v>
      </c>
      <c r="F49" s="816">
        <v>4920.05</v>
      </c>
      <c r="G49" s="792">
        <f t="shared" si="4"/>
        <v>1.6514053370577649E-2</v>
      </c>
      <c r="H49" s="797">
        <f t="shared" si="5"/>
        <v>-3.3711726928137876E-2</v>
      </c>
      <c r="I49" s="799">
        <v>353557.89</v>
      </c>
      <c r="J49" s="800">
        <v>400000</v>
      </c>
      <c r="K49" s="800">
        <f t="shared" si="14"/>
        <v>3246.5400000000373</v>
      </c>
      <c r="L49" s="792">
        <f t="shared" si="6"/>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2"/>
        <v>1.103039692863853E-2</v>
      </c>
      <c r="E50" s="815">
        <f t="shared" si="17"/>
        <v>-1.2980156389718596E-2</v>
      </c>
      <c r="F50" s="816">
        <v>5031.8599999999997</v>
      </c>
      <c r="G50" s="792">
        <f t="shared" si="4"/>
        <v>2.2725378807125839E-2</v>
      </c>
      <c r="H50" s="797">
        <f t="shared" si="5"/>
        <v>-1.1752459885696358E-2</v>
      </c>
      <c r="I50" s="799">
        <v>354948.58</v>
      </c>
      <c r="J50" s="800">
        <v>400000</v>
      </c>
      <c r="K50" s="800">
        <f t="shared" ref="K50:K55" si="18">I50-I49-J50+J49</f>
        <v>1390.6900000000023</v>
      </c>
      <c r="L50" s="792">
        <f t="shared" si="6"/>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2"/>
        <v>-1.9131147145990672E-3</v>
      </c>
      <c r="E51" s="780">
        <f t="shared" si="17"/>
        <v>-1.4868438576130695E-2</v>
      </c>
      <c r="F51" s="781">
        <v>5034.7</v>
      </c>
      <c r="G51" s="792">
        <f t="shared" si="4"/>
        <v>5.644036201325446E-4</v>
      </c>
      <c r="H51" s="793">
        <f t="shared" si="5"/>
        <v>-1.1194689396468763E-2</v>
      </c>
      <c r="I51" s="782">
        <v>346950.72</v>
      </c>
      <c r="J51" s="783">
        <v>400000</v>
      </c>
      <c r="K51" s="783">
        <f t="shared" si="18"/>
        <v>-7997.8600000000442</v>
      </c>
      <c r="L51" s="792">
        <f t="shared" si="6"/>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2"/>
        <v>-2.5540995953997063E-3</v>
      </c>
      <c r="E52" s="780">
        <f t="shared" si="17"/>
        <v>-1.7384562698578881E-2</v>
      </c>
      <c r="F52" s="781">
        <v>5030.1499999999996</v>
      </c>
      <c r="G52" s="792">
        <f t="shared" si="4"/>
        <v>-9.0372812680004412E-4</v>
      </c>
      <c r="H52" s="793">
        <f t="shared" si="5"/>
        <v>-1.2088300567590428E-2</v>
      </c>
      <c r="I52" s="782">
        <v>345588.46</v>
      </c>
      <c r="J52" s="783">
        <v>400000</v>
      </c>
      <c r="K52" s="783">
        <f t="shared" si="18"/>
        <v>-1362.2599999999511</v>
      </c>
      <c r="L52" s="792">
        <f t="shared" si="6"/>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2"/>
        <v>1.1820571279206576E-2</v>
      </c>
      <c r="E53" s="780">
        <f t="shared" si="17"/>
        <v>-5.7694868819086909E-3</v>
      </c>
      <c r="F53" s="781">
        <v>5095.6899999999996</v>
      </c>
      <c r="G53" s="792">
        <f t="shared" si="4"/>
        <v>1.3029432521892979E-2</v>
      </c>
      <c r="H53" s="793">
        <f t="shared" si="5"/>
        <v>7.836282577527706E-4</v>
      </c>
      <c r="I53" s="782">
        <v>353348</v>
      </c>
      <c r="J53" s="783">
        <v>400000</v>
      </c>
      <c r="K53" s="783">
        <f t="shared" si="18"/>
        <v>7759.539999999979</v>
      </c>
      <c r="L53" s="792">
        <f t="shared" si="6"/>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2"/>
        <v>-4.3055814687777935E-4</v>
      </c>
      <c r="E54" s="780">
        <f>(C54-$C$2)/$C$2</f>
        <v>-6.1975609292061603E-3</v>
      </c>
      <c r="F54" s="781">
        <v>5074.2700000000004</v>
      </c>
      <c r="G54" s="792">
        <f t="shared" si="4"/>
        <v>-4.203552413902566E-3</v>
      </c>
      <c r="H54" s="793">
        <f t="shared" si="5"/>
        <v>-3.4232181786042742E-3</v>
      </c>
      <c r="I54" s="782">
        <v>349127.55</v>
      </c>
      <c r="J54" s="783">
        <v>400000</v>
      </c>
      <c r="K54" s="783">
        <f t="shared" si="18"/>
        <v>-4220.4500000000116</v>
      </c>
      <c r="L54" s="792">
        <f t="shared" si="6"/>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2"/>
        <v>-4.8099702786909837E-3</v>
      </c>
      <c r="E55" s="780">
        <f>(C55-$C$2)/$C$2</f>
        <v>-1.0977721124027286E-2</v>
      </c>
      <c r="F55" s="781">
        <v>5053.75</v>
      </c>
      <c r="G55" s="792">
        <f t="shared" si="4"/>
        <v>-4.0439314423553405E-3</v>
      </c>
      <c r="H55" s="793">
        <f t="shared" si="5"/>
        <v>-7.4533063613331143E-3</v>
      </c>
      <c r="I55" s="809">
        <v>351138.5</v>
      </c>
      <c r="J55" s="783">
        <v>400000</v>
      </c>
      <c r="K55" s="783">
        <f t="shared" si="18"/>
        <v>2010.9500000000116</v>
      </c>
      <c r="L55" s="792">
        <f t="shared" si="6"/>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2"/>
        <v>1.187384579870732E-2</v>
      </c>
      <c r="E56" s="819">
        <f t="shared" ref="E56:E62" si="19">(C56-$C$2)/$C$2</f>
        <v>7.6577690683212233E-4</v>
      </c>
      <c r="F56" s="816">
        <v>5053.75</v>
      </c>
      <c r="G56" s="792">
        <f t="shared" si="4"/>
        <v>0</v>
      </c>
      <c r="H56" s="797">
        <f t="shared" si="5"/>
        <v>-7.4533063613331143E-3</v>
      </c>
      <c r="I56" s="799">
        <v>356948.81</v>
      </c>
      <c r="J56" s="800">
        <v>400000</v>
      </c>
      <c r="K56" s="800">
        <f t="shared" ref="K56:K87" si="20">I56-I55-J56+J55</f>
        <v>5810.3099999999977</v>
      </c>
      <c r="L56" s="792">
        <f t="shared" si="6"/>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2"/>
        <v>2.7280720515195844E-3</v>
      </c>
      <c r="E57" s="819">
        <f t="shared" si="19"/>
        <v>3.4959380529289343E-3</v>
      </c>
      <c r="F57" s="816">
        <v>5145.13</v>
      </c>
      <c r="G57" s="792">
        <f t="shared" si="4"/>
        <v>1.8081622557506824E-2</v>
      </c>
      <c r="H57" s="797">
        <f t="shared" si="5"/>
        <v>1.049354832374262E-2</v>
      </c>
      <c r="I57" s="799">
        <v>362269.44</v>
      </c>
      <c r="J57" s="800">
        <v>400000</v>
      </c>
      <c r="K57" s="800">
        <f t="shared" si="20"/>
        <v>5320.6300000000047</v>
      </c>
      <c r="L57" s="792">
        <f t="shared" si="6"/>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2"/>
        <v>-3.5453765540646312E-3</v>
      </c>
      <c r="E58" s="819">
        <f t="shared" si="19"/>
        <v>-6.1832917943013417E-5</v>
      </c>
      <c r="F58" s="816">
        <v>5142.4799999999996</v>
      </c>
      <c r="G58" s="792">
        <f t="shared" si="4"/>
        <v>-5.1505015422361453E-4</v>
      </c>
      <c r="H58" s="797">
        <f t="shared" si="5"/>
        <v>9.9730934658365071E-3</v>
      </c>
      <c r="I58" s="799">
        <v>361654.42</v>
      </c>
      <c r="J58" s="800">
        <v>400000</v>
      </c>
      <c r="K58" s="800">
        <f t="shared" si="20"/>
        <v>-615.02000000001863</v>
      </c>
      <c r="L58" s="792">
        <f t="shared" si="6"/>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2"/>
        <v>-1.1320880364932427E-3</v>
      </c>
      <c r="E59" s="819">
        <f t="shared" si="19"/>
        <v>-1.1938509541295915E-3</v>
      </c>
      <c r="F59" s="816">
        <v>5127.74</v>
      </c>
      <c r="G59" s="792">
        <f t="shared" si="4"/>
        <v>-2.8663213080069895E-3</v>
      </c>
      <c r="H59" s="797">
        <f t="shared" si="5"/>
        <v>7.0781860675216456E-3</v>
      </c>
      <c r="I59" s="799">
        <v>351667.44</v>
      </c>
      <c r="J59" s="800">
        <v>400000</v>
      </c>
      <c r="K59" s="800">
        <f t="shared" si="20"/>
        <v>-9986.9799999999814</v>
      </c>
      <c r="L59" s="792">
        <f t="shared" si="6"/>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2"/>
        <v>-3.4763063530689989E-4</v>
      </c>
      <c r="E60" s="819">
        <f t="shared" si="19"/>
        <v>-1.5410665702708455E-3</v>
      </c>
      <c r="F60" s="816">
        <v>5147.12</v>
      </c>
      <c r="G60" s="792">
        <f t="shared" si="4"/>
        <v>3.7794427954615699E-3</v>
      </c>
      <c r="H60" s="797">
        <f t="shared" si="5"/>
        <v>1.0884380462321047E-2</v>
      </c>
      <c r="I60" s="799">
        <v>351454.25</v>
      </c>
      <c r="J60" s="800">
        <v>400000</v>
      </c>
      <c r="K60" s="800">
        <f t="shared" si="20"/>
        <v>-213.19000000000233</v>
      </c>
      <c r="L60" s="792">
        <f t="shared" si="6"/>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2"/>
        <v>-9.8227896341462895E-3</v>
      </c>
      <c r="E61" s="780">
        <f t="shared" si="19"/>
        <v>-1.1348718631685149E-2</v>
      </c>
      <c r="F61" s="781">
        <v>5095.3</v>
      </c>
      <c r="G61" s="792">
        <f t="shared" si="4"/>
        <v>-1.0067766051694873E-2</v>
      </c>
      <c r="H61" s="793">
        <f t="shared" si="5"/>
        <v>7.0703301451388806E-4</v>
      </c>
      <c r="I61" s="782">
        <v>347015.14</v>
      </c>
      <c r="J61" s="783">
        <v>400000</v>
      </c>
      <c r="K61" s="783">
        <f t="shared" si="20"/>
        <v>-4439.109999999986</v>
      </c>
      <c r="L61" s="792">
        <f t="shared" si="6"/>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2"/>
        <v>1.5106466914912454E-3</v>
      </c>
      <c r="E62" s="780">
        <f t="shared" si="19"/>
        <v>-9.8552158444475246E-3</v>
      </c>
      <c r="F62" s="781">
        <v>5083.24</v>
      </c>
      <c r="G62" s="792">
        <f t="shared" si="4"/>
        <v>-2.3668871312779228E-3</v>
      </c>
      <c r="H62" s="793">
        <f t="shared" si="5"/>
        <v>-1.6615275841074762E-3</v>
      </c>
      <c r="I62" s="782">
        <v>346488.34</v>
      </c>
      <c r="J62" s="783">
        <v>400000</v>
      </c>
      <c r="K62" s="783">
        <f t="shared" si="20"/>
        <v>-526.79999999998836</v>
      </c>
      <c r="L62" s="792">
        <f t="shared" si="6"/>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2"/>
        <v>-3.2280998405164003E-3</v>
      </c>
      <c r="E63" s="780">
        <f t="shared" ref="E63:E84" si="24">(C63-$C$2)/$C$2</f>
        <v>-1.305150206426821E-2</v>
      </c>
      <c r="F63" s="781">
        <v>5067.0200000000004</v>
      </c>
      <c r="G63" s="792">
        <f t="shared" si="4"/>
        <v>-3.1908782587482289E-3</v>
      </c>
      <c r="H63" s="793">
        <f t="shared" si="5"/>
        <v>-4.8471041106112655E-3</v>
      </c>
      <c r="I63" s="782">
        <v>341384.62</v>
      </c>
      <c r="J63" s="783">
        <v>400000</v>
      </c>
      <c r="K63" s="783">
        <f t="shared" si="20"/>
        <v>-5103.7200000000303</v>
      </c>
      <c r="L63" s="792">
        <f t="shared" si="6"/>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2"/>
        <v>-1.3990361445783119E-2</v>
      </c>
      <c r="E64" s="780">
        <f t="shared" si="24"/>
        <v>-2.6859268278761832E-2</v>
      </c>
      <c r="F64" s="781">
        <v>5005.08</v>
      </c>
      <c r="G64" s="792">
        <f t="shared" si="4"/>
        <v>-1.222414752655417E-2</v>
      </c>
      <c r="H64" s="793">
        <f t="shared" si="5"/>
        <v>-1.7011999921440757E-2</v>
      </c>
      <c r="I64" s="782">
        <v>335500.62</v>
      </c>
      <c r="J64" s="783">
        <v>400000</v>
      </c>
      <c r="K64" s="783">
        <f t="shared" si="20"/>
        <v>-5884</v>
      </c>
      <c r="L64" s="792">
        <f t="shared" si="6"/>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2"/>
        <v>-1.1207397957936852E-2</v>
      </c>
      <c r="E65" s="780">
        <f t="shared" si="24"/>
        <v>-3.7765643728239609E-2</v>
      </c>
      <c r="F65" s="781">
        <v>4927.88</v>
      </c>
      <c r="G65" s="792">
        <f t="shared" si="4"/>
        <v>-1.5424328881855999E-2</v>
      </c>
      <c r="H65" s="793">
        <f t="shared" si="5"/>
        <v>-3.217393012157034E-2</v>
      </c>
      <c r="I65" s="782">
        <v>335955</v>
      </c>
      <c r="J65" s="783">
        <v>400000</v>
      </c>
      <c r="K65" s="783">
        <f t="shared" si="20"/>
        <v>454.38000000000466</v>
      </c>
      <c r="L65" s="792">
        <f t="shared" si="6"/>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2"/>
        <v>1.4903313824739053E-2</v>
      </c>
      <c r="E66" s="819">
        <f t="shared" si="24"/>
        <v>-2.3425163143775803E-2</v>
      </c>
      <c r="F66" s="816">
        <v>4984.62</v>
      </c>
      <c r="G66" s="792">
        <f t="shared" si="4"/>
        <v>1.1514079076600847E-2</v>
      </c>
      <c r="H66" s="797">
        <f t="shared" si="5"/>
        <v>-2.1030304220594286E-2</v>
      </c>
      <c r="I66" s="799">
        <v>342834.39</v>
      </c>
      <c r="J66" s="800">
        <v>400000</v>
      </c>
      <c r="K66" s="800">
        <f t="shared" si="20"/>
        <v>6879.390000000014</v>
      </c>
      <c r="L66" s="792">
        <f t="shared" si="6"/>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2"/>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6"/>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E904" si="460">(C873-$C$2)/$C$2</f>
        <v>0.37374193793877586</v>
      </c>
      <c r="F873" s="816">
        <v>7964.23</v>
      </c>
      <c r="G873" s="792">
        <f t="shared" si="447"/>
        <v>6.9488081706654504E-3</v>
      </c>
      <c r="H873" s="797">
        <f t="shared" ref="H873:H904" si="461">(F873-F$2)/F$2</f>
        <v>0.56415931810593711</v>
      </c>
      <c r="I873" s="841">
        <v>412359.33</v>
      </c>
      <c r="J873" s="800">
        <v>300000</v>
      </c>
      <c r="K873" s="800">
        <f t="shared" ref="K873:K904" si="462">I873-I872-J873+J872</f>
        <v>254.84000000002561</v>
      </c>
      <c r="L873" s="792">
        <f t="shared" ref="L873:L904" si="463">K873/I872</f>
        <v>6.1838685620733134E-4</v>
      </c>
      <c r="M873" s="817">
        <f t="shared" ref="M873:M904" si="464">I873-J873</f>
        <v>112359.33000000002</v>
      </c>
      <c r="N873" s="802">
        <f t="shared" ref="N873:N904" si="465">M873/J873</f>
        <v>0.37453110000000006</v>
      </c>
      <c r="O873" s="786">
        <f t="shared" ref="O873:O904" si="466">N873/(A873/365.25)</f>
        <v>0.10270081402027029</v>
      </c>
      <c r="P873" s="817" t="b">
        <f t="shared" ref="P873:P904" si="467">L873&gt;D873</f>
        <v>0</v>
      </c>
      <c r="Q873" s="802">
        <f>COUNTIF(P$2:P873, TRUE)/(COUNTIF(P$2:P873,FALSE) + COUNTIF(P$2:P873, TRUE))</f>
        <v>0.49426605504587157</v>
      </c>
      <c r="R873" s="844">
        <v>188868.42</v>
      </c>
      <c r="S873" s="846">
        <f t="shared" ref="S873:S904" si="468">I873-R873</f>
        <v>223490.91</v>
      </c>
      <c r="T873" s="800">
        <v>-41079</v>
      </c>
      <c r="U873" s="800">
        <f t="shared" ref="U873:U906" si="469">M873-T873</f>
        <v>153438.33000000002</v>
      </c>
      <c r="V873" s="802">
        <f>STDEV(D$2:D873)*SQRT(252)</f>
        <v>0.14592482378205116</v>
      </c>
      <c r="W873" s="802">
        <f>STDEV(L$2:L873)*SQRT(252)</f>
        <v>0.24881345431798768</v>
      </c>
      <c r="X873" s="801">
        <f t="shared" ref="X873:X904" si="470">E873/(A873/365.25)/V873</f>
        <v>0.70230968168727514</v>
      </c>
      <c r="Y873" s="801">
        <f t="shared" ref="Y873:Y904" si="471">O873/W873</f>
        <v>0.4127623013867126</v>
      </c>
      <c r="Z873" s="807">
        <f t="shared" ref="Z873:Z904" si="472">-(E873-N873)</f>
        <v>7.8916206122420229E-4</v>
      </c>
    </row>
    <row r="874" spans="1:26" ht="20.100000000000001" customHeight="1" x14ac:dyDescent="0.2">
      <c r="A874" s="776">
        <f t="shared" si="444"/>
        <v>1333</v>
      </c>
      <c r="B874" s="795">
        <v>43566</v>
      </c>
      <c r="C874" s="820">
        <v>2888.32</v>
      </c>
      <c r="D874" s="792">
        <f t="shared" si="445"/>
        <v>3.8085873257182588E-5</v>
      </c>
      <c r="E874" s="819">
        <f t="shared" si="460"/>
        <v>0.3737942581001123</v>
      </c>
      <c r="F874" s="816">
        <v>7947.35</v>
      </c>
      <c r="G874" s="792">
        <f t="shared" si="447"/>
        <v>-2.1194767102405633E-3</v>
      </c>
      <c r="H874" s="797">
        <f t="shared" si="461"/>
        <v>0.56084411886010577</v>
      </c>
      <c r="I874" s="841">
        <v>411204.51</v>
      </c>
      <c r="J874" s="800">
        <v>300000</v>
      </c>
      <c r="K874" s="800">
        <f t="shared" si="462"/>
        <v>-1154.820000000007</v>
      </c>
      <c r="L874" s="792">
        <f t="shared" si="463"/>
        <v>-2.8005186641466484E-3</v>
      </c>
      <c r="M874" s="817">
        <f t="shared" si="464"/>
        <v>111204.51000000001</v>
      </c>
      <c r="N874" s="802">
        <f t="shared" si="465"/>
        <v>0.37068170000000006</v>
      </c>
      <c r="O874" s="786">
        <f t="shared" si="466"/>
        <v>0.10156901044636162</v>
      </c>
      <c r="P874" s="817" t="b">
        <f t="shared" si="467"/>
        <v>0</v>
      </c>
      <c r="Q874" s="802">
        <f>COUNTIF(P$2:P874, TRUE)/(COUNTIF(P$2:P874,FALSE) + COUNTIF(P$2:P874, TRUE))</f>
        <v>0.49369988545246279</v>
      </c>
      <c r="R874" s="844">
        <v>197004.04</v>
      </c>
      <c r="S874" s="846">
        <f t="shared" si="468"/>
        <v>214200.47</v>
      </c>
      <c r="T874" s="800">
        <v>-41072</v>
      </c>
      <c r="U874" s="800">
        <f t="shared" si="469"/>
        <v>152276.51</v>
      </c>
      <c r="V874" s="802">
        <f>STDEV(D$2:D874)*SQRT(252)</f>
        <v>0.14584116589953847</v>
      </c>
      <c r="W874" s="802">
        <f>STDEV(L$2:L874)*SQRT(252)</f>
        <v>0.24867717137389692</v>
      </c>
      <c r="X874" s="801">
        <f t="shared" si="470"/>
        <v>0.70228367562806959</v>
      </c>
      <c r="Y874" s="801">
        <f t="shared" si="471"/>
        <v>0.40843721152694068</v>
      </c>
      <c r="Z874" s="807">
        <f t="shared" si="472"/>
        <v>-3.1125581001122393E-3</v>
      </c>
    </row>
    <row r="875" spans="1:26" ht="20.100000000000001" customHeight="1" x14ac:dyDescent="0.2">
      <c r="A875" s="776">
        <f t="shared" ref="A875:A906" si="473">B875-$B$2</f>
        <v>1334</v>
      </c>
      <c r="B875" s="795">
        <v>43567</v>
      </c>
      <c r="C875" s="820">
        <v>2907.41</v>
      </c>
      <c r="D875" s="792">
        <f t="shared" ref="D875:D906" si="474">(C875-C874)/C874</f>
        <v>6.6093784622201449E-3</v>
      </c>
      <c r="E875" s="819">
        <f t="shared" si="460"/>
        <v>0.38287418428112086</v>
      </c>
      <c r="F875" s="816">
        <v>7984.16</v>
      </c>
      <c r="G875" s="792">
        <f t="shared" ref="G875:G906" si="475">(F875-F874)/F874</f>
        <v>4.6317325901085882E-3</v>
      </c>
      <c r="H875" s="797">
        <f t="shared" si="461"/>
        <v>0.56807353143350947</v>
      </c>
      <c r="I875" s="841">
        <v>413392.93</v>
      </c>
      <c r="J875" s="800">
        <v>300000</v>
      </c>
      <c r="K875" s="800">
        <f t="shared" si="462"/>
        <v>2188.4199999999837</v>
      </c>
      <c r="L875" s="792">
        <f t="shared" si="463"/>
        <v>5.3219747030497878E-3</v>
      </c>
      <c r="M875" s="817">
        <f t="shared" si="464"/>
        <v>113392.93</v>
      </c>
      <c r="N875" s="802">
        <f t="shared" si="465"/>
        <v>0.37797643333333331</v>
      </c>
      <c r="O875" s="786">
        <f t="shared" si="466"/>
        <v>0.1034901741191904</v>
      </c>
      <c r="P875" s="817" t="b">
        <f t="shared" si="467"/>
        <v>0</v>
      </c>
      <c r="Q875" s="802">
        <f>COUNTIF(P$2:P875, TRUE)/(COUNTIF(P$2:P875,FALSE) + COUNTIF(P$2:P875, TRUE))</f>
        <v>0.49313501144164762</v>
      </c>
      <c r="R875" s="844">
        <v>199100.5</v>
      </c>
      <c r="S875" s="846">
        <f t="shared" si="468"/>
        <v>214292.43</v>
      </c>
      <c r="T875" s="800">
        <v>-40996</v>
      </c>
      <c r="U875" s="800">
        <f t="shared" si="469"/>
        <v>154388.93</v>
      </c>
      <c r="V875" s="802">
        <f>STDEV(D$2:D875)*SQRT(252)</f>
        <v>0.14579561218422463</v>
      </c>
      <c r="W875" s="802">
        <f>STDEV(L$2:L875)*SQRT(252)</f>
        <v>0.24854769029020352</v>
      </c>
      <c r="X875" s="801">
        <f t="shared" si="470"/>
        <v>0.71902836920368962</v>
      </c>
      <c r="Y875" s="801">
        <f t="shared" si="471"/>
        <v>0.41637954469967348</v>
      </c>
      <c r="Z875" s="807">
        <f t="shared" si="472"/>
        <v>-4.8977509477875492E-3</v>
      </c>
    </row>
    <row r="876" spans="1:26" ht="20.100000000000001" customHeight="1" x14ac:dyDescent="0.2">
      <c r="A876" s="776">
        <f t="shared" si="473"/>
        <v>1337</v>
      </c>
      <c r="B876" s="795">
        <v>43570</v>
      </c>
      <c r="C876" s="820">
        <v>2905.58</v>
      </c>
      <c r="D876" s="792">
        <f t="shared" si="474"/>
        <v>-6.2942619032056962E-4</v>
      </c>
      <c r="E876" s="819">
        <f t="shared" si="460"/>
        <v>0.38200376705161615</v>
      </c>
      <c r="F876" s="816">
        <v>7976.01</v>
      </c>
      <c r="G876" s="792">
        <f t="shared" si="475"/>
        <v>-1.0207711268310801E-3</v>
      </c>
      <c r="H876" s="797">
        <f t="shared" si="461"/>
        <v>0.56647288724787404</v>
      </c>
      <c r="I876" s="841">
        <v>362992.11</v>
      </c>
      <c r="J876" s="800">
        <v>250000</v>
      </c>
      <c r="K876" s="800">
        <f t="shared" si="462"/>
        <v>-400.82000000000698</v>
      </c>
      <c r="L876" s="792">
        <f t="shared" si="463"/>
        <v>-9.6958600622416792E-4</v>
      </c>
      <c r="M876" s="817">
        <f t="shared" si="464"/>
        <v>112992.10999999999</v>
      </c>
      <c r="N876" s="802">
        <f t="shared" si="465"/>
        <v>0.45196843999999997</v>
      </c>
      <c r="O876" s="786">
        <f t="shared" si="466"/>
        <v>0.12347155774869109</v>
      </c>
      <c r="P876" s="817" t="b">
        <f t="shared" si="467"/>
        <v>0</v>
      </c>
      <c r="Q876" s="802">
        <f>COUNTIF(P$2:P876, TRUE)/(COUNTIF(P$2:P876,FALSE) + COUNTIF(P$2:P876, TRUE))</f>
        <v>0.49257142857142855</v>
      </c>
      <c r="R876" s="844">
        <v>198699.68</v>
      </c>
      <c r="S876" s="846">
        <f t="shared" si="468"/>
        <v>164292.43</v>
      </c>
      <c r="T876" s="800">
        <v>-40947</v>
      </c>
      <c r="U876" s="800">
        <f t="shared" si="469"/>
        <v>153939.10999999999</v>
      </c>
      <c r="V876" s="802">
        <f>STDEV(D$2:D876)*SQRT(252)</f>
        <v>0.14571316181964991</v>
      </c>
      <c r="W876" s="802">
        <f>STDEV(L$2:L876)*SQRT(252)</f>
        <v>0.24840667034322358</v>
      </c>
      <c r="X876" s="801">
        <f t="shared" si="470"/>
        <v>0.71618905705283098</v>
      </c>
      <c r="Y876" s="801">
        <f t="shared" si="471"/>
        <v>0.49705411524614213</v>
      </c>
      <c r="Z876" s="807">
        <f t="shared" si="472"/>
        <v>6.9964672948383821E-2</v>
      </c>
    </row>
    <row r="877" spans="1:26" ht="20.100000000000001" customHeight="1" x14ac:dyDescent="0.2">
      <c r="A877" s="776">
        <f t="shared" si="473"/>
        <v>1338</v>
      </c>
      <c r="B877" s="795">
        <v>43571</v>
      </c>
      <c r="C877" s="820">
        <v>2907.06</v>
      </c>
      <c r="D877" s="792">
        <f t="shared" si="474"/>
        <v>5.0936473957007488E-4</v>
      </c>
      <c r="E877" s="819">
        <f t="shared" si="460"/>
        <v>0.38270771104050527</v>
      </c>
      <c r="F877" s="816">
        <v>8000.22</v>
      </c>
      <c r="G877" s="792">
        <f t="shared" si="475"/>
        <v>3.0353522625974688E-3</v>
      </c>
      <c r="H877" s="797">
        <f t="shared" si="461"/>
        <v>0.57122768427047954</v>
      </c>
      <c r="I877" s="841">
        <v>362919.13</v>
      </c>
      <c r="J877" s="800">
        <v>250000</v>
      </c>
      <c r="K877" s="800">
        <f t="shared" si="462"/>
        <v>-72.979999999981374</v>
      </c>
      <c r="L877" s="792">
        <f t="shared" si="463"/>
        <v>-2.0105120191174782E-4</v>
      </c>
      <c r="M877" s="817">
        <f t="shared" si="464"/>
        <v>112919.13</v>
      </c>
      <c r="N877" s="802">
        <f t="shared" si="465"/>
        <v>0.45167652000000003</v>
      </c>
      <c r="O877" s="786">
        <f t="shared" si="466"/>
        <v>0.12329958813901346</v>
      </c>
      <c r="P877" s="817" t="b">
        <f t="shared" si="467"/>
        <v>0</v>
      </c>
      <c r="Q877" s="802">
        <f>COUNTIF(P$2:P877, TRUE)/(COUNTIF(P$2:P877,FALSE) + COUNTIF(P$2:P877, TRUE))</f>
        <v>0.49200913242009131</v>
      </c>
      <c r="R877" s="844">
        <v>205682.7</v>
      </c>
      <c r="S877" s="846">
        <f t="shared" si="468"/>
        <v>157236.43</v>
      </c>
      <c r="T877" s="800">
        <v>-41017</v>
      </c>
      <c r="U877" s="800">
        <f t="shared" si="469"/>
        <v>153936.13</v>
      </c>
      <c r="V877" s="802">
        <f>STDEV(D$2:D877)*SQRT(252)</f>
        <v>0.14562978733826315</v>
      </c>
      <c r="W877" s="802">
        <f>STDEV(L$2:L877)*SQRT(252)</f>
        <v>0.24826486277313137</v>
      </c>
      <c r="X877" s="801">
        <f t="shared" si="470"/>
        <v>0.71738304581251655</v>
      </c>
      <c r="Y877" s="801">
        <f t="shared" si="471"/>
        <v>0.49664534385474718</v>
      </c>
      <c r="Z877" s="807">
        <f t="shared" si="472"/>
        <v>6.8968808959494754E-2</v>
      </c>
    </row>
    <row r="878" spans="1:26" ht="20.100000000000001" customHeight="1" x14ac:dyDescent="0.2">
      <c r="A878" s="776">
        <f t="shared" si="473"/>
        <v>1339</v>
      </c>
      <c r="B878" s="795">
        <v>43572</v>
      </c>
      <c r="C878" s="820">
        <v>2900.45</v>
      </c>
      <c r="D878" s="792">
        <f t="shared" si="474"/>
        <v>-2.2737748790875069E-3</v>
      </c>
      <c r="E878" s="819">
        <f t="shared" si="460"/>
        <v>0.37956374498202078</v>
      </c>
      <c r="F878" s="816">
        <v>7996.08</v>
      </c>
      <c r="G878" s="792">
        <f t="shared" si="475"/>
        <v>-5.174857691413895E-4</v>
      </c>
      <c r="H878" s="797">
        <f t="shared" si="461"/>
        <v>0.57041459630378855</v>
      </c>
      <c r="I878" s="841">
        <v>311173.65999999997</v>
      </c>
      <c r="J878" s="800">
        <v>200000</v>
      </c>
      <c r="K878" s="800">
        <f t="shared" si="462"/>
        <v>-1745.4700000000303</v>
      </c>
      <c r="L878" s="792">
        <f t="shared" si="463"/>
        <v>-4.8095287784913135E-3</v>
      </c>
      <c r="M878" s="817">
        <f t="shared" si="464"/>
        <v>111173.65999999997</v>
      </c>
      <c r="N878" s="802">
        <f t="shared" si="465"/>
        <v>0.55586829999999987</v>
      </c>
      <c r="O878" s="786">
        <f t="shared" si="466"/>
        <v>0.15162875024271841</v>
      </c>
      <c r="P878" s="817" t="b">
        <f t="shared" si="467"/>
        <v>0</v>
      </c>
      <c r="Q878" s="802">
        <f>COUNTIF(P$2:P878, TRUE)/(COUNTIF(P$2:P878,FALSE) + COUNTIF(P$2:P878, TRUE))</f>
        <v>0.49144811858608894</v>
      </c>
      <c r="R878" s="844">
        <v>209479.92</v>
      </c>
      <c r="S878" s="846">
        <f t="shared" si="468"/>
        <v>101693.73999999996</v>
      </c>
      <c r="T878" s="800">
        <v>-41122</v>
      </c>
      <c r="U878" s="800">
        <f t="shared" si="469"/>
        <v>152295.65999999997</v>
      </c>
      <c r="V878" s="802">
        <f>STDEV(D$2:D878)*SQRT(252)</f>
        <v>0.14555367732179997</v>
      </c>
      <c r="W878" s="802">
        <f>STDEV(L$2:L878)*SQRT(252)</f>
        <v>0.24813970797794255</v>
      </c>
      <c r="X878" s="801">
        <f t="shared" si="470"/>
        <v>0.71133010356421</v>
      </c>
      <c r="Y878" s="801">
        <f t="shared" si="471"/>
        <v>0.61106201614534372</v>
      </c>
      <c r="Z878" s="807">
        <f t="shared" si="472"/>
        <v>0.17630455501797909</v>
      </c>
    </row>
    <row r="879" spans="1:26" ht="20.100000000000001" customHeight="1" x14ac:dyDescent="0.2">
      <c r="A879" s="776">
        <f t="shared" si="473"/>
        <v>1340</v>
      </c>
      <c r="B879" s="795">
        <v>43573</v>
      </c>
      <c r="C879" s="820">
        <v>2905.03</v>
      </c>
      <c r="D879" s="792">
        <f t="shared" si="474"/>
        <v>1.5790653174508722E-3</v>
      </c>
      <c r="E879" s="819">
        <f t="shared" si="460"/>
        <v>0.38174216624493451</v>
      </c>
      <c r="F879" s="816">
        <v>7998.06</v>
      </c>
      <c r="G879" s="792">
        <f t="shared" si="475"/>
        <v>2.4762133445394154E-4</v>
      </c>
      <c r="H879" s="797">
        <f t="shared" si="461"/>
        <v>0.57080346446177121</v>
      </c>
      <c r="I879" s="841">
        <v>311138.59999999998</v>
      </c>
      <c r="J879" s="800">
        <v>200000</v>
      </c>
      <c r="K879" s="800">
        <f t="shared" si="462"/>
        <v>-35.059999999997672</v>
      </c>
      <c r="L879" s="792">
        <f t="shared" si="463"/>
        <v>-1.1267020479817499E-4</v>
      </c>
      <c r="M879" s="817">
        <f t="shared" si="464"/>
        <v>111138.59999999998</v>
      </c>
      <c r="N879" s="802">
        <f t="shared" si="465"/>
        <v>0.55569299999999988</v>
      </c>
      <c r="O879" s="786">
        <f t="shared" si="466"/>
        <v>0.15146781212686564</v>
      </c>
      <c r="P879" s="817" t="b">
        <f t="shared" si="467"/>
        <v>0</v>
      </c>
      <c r="Q879" s="802">
        <f>COUNTIF(P$2:P879, TRUE)/(COUNTIF(P$2:P879,FALSE) + COUNTIF(P$2:P879, TRUE))</f>
        <v>0.49088838268792712</v>
      </c>
      <c r="R879" s="844">
        <v>209429.42</v>
      </c>
      <c r="S879" s="846">
        <f t="shared" si="468"/>
        <v>101709.17999999996</v>
      </c>
      <c r="T879" s="800">
        <v>-41073</v>
      </c>
      <c r="U879" s="800">
        <f t="shared" si="469"/>
        <v>152211.59999999998</v>
      </c>
      <c r="V879" s="802">
        <f>STDEV(D$2:D879)*SQRT(252)</f>
        <v>0.14547192625046898</v>
      </c>
      <c r="W879" s="802">
        <f>STDEV(L$2:L879)*SQRT(252)</f>
        <v>0.2479982974257921</v>
      </c>
      <c r="X879" s="801">
        <f t="shared" si="470"/>
        <v>0.71528047510658954</v>
      </c>
      <c r="Y879" s="801">
        <f t="shared" si="471"/>
        <v>0.61076149997436557</v>
      </c>
      <c r="Z879" s="807">
        <f t="shared" si="472"/>
        <v>0.17395083375506537</v>
      </c>
    </row>
    <row r="880" spans="1:26" ht="20.100000000000001" customHeight="1" x14ac:dyDescent="0.2">
      <c r="A880" s="776">
        <f t="shared" si="473"/>
        <v>1344</v>
      </c>
      <c r="B880" s="795">
        <v>43577</v>
      </c>
      <c r="C880" s="820">
        <v>2907.97</v>
      </c>
      <c r="D880" s="792">
        <f t="shared" si="474"/>
        <v>1.0120377414345461E-3</v>
      </c>
      <c r="E880" s="819">
        <f t="shared" si="460"/>
        <v>0.38314054146610593</v>
      </c>
      <c r="F880" s="816">
        <v>8015.26</v>
      </c>
      <c r="G880" s="792">
        <f t="shared" si="475"/>
        <v>2.1505215014640824E-3</v>
      </c>
      <c r="H880" s="797">
        <f t="shared" si="461"/>
        <v>0.57418151108667059</v>
      </c>
      <c r="I880" s="841">
        <v>312483.15000000002</v>
      </c>
      <c r="J880" s="800">
        <v>200000</v>
      </c>
      <c r="K880" s="800">
        <f t="shared" si="462"/>
        <v>1344.5500000000466</v>
      </c>
      <c r="L880" s="792">
        <f t="shared" si="463"/>
        <v>4.3213860318200526E-3</v>
      </c>
      <c r="M880" s="817">
        <f t="shared" si="464"/>
        <v>112483.15000000002</v>
      </c>
      <c r="N880" s="802">
        <f t="shared" si="465"/>
        <v>0.5624157500000001</v>
      </c>
      <c r="O880" s="786">
        <f t="shared" si="466"/>
        <v>0.15284401241629467</v>
      </c>
      <c r="P880" s="817" t="b">
        <f t="shared" si="467"/>
        <v>1</v>
      </c>
      <c r="Q880" s="802">
        <f>COUNTIF(P$2:P880, TRUE)/(COUNTIF(P$2:P880,FALSE) + COUNTIF(P$2:P880, TRUE))</f>
        <v>0.49146757679180886</v>
      </c>
      <c r="R880" s="844">
        <v>202713.74</v>
      </c>
      <c r="S880" s="846">
        <f t="shared" si="468"/>
        <v>109769.41000000003</v>
      </c>
      <c r="T880" s="800">
        <v>-41115</v>
      </c>
      <c r="U880" s="800">
        <f t="shared" si="469"/>
        <v>153598.15000000002</v>
      </c>
      <c r="V880" s="802">
        <f>STDEV(D$2:D880)*SQRT(252)</f>
        <v>0.1453893222608437</v>
      </c>
      <c r="W880" s="802">
        <f>STDEV(L$2:L880)*SQRT(252)</f>
        <v>0.24786506176179646</v>
      </c>
      <c r="X880" s="801">
        <f t="shared" si="470"/>
        <v>0.71617070546035821</v>
      </c>
      <c r="Y880" s="801">
        <f t="shared" si="471"/>
        <v>0.61664202017782155</v>
      </c>
      <c r="Z880" s="807">
        <f t="shared" si="472"/>
        <v>0.17927520853389417</v>
      </c>
    </row>
    <row r="881" spans="1:26" ht="20.100000000000001" customHeight="1" x14ac:dyDescent="0.2">
      <c r="A881" s="776">
        <f t="shared" si="473"/>
        <v>1345</v>
      </c>
      <c r="B881" s="795">
        <v>43578</v>
      </c>
      <c r="C881" s="820">
        <v>2933.68</v>
      </c>
      <c r="D881" s="792">
        <f t="shared" si="474"/>
        <v>8.841219132246907E-3</v>
      </c>
      <c r="E881" s="819">
        <f t="shared" si="460"/>
        <v>0.39536919008390242</v>
      </c>
      <c r="F881" s="816">
        <v>8120.82</v>
      </c>
      <c r="G881" s="792">
        <f t="shared" si="475"/>
        <v>1.3169878456843507E-2</v>
      </c>
      <c r="H881" s="797">
        <f t="shared" si="461"/>
        <v>0.59491329025669226</v>
      </c>
      <c r="I881" s="841">
        <v>314529.84999999998</v>
      </c>
      <c r="J881" s="800">
        <v>200000</v>
      </c>
      <c r="K881" s="800">
        <f t="shared" si="462"/>
        <v>2046.6999999999534</v>
      </c>
      <c r="L881" s="792">
        <f t="shared" si="463"/>
        <v>6.5497931648472989E-3</v>
      </c>
      <c r="M881" s="817">
        <f t="shared" si="464"/>
        <v>114529.84999999998</v>
      </c>
      <c r="N881" s="802">
        <f t="shared" si="465"/>
        <v>0.57264924999999989</v>
      </c>
      <c r="O881" s="786">
        <f t="shared" si="466"/>
        <v>0.15550939670074346</v>
      </c>
      <c r="P881" s="817" t="b">
        <f t="shared" si="467"/>
        <v>0</v>
      </c>
      <c r="Q881" s="802">
        <f>COUNTIF(P$2:P881, TRUE)/(COUNTIF(P$2:P881,FALSE) + COUNTIF(P$2:P881, TRUE))</f>
        <v>0.49090909090909091</v>
      </c>
      <c r="R881" s="844">
        <v>204760.44</v>
      </c>
      <c r="S881" s="846">
        <f t="shared" si="468"/>
        <v>109769.40999999997</v>
      </c>
      <c r="T881" s="800">
        <v>-40975</v>
      </c>
      <c r="U881" s="800">
        <f t="shared" si="469"/>
        <v>155504.84999999998</v>
      </c>
      <c r="V881" s="802">
        <f>STDEV(D$2:D881)*SQRT(252)</f>
        <v>0.14537658846818913</v>
      </c>
      <c r="W881" s="802">
        <f>STDEV(L$2:L881)*SQRT(252)</f>
        <v>0.24774460348570995</v>
      </c>
      <c r="X881" s="801">
        <f t="shared" si="470"/>
        <v>0.73854385708945813</v>
      </c>
      <c r="Y881" s="801">
        <f t="shared" si="471"/>
        <v>0.62770044034365147</v>
      </c>
      <c r="Z881" s="807">
        <f t="shared" si="472"/>
        <v>0.17728005991609747</v>
      </c>
    </row>
    <row r="882" spans="1:26" ht="20.100000000000001" customHeight="1" x14ac:dyDescent="0.2">
      <c r="A882" s="776">
        <f t="shared" si="473"/>
        <v>1346</v>
      </c>
      <c r="B882" s="795">
        <v>43579</v>
      </c>
      <c r="C882" s="820">
        <v>2927.25</v>
      </c>
      <c r="D882" s="792">
        <f t="shared" si="474"/>
        <v>-2.1917864252405978E-3</v>
      </c>
      <c r="E882" s="819">
        <f t="shared" si="460"/>
        <v>0.39231083883487755</v>
      </c>
      <c r="F882" s="816">
        <v>8102.01</v>
      </c>
      <c r="G882" s="792">
        <f t="shared" si="475"/>
        <v>-2.3162685541607241E-3</v>
      </c>
      <c r="H882" s="797">
        <f t="shared" si="461"/>
        <v>0.59121904275585768</v>
      </c>
      <c r="I882" s="841">
        <v>313915.59999999998</v>
      </c>
      <c r="J882" s="800">
        <v>200000</v>
      </c>
      <c r="K882" s="800">
        <f t="shared" si="462"/>
        <v>-614.25</v>
      </c>
      <c r="L882" s="792">
        <f t="shared" si="463"/>
        <v>-1.9529148028398578E-3</v>
      </c>
      <c r="M882" s="817">
        <f t="shared" si="464"/>
        <v>113915.59999999998</v>
      </c>
      <c r="N882" s="802">
        <f t="shared" si="465"/>
        <v>0.56957799999999992</v>
      </c>
      <c r="O882" s="786">
        <f t="shared" si="466"/>
        <v>0.15456044910846953</v>
      </c>
      <c r="P882" s="817" t="b">
        <f t="shared" si="467"/>
        <v>1</v>
      </c>
      <c r="Q882" s="802">
        <f>COUNTIF(P$2:P882, TRUE)/(COUNTIF(P$2:P882,FALSE) + COUNTIF(P$2:P882, TRUE))</f>
        <v>0.49148694665153236</v>
      </c>
      <c r="R882" s="844">
        <v>188872.58</v>
      </c>
      <c r="S882" s="846">
        <f t="shared" si="468"/>
        <v>125043.01999999999</v>
      </c>
      <c r="T882" s="800">
        <v>-41215</v>
      </c>
      <c r="U882" s="800">
        <f t="shared" si="469"/>
        <v>155130.59999999998</v>
      </c>
      <c r="V882" s="802">
        <f>STDEV(D$2:D882)*SQRT(252)</f>
        <v>0.14530059784205274</v>
      </c>
      <c r="W882" s="802">
        <f>STDEV(L$2:L882)*SQRT(252)</f>
        <v>0.24760732097095264</v>
      </c>
      <c r="X882" s="801">
        <f t="shared" si="470"/>
        <v>0.73266942866947349</v>
      </c>
      <c r="Y882" s="801">
        <f t="shared" si="471"/>
        <v>0.62421599047388976</v>
      </c>
      <c r="Z882" s="807">
        <f t="shared" si="472"/>
        <v>0.17726716116512237</v>
      </c>
    </row>
    <row r="883" spans="1:26" ht="20.100000000000001" customHeight="1" x14ac:dyDescent="0.2">
      <c r="A883" s="776">
        <f t="shared" si="473"/>
        <v>1347</v>
      </c>
      <c r="B883" s="795">
        <v>43580</v>
      </c>
      <c r="C883" s="820">
        <v>2926.17</v>
      </c>
      <c r="D883" s="792">
        <f t="shared" si="474"/>
        <v>-3.6894696387391828E-4</v>
      </c>
      <c r="E883" s="819">
        <f t="shared" si="460"/>
        <v>0.39179714997812065</v>
      </c>
      <c r="F883" s="816">
        <v>8118.68</v>
      </c>
      <c r="G883" s="792">
        <f t="shared" si="475"/>
        <v>2.057514123038613E-3</v>
      </c>
      <c r="H883" s="797">
        <f t="shared" si="461"/>
        <v>0.5944929984091758</v>
      </c>
      <c r="I883" s="841">
        <v>311882.3</v>
      </c>
      <c r="J883" s="800">
        <v>200000</v>
      </c>
      <c r="K883" s="800">
        <f t="shared" si="462"/>
        <v>-2033.2999999999884</v>
      </c>
      <c r="L883" s="792">
        <f t="shared" si="463"/>
        <v>-6.4772187173876943E-3</v>
      </c>
      <c r="M883" s="817">
        <f t="shared" si="464"/>
        <v>111882.29999999999</v>
      </c>
      <c r="N883" s="802">
        <f t="shared" si="465"/>
        <v>0.55941149999999995</v>
      </c>
      <c r="O883" s="786">
        <f t="shared" si="466"/>
        <v>0.15168897577951002</v>
      </c>
      <c r="P883" s="817" t="b">
        <f t="shared" si="467"/>
        <v>0</v>
      </c>
      <c r="Q883" s="802">
        <f>COUNTIF(P$2:P883, TRUE)/(COUNTIF(P$2:P883,FALSE) + COUNTIF(P$2:P883, TRUE))</f>
        <v>0.49092970521541951</v>
      </c>
      <c r="R883" s="844">
        <v>186839.28</v>
      </c>
      <c r="S883" s="846">
        <f t="shared" si="468"/>
        <v>125043.01999999999</v>
      </c>
      <c r="T883" s="800">
        <v>-41383</v>
      </c>
      <c r="U883" s="800">
        <f t="shared" si="469"/>
        <v>153265.29999999999</v>
      </c>
      <c r="V883" s="802">
        <f>STDEV(D$2:D883)*SQRT(252)</f>
        <v>0.14521862715768946</v>
      </c>
      <c r="W883" s="802">
        <f>STDEV(L$2:L883)*SQRT(252)</f>
        <v>0.24749527484148853</v>
      </c>
      <c r="X883" s="801">
        <f t="shared" si="470"/>
        <v>0.73157957958914299</v>
      </c>
      <c r="Y883" s="801">
        <f t="shared" si="471"/>
        <v>0.61289645176725549</v>
      </c>
      <c r="Z883" s="807">
        <f t="shared" si="472"/>
        <v>0.1676143500218793</v>
      </c>
    </row>
    <row r="884" spans="1:26" ht="20.100000000000001" customHeight="1" x14ac:dyDescent="0.2">
      <c r="A884" s="776">
        <f t="shared" si="473"/>
        <v>1348</v>
      </c>
      <c r="B884" s="795">
        <v>43581</v>
      </c>
      <c r="C884" s="820">
        <v>2939.88</v>
      </c>
      <c r="D884" s="792">
        <f t="shared" si="474"/>
        <v>4.6853053650334859E-3</v>
      </c>
      <c r="E884" s="819">
        <f t="shared" si="460"/>
        <v>0.39831814463195148</v>
      </c>
      <c r="F884" s="816">
        <v>8146.39</v>
      </c>
      <c r="G884" s="792">
        <f t="shared" si="475"/>
        <v>3.4131164179398666E-3</v>
      </c>
      <c r="H884" s="797">
        <f t="shared" si="461"/>
        <v>0.59993518864033635</v>
      </c>
      <c r="I884" s="841">
        <v>313209.32</v>
      </c>
      <c r="J884" s="800">
        <v>200000</v>
      </c>
      <c r="K884" s="800">
        <f t="shared" si="462"/>
        <v>1327.0200000000186</v>
      </c>
      <c r="L884" s="792">
        <f t="shared" si="463"/>
        <v>4.2548743548448198E-3</v>
      </c>
      <c r="M884" s="817">
        <f t="shared" si="464"/>
        <v>113209.32</v>
      </c>
      <c r="N884" s="802">
        <f t="shared" si="465"/>
        <v>0.56604660000000007</v>
      </c>
      <c r="O884" s="786">
        <f t="shared" si="466"/>
        <v>0.15337427347922852</v>
      </c>
      <c r="P884" s="817" t="b">
        <f t="shared" si="467"/>
        <v>0</v>
      </c>
      <c r="Q884" s="802">
        <f>COUNTIF(P$2:P884, TRUE)/(COUNTIF(P$2:P884,FALSE) + COUNTIF(P$2:P884, TRUE))</f>
        <v>0.49037372593431483</v>
      </c>
      <c r="R884" s="844">
        <v>193338.3</v>
      </c>
      <c r="S884" s="846">
        <f t="shared" si="468"/>
        <v>119871.02000000002</v>
      </c>
      <c r="T884" s="800">
        <v>-41003</v>
      </c>
      <c r="U884" s="800">
        <f t="shared" si="469"/>
        <v>154212.32</v>
      </c>
      <c r="V884" s="802">
        <f>STDEV(D$2:D884)*SQRT(252)</f>
        <v>0.14515411699714284</v>
      </c>
      <c r="W884" s="802">
        <f>STDEV(L$2:L884)*SQRT(252)</f>
        <v>0.24736265899936918</v>
      </c>
      <c r="X884" s="801">
        <f t="shared" si="470"/>
        <v>0.74353439716482528</v>
      </c>
      <c r="Y884" s="801">
        <f t="shared" si="471"/>
        <v>0.62003810154555161</v>
      </c>
      <c r="Z884" s="807">
        <f t="shared" si="472"/>
        <v>0.16772845536804859</v>
      </c>
    </row>
    <row r="885" spans="1:26" ht="20.100000000000001" customHeight="1" x14ac:dyDescent="0.2">
      <c r="A885" s="776">
        <f t="shared" si="473"/>
        <v>1351</v>
      </c>
      <c r="B885" s="795">
        <v>43584</v>
      </c>
      <c r="C885" s="820">
        <v>2943.03</v>
      </c>
      <c r="D885" s="792">
        <f t="shared" si="474"/>
        <v>1.0714723049920715E-3</v>
      </c>
      <c r="E885" s="819">
        <f t="shared" si="460"/>
        <v>0.3998164037974925</v>
      </c>
      <c r="F885" s="816">
        <v>8161.85</v>
      </c>
      <c r="G885" s="792">
        <f t="shared" si="475"/>
        <v>1.897773124046361E-3</v>
      </c>
      <c r="H885" s="797">
        <f t="shared" si="461"/>
        <v>0.60297150264155408</v>
      </c>
      <c r="I885" s="841">
        <v>313441.76</v>
      </c>
      <c r="J885" s="800">
        <v>200000</v>
      </c>
      <c r="K885" s="800">
        <f t="shared" si="462"/>
        <v>232.44000000000233</v>
      </c>
      <c r="L885" s="792">
        <f t="shared" si="463"/>
        <v>7.4212351024548803E-4</v>
      </c>
      <c r="M885" s="817">
        <f t="shared" si="464"/>
        <v>113441.76000000001</v>
      </c>
      <c r="N885" s="802">
        <f t="shared" si="465"/>
        <v>0.56720880000000007</v>
      </c>
      <c r="O885" s="786">
        <f t="shared" si="466"/>
        <v>0.15334790096225021</v>
      </c>
      <c r="P885" s="817" t="b">
        <f t="shared" si="467"/>
        <v>0</v>
      </c>
      <c r="Q885" s="802">
        <f>COUNTIF(P$2:P885, TRUE)/(COUNTIF(P$2:P885,FALSE) + COUNTIF(P$2:P885, TRUE))</f>
        <v>0.48981900452488686</v>
      </c>
      <c r="R885" s="844">
        <v>190434.8</v>
      </c>
      <c r="S885" s="846">
        <f t="shared" si="468"/>
        <v>123006.96000000002</v>
      </c>
      <c r="T885" s="800">
        <v>-40856</v>
      </c>
      <c r="U885" s="800">
        <f t="shared" si="469"/>
        <v>154297.76</v>
      </c>
      <c r="V885" s="802">
        <f>STDEV(D$2:D885)*SQRT(252)</f>
        <v>0.1450722216914348</v>
      </c>
      <c r="W885" s="802">
        <f>STDEV(L$2:L885)*SQRT(252)</f>
        <v>0.24722240934696565</v>
      </c>
      <c r="X885" s="801">
        <f t="shared" si="470"/>
        <v>0.74509426742846219</v>
      </c>
      <c r="Y885" s="801">
        <f t="shared" si="471"/>
        <v>0.62028317484372242</v>
      </c>
      <c r="Z885" s="807">
        <f t="shared" si="472"/>
        <v>0.16739239620250757</v>
      </c>
    </row>
    <row r="886" spans="1:26" ht="20.100000000000001" customHeight="1" x14ac:dyDescent="0.2">
      <c r="A886" s="776">
        <f t="shared" si="473"/>
        <v>1352</v>
      </c>
      <c r="B886" s="795">
        <v>43585</v>
      </c>
      <c r="C886" s="820">
        <v>2945.83</v>
      </c>
      <c r="D886" s="792">
        <f t="shared" si="474"/>
        <v>9.5140042745052781E-4</v>
      </c>
      <c r="E886" s="819">
        <f t="shared" si="460"/>
        <v>0.40114818972241767</v>
      </c>
      <c r="F886" s="816">
        <v>8095.38</v>
      </c>
      <c r="G886" s="792">
        <f t="shared" si="475"/>
        <v>-8.1439869637398698E-3</v>
      </c>
      <c r="H886" s="797">
        <f t="shared" si="461"/>
        <v>0.58991692362079473</v>
      </c>
      <c r="I886" s="841">
        <v>314082.93</v>
      </c>
      <c r="J886" s="800">
        <v>200000</v>
      </c>
      <c r="K886" s="800">
        <f t="shared" si="462"/>
        <v>641.1699999999837</v>
      </c>
      <c r="L886" s="792">
        <f t="shared" si="463"/>
        <v>2.0455793765322902E-3</v>
      </c>
      <c r="M886" s="817">
        <f t="shared" si="464"/>
        <v>114082.93</v>
      </c>
      <c r="N886" s="802">
        <f t="shared" si="465"/>
        <v>0.57041464999999991</v>
      </c>
      <c r="O886" s="786">
        <f t="shared" si="466"/>
        <v>0.15410055540865381</v>
      </c>
      <c r="P886" s="817" t="b">
        <f t="shared" si="467"/>
        <v>1</v>
      </c>
      <c r="Q886" s="802">
        <f>COUNTIF(P$2:P886, TRUE)/(COUNTIF(P$2:P886,FALSE) + COUNTIF(P$2:P886, TRUE))</f>
        <v>0.49039548022598872</v>
      </c>
      <c r="R886" s="844">
        <v>193929.88</v>
      </c>
      <c r="S886" s="846">
        <f t="shared" si="468"/>
        <v>120153.04999999999</v>
      </c>
      <c r="T886" s="800">
        <v>-40877</v>
      </c>
      <c r="U886" s="800">
        <f t="shared" si="469"/>
        <v>154959.93</v>
      </c>
      <c r="V886" s="802">
        <f>STDEV(D$2:D886)*SQRT(252)</f>
        <v>0.1449903258553164</v>
      </c>
      <c r="W886" s="802">
        <f>STDEV(L$2:L886)*SQRT(252)</f>
        <v>0.24708364614419251</v>
      </c>
      <c r="X886" s="801">
        <f t="shared" si="470"/>
        <v>0.74744517681675404</v>
      </c>
      <c r="Y886" s="801">
        <f t="shared" si="471"/>
        <v>0.62367768087218589</v>
      </c>
      <c r="Z886" s="807">
        <f t="shared" si="472"/>
        <v>0.16926646027758224</v>
      </c>
    </row>
    <row r="887" spans="1:26" ht="20.100000000000001" customHeight="1" x14ac:dyDescent="0.2">
      <c r="A887" s="776">
        <f t="shared" si="473"/>
        <v>1353</v>
      </c>
      <c r="B887" s="795">
        <v>43586</v>
      </c>
      <c r="C887" s="820">
        <v>2923.73</v>
      </c>
      <c r="D887" s="792">
        <f t="shared" si="474"/>
        <v>-7.5021301297087438E-3</v>
      </c>
      <c r="E887" s="819">
        <f t="shared" si="460"/>
        <v>0.39063659367211429</v>
      </c>
      <c r="F887" s="816">
        <v>8049.64</v>
      </c>
      <c r="G887" s="792">
        <f t="shared" si="475"/>
        <v>-5.6501362505527574E-3</v>
      </c>
      <c r="H887" s="797">
        <f t="shared" si="461"/>
        <v>0.58093367637527749</v>
      </c>
      <c r="I887" s="841">
        <v>312139.53000000003</v>
      </c>
      <c r="J887" s="800">
        <v>200000</v>
      </c>
      <c r="K887" s="800">
        <f t="shared" si="462"/>
        <v>-1943.3999999999651</v>
      </c>
      <c r="L887" s="792">
        <f t="shared" si="463"/>
        <v>-6.1875377945562506E-3</v>
      </c>
      <c r="M887" s="817">
        <f t="shared" si="464"/>
        <v>112139.53000000003</v>
      </c>
      <c r="N887" s="802">
        <f t="shared" si="465"/>
        <v>0.56069765000000016</v>
      </c>
      <c r="O887" s="786">
        <f t="shared" si="466"/>
        <v>0.1513635008592018</v>
      </c>
      <c r="P887" s="817" t="b">
        <f t="shared" si="467"/>
        <v>1</v>
      </c>
      <c r="Q887" s="802">
        <f>COUNTIF(P$2:P887, TRUE)/(COUNTIF(P$2:P887,FALSE) + COUNTIF(P$2:P887, TRUE))</f>
        <v>0.49097065462753953</v>
      </c>
      <c r="R887" s="844">
        <v>193929.88</v>
      </c>
      <c r="S887" s="846">
        <f t="shared" si="468"/>
        <v>118209.65000000002</v>
      </c>
      <c r="T887" s="800">
        <v>-40877</v>
      </c>
      <c r="U887" s="800">
        <f t="shared" si="469"/>
        <v>153016.53000000003</v>
      </c>
      <c r="V887" s="802">
        <f>STDEV(D$2:D887)*SQRT(252)</f>
        <v>0.14496999485701381</v>
      </c>
      <c r="W887" s="802">
        <f>STDEV(L$2:L887)*SQRT(252)</f>
        <v>0.24697014457340391</v>
      </c>
      <c r="X887" s="801">
        <f t="shared" si="470"/>
        <v>0.72742333518699898</v>
      </c>
      <c r="Y887" s="801">
        <f t="shared" si="471"/>
        <v>0.61288177613798123</v>
      </c>
      <c r="Z887" s="807">
        <f t="shared" si="472"/>
        <v>0.17006105632788587</v>
      </c>
    </row>
    <row r="888" spans="1:26" ht="20.100000000000001" customHeight="1" x14ac:dyDescent="0.2">
      <c r="A888" s="776">
        <f t="shared" si="473"/>
        <v>1354</v>
      </c>
      <c r="B888" s="795">
        <v>43587</v>
      </c>
      <c r="C888" s="820">
        <v>2917.52</v>
      </c>
      <c r="D888" s="792">
        <f t="shared" si="474"/>
        <v>-2.1239991380873186E-3</v>
      </c>
      <c r="E888" s="819">
        <f t="shared" si="460"/>
        <v>0.38768288274576201</v>
      </c>
      <c r="F888" s="816">
        <v>8036.77</v>
      </c>
      <c r="G888" s="792">
        <f t="shared" si="475"/>
        <v>-1.5988292644142955E-3</v>
      </c>
      <c r="H888" s="797">
        <f t="shared" si="461"/>
        <v>0.57840603334839069</v>
      </c>
      <c r="I888" s="841">
        <v>308787.27</v>
      </c>
      <c r="J888" s="800">
        <v>200000</v>
      </c>
      <c r="K888" s="800">
        <f t="shared" si="462"/>
        <v>-3352.2600000000093</v>
      </c>
      <c r="L888" s="792">
        <f t="shared" si="463"/>
        <v>-1.0739620194853272E-2</v>
      </c>
      <c r="M888" s="817">
        <f t="shared" si="464"/>
        <v>108787.27000000002</v>
      </c>
      <c r="N888" s="802">
        <f t="shared" si="465"/>
        <v>0.54393635000000007</v>
      </c>
      <c r="O888" s="786">
        <f t="shared" si="466"/>
        <v>0.14673024507939442</v>
      </c>
      <c r="P888" s="817" t="b">
        <f t="shared" si="467"/>
        <v>0</v>
      </c>
      <c r="Q888" s="802">
        <f>COUNTIF(P$2:P888, TRUE)/(COUNTIF(P$2:P888,FALSE) + COUNTIF(P$2:P888, TRUE))</f>
        <v>0.4904171364148816</v>
      </c>
      <c r="R888" s="844">
        <v>197549.5</v>
      </c>
      <c r="S888" s="846">
        <f t="shared" si="468"/>
        <v>111237.77000000002</v>
      </c>
      <c r="T888" s="800">
        <v>-41619</v>
      </c>
      <c r="U888" s="800">
        <f t="shared" si="469"/>
        <v>150406.27000000002</v>
      </c>
      <c r="V888" s="802">
        <f>STDEV(D$2:D888)*SQRT(252)</f>
        <v>0.14489439181395231</v>
      </c>
      <c r="W888" s="802">
        <f>STDEV(L$2:L888)*SQRT(252)</f>
        <v>0.24690409989403062</v>
      </c>
      <c r="X888" s="801">
        <f t="shared" si="470"/>
        <v>0.72176631591183038</v>
      </c>
      <c r="Y888" s="801">
        <f t="shared" si="471"/>
        <v>0.5942803102191091</v>
      </c>
      <c r="Z888" s="807">
        <f t="shared" si="472"/>
        <v>0.15625346725423805</v>
      </c>
    </row>
    <row r="889" spans="1:26" ht="20.100000000000001" customHeight="1" x14ac:dyDescent="0.2">
      <c r="A889" s="776">
        <f t="shared" si="473"/>
        <v>1355</v>
      </c>
      <c r="B889" s="795">
        <v>43588</v>
      </c>
      <c r="C889" s="820">
        <v>2945.64</v>
      </c>
      <c r="D889" s="792">
        <f t="shared" si="474"/>
        <v>9.6383229592256064E-3</v>
      </c>
      <c r="E889" s="819">
        <f t="shared" si="460"/>
        <v>0.40105781853465489</v>
      </c>
      <c r="F889" s="816">
        <v>8163.99</v>
      </c>
      <c r="G889" s="792">
        <f t="shared" si="475"/>
        <v>1.5829742545823675E-2</v>
      </c>
      <c r="H889" s="797">
        <f t="shared" si="461"/>
        <v>0.60339179448907043</v>
      </c>
      <c r="I889" s="841">
        <v>312595.8</v>
      </c>
      <c r="J889" s="800">
        <v>200000</v>
      </c>
      <c r="K889" s="800">
        <f t="shared" si="462"/>
        <v>3808.5299999999697</v>
      </c>
      <c r="L889" s="792">
        <f t="shared" si="463"/>
        <v>1.2333830989859036E-2</v>
      </c>
      <c r="M889" s="817">
        <f t="shared" si="464"/>
        <v>112595.79999999999</v>
      </c>
      <c r="N889" s="802">
        <f t="shared" si="465"/>
        <v>0.5629789999999999</v>
      </c>
      <c r="O889" s="786">
        <f t="shared" si="466"/>
        <v>0.15175504040590404</v>
      </c>
      <c r="P889" s="817" t="b">
        <f t="shared" si="467"/>
        <v>1</v>
      </c>
      <c r="Q889" s="802">
        <f>COUNTIF(P$2:P889, TRUE)/(COUNTIF(P$2:P889,FALSE) + COUNTIF(P$2:P889, TRUE))</f>
        <v>0.49099099099099097</v>
      </c>
      <c r="R889" s="844">
        <v>198002.1</v>
      </c>
      <c r="S889" s="846">
        <f t="shared" si="468"/>
        <v>114593.69999999998</v>
      </c>
      <c r="T889" s="800">
        <v>-41339</v>
      </c>
      <c r="U889" s="800">
        <f t="shared" si="469"/>
        <v>153934.79999999999</v>
      </c>
      <c r="V889" s="802">
        <f>STDEV(D$2:D889)*SQRT(252)</f>
        <v>0.14489608741419618</v>
      </c>
      <c r="W889" s="802">
        <f>STDEV(L$2:L889)*SQRT(252)</f>
        <v>0.24684471182503409</v>
      </c>
      <c r="X889" s="801">
        <f t="shared" si="470"/>
        <v>0.74610724661855865</v>
      </c>
      <c r="Y889" s="801">
        <f t="shared" si="471"/>
        <v>0.61477938613272576</v>
      </c>
      <c r="Z889" s="807">
        <f t="shared" si="472"/>
        <v>0.16192118146534501</v>
      </c>
    </row>
    <row r="890" spans="1:26" ht="20.100000000000001" customHeight="1" x14ac:dyDescent="0.2">
      <c r="A890" s="776">
        <f t="shared" si="473"/>
        <v>1358</v>
      </c>
      <c r="B890" s="795">
        <v>43591</v>
      </c>
      <c r="C890" s="820">
        <v>2932.47</v>
      </c>
      <c r="D890" s="792">
        <f t="shared" si="474"/>
        <v>-4.4710147879578202E-3</v>
      </c>
      <c r="E890" s="819">
        <f t="shared" si="460"/>
        <v>0.39479366830920248</v>
      </c>
      <c r="F890" s="816">
        <v>8123.28</v>
      </c>
      <c r="G890" s="792">
        <f t="shared" si="475"/>
        <v>-4.9865323205932439E-3</v>
      </c>
      <c r="H890" s="797">
        <f t="shared" si="461"/>
        <v>0.59539642948327676</v>
      </c>
      <c r="I890" s="841">
        <v>311204.36</v>
      </c>
      <c r="J890" s="800">
        <v>200000</v>
      </c>
      <c r="K890" s="800">
        <f t="shared" si="462"/>
        <v>-1391.4400000000023</v>
      </c>
      <c r="L890" s="792">
        <f t="shared" si="463"/>
        <v>-4.451243426815083E-3</v>
      </c>
      <c r="M890" s="817">
        <f t="shared" si="464"/>
        <v>111204.35999999999</v>
      </c>
      <c r="N890" s="802">
        <f t="shared" si="465"/>
        <v>0.5560217999999999</v>
      </c>
      <c r="O890" s="786">
        <f t="shared" si="466"/>
        <v>0.1495485732326951</v>
      </c>
      <c r="P890" s="817" t="b">
        <f t="shared" si="467"/>
        <v>1</v>
      </c>
      <c r="Q890" s="802">
        <f>COUNTIF(P$2:P890, TRUE)/(COUNTIF(P$2:P890,FALSE) + COUNTIF(P$2:P890, TRUE))</f>
        <v>0.49156355455568052</v>
      </c>
      <c r="R890" s="844">
        <v>196610.66</v>
      </c>
      <c r="S890" s="846">
        <f t="shared" si="468"/>
        <v>114593.69999999998</v>
      </c>
      <c r="T890" s="800">
        <v>-41206</v>
      </c>
      <c r="U890" s="800">
        <f t="shared" si="469"/>
        <v>152410.35999999999</v>
      </c>
      <c r="V890" s="802">
        <f>STDEV(D$2:D890)*SQRT(252)</f>
        <v>0.14483784217238554</v>
      </c>
      <c r="W890" s="802">
        <f>STDEV(L$2:L890)*SQRT(252)</f>
        <v>0.24671996081490044</v>
      </c>
      <c r="X890" s="801">
        <f t="shared" si="470"/>
        <v>0.73312594208268145</v>
      </c>
      <c r="Y890" s="801">
        <f t="shared" si="471"/>
        <v>0.60614703706479856</v>
      </c>
      <c r="Z890" s="807">
        <f t="shared" si="472"/>
        <v>0.16122813169079742</v>
      </c>
    </row>
    <row r="891" spans="1:26" ht="20.100000000000001" customHeight="1" x14ac:dyDescent="0.2">
      <c r="A891" s="776">
        <f t="shared" si="473"/>
        <v>1359</v>
      </c>
      <c r="B891" s="795">
        <v>43592</v>
      </c>
      <c r="C891" s="820">
        <v>2884.05</v>
      </c>
      <c r="D891" s="792">
        <f t="shared" si="474"/>
        <v>-1.6511677868827172E-2</v>
      </c>
      <c r="E891" s="819">
        <f t="shared" si="460"/>
        <v>0.37176328456460117</v>
      </c>
      <c r="F891" s="816">
        <v>7963.75</v>
      </c>
      <c r="G891" s="792">
        <f t="shared" si="475"/>
        <v>-1.9638618883012743E-2</v>
      </c>
      <c r="H891" s="797">
        <f t="shared" si="461"/>
        <v>0.56406504703733529</v>
      </c>
      <c r="I891" s="841">
        <v>308040.06</v>
      </c>
      <c r="J891" s="800">
        <v>200000</v>
      </c>
      <c r="K891" s="800">
        <f t="shared" si="462"/>
        <v>-3164.2999999999884</v>
      </c>
      <c r="L891" s="792">
        <f t="shared" si="463"/>
        <v>-1.0167916670576172E-2</v>
      </c>
      <c r="M891" s="817">
        <f t="shared" si="464"/>
        <v>108040.06</v>
      </c>
      <c r="N891" s="802">
        <f t="shared" si="465"/>
        <v>0.54020029999999997</v>
      </c>
      <c r="O891" s="786">
        <f t="shared" si="466"/>
        <v>0.14518628371964679</v>
      </c>
      <c r="P891" s="817" t="b">
        <f t="shared" si="467"/>
        <v>1</v>
      </c>
      <c r="Q891" s="802">
        <f>COUNTIF(P$2:P891, TRUE)/(COUNTIF(P$2:P891,FALSE) + COUNTIF(P$2:P891, TRUE))</f>
        <v>0.49213483146067416</v>
      </c>
      <c r="R891" s="844">
        <v>186858.5</v>
      </c>
      <c r="S891" s="846">
        <f t="shared" si="468"/>
        <v>121181.56</v>
      </c>
      <c r="T891" s="800">
        <v>-41395</v>
      </c>
      <c r="U891" s="800">
        <f t="shared" si="469"/>
        <v>149435.06</v>
      </c>
      <c r="V891" s="802">
        <f>STDEV(D$2:D891)*SQRT(252)</f>
        <v>0.14503656761320463</v>
      </c>
      <c r="W891" s="802">
        <f>STDEV(L$2:L891)*SQRT(252)</f>
        <v>0.24664705684350771</v>
      </c>
      <c r="X891" s="801">
        <f t="shared" si="470"/>
        <v>0.68890565707257889</v>
      </c>
      <c r="Y891" s="801">
        <f t="shared" si="471"/>
        <v>0.58863983855183155</v>
      </c>
      <c r="Z891" s="807">
        <f t="shared" si="472"/>
        <v>0.1684370154353988</v>
      </c>
    </row>
    <row r="892" spans="1:26" ht="20.100000000000001" customHeight="1" x14ac:dyDescent="0.2">
      <c r="A892" s="776">
        <f t="shared" si="473"/>
        <v>1360</v>
      </c>
      <c r="B892" s="795">
        <v>43593</v>
      </c>
      <c r="C892" s="820">
        <v>2879.42</v>
      </c>
      <c r="D892" s="792">
        <f t="shared" si="474"/>
        <v>-1.6053813214056999E-3</v>
      </c>
      <c r="E892" s="819">
        <f t="shared" si="460"/>
        <v>0.36956108141017102</v>
      </c>
      <c r="F892" s="816">
        <v>7943.31</v>
      </c>
      <c r="G892" s="792">
        <f t="shared" si="475"/>
        <v>-2.5666300423794822E-3</v>
      </c>
      <c r="H892" s="797">
        <f t="shared" si="461"/>
        <v>0.56005067069937364</v>
      </c>
      <c r="I892" s="841">
        <v>308089.84000000003</v>
      </c>
      <c r="J892" s="800">
        <v>200000</v>
      </c>
      <c r="K892" s="800">
        <f t="shared" si="462"/>
        <v>49.78000000002794</v>
      </c>
      <c r="L892" s="792">
        <f t="shared" si="463"/>
        <v>1.6160235782329072E-4</v>
      </c>
      <c r="M892" s="817">
        <f t="shared" si="464"/>
        <v>108089.84000000003</v>
      </c>
      <c r="N892" s="802">
        <f t="shared" si="465"/>
        <v>0.54044920000000007</v>
      </c>
      <c r="O892" s="786">
        <f t="shared" si="466"/>
        <v>0.14514637522058826</v>
      </c>
      <c r="P892" s="817" t="b">
        <f t="shared" si="467"/>
        <v>1</v>
      </c>
      <c r="Q892" s="802">
        <f>COUNTIF(P$2:P892, TRUE)/(COUNTIF(P$2:P892,FALSE) + COUNTIF(P$2:P892, TRUE))</f>
        <v>0.49270482603815935</v>
      </c>
      <c r="R892" s="844">
        <v>186908.28</v>
      </c>
      <c r="S892" s="846">
        <f t="shared" si="468"/>
        <v>121181.56000000003</v>
      </c>
      <c r="T892" s="800">
        <v>-41444</v>
      </c>
      <c r="U892" s="800">
        <f t="shared" si="469"/>
        <v>149533.84000000003</v>
      </c>
      <c r="V892" s="802">
        <f>STDEV(D$2:D892)*SQRT(252)</f>
        <v>0.14495888901519272</v>
      </c>
      <c r="W892" s="802">
        <f>STDEV(L$2:L892)*SQRT(252)</f>
        <v>0.24650837874149417</v>
      </c>
      <c r="X892" s="801">
        <f t="shared" si="470"/>
        <v>0.68468796415970845</v>
      </c>
      <c r="Y892" s="801">
        <f t="shared" si="471"/>
        <v>0.58880909428558958</v>
      </c>
      <c r="Z892" s="807">
        <f t="shared" si="472"/>
        <v>0.17088811858982905</v>
      </c>
    </row>
    <row r="893" spans="1:26" ht="20.100000000000001" customHeight="1" x14ac:dyDescent="0.2">
      <c r="A893" s="776">
        <f t="shared" si="473"/>
        <v>1361</v>
      </c>
      <c r="B893" s="795">
        <v>43594</v>
      </c>
      <c r="C893" s="820">
        <v>2870.72</v>
      </c>
      <c r="D893" s="792">
        <f t="shared" si="474"/>
        <v>-3.0214418181440266E-3</v>
      </c>
      <c r="E893" s="819">
        <f t="shared" si="460"/>
        <v>0.3654230322862958</v>
      </c>
      <c r="F893" s="816">
        <v>7910.58</v>
      </c>
      <c r="G893" s="792">
        <f t="shared" si="475"/>
        <v>-4.1204485283843221E-3</v>
      </c>
      <c r="H893" s="797">
        <f t="shared" si="461"/>
        <v>0.55362256220908546</v>
      </c>
      <c r="I893" s="841">
        <v>306512.14</v>
      </c>
      <c r="J893" s="800">
        <v>200000</v>
      </c>
      <c r="K893" s="800">
        <f t="shared" si="462"/>
        <v>-1577.7000000000116</v>
      </c>
      <c r="L893" s="792">
        <f t="shared" si="463"/>
        <v>-5.120908888134745E-3</v>
      </c>
      <c r="M893" s="817">
        <f t="shared" si="464"/>
        <v>106512.14000000001</v>
      </c>
      <c r="N893" s="802">
        <f t="shared" si="465"/>
        <v>0.53256070000000011</v>
      </c>
      <c r="O893" s="786">
        <f t="shared" si="466"/>
        <v>0.14292270071638505</v>
      </c>
      <c r="P893" s="817" t="b">
        <f t="shared" si="467"/>
        <v>0</v>
      </c>
      <c r="Q893" s="802">
        <f>COUNTIF(P$2:P893, TRUE)/(COUNTIF(P$2:P893,FALSE) + COUNTIF(P$2:P893, TRUE))</f>
        <v>0.49215246636771298</v>
      </c>
      <c r="R893" s="844">
        <v>185330.58</v>
      </c>
      <c r="S893" s="846">
        <f t="shared" si="468"/>
        <v>121181.56000000003</v>
      </c>
      <c r="T893" s="800">
        <v>-41339</v>
      </c>
      <c r="U893" s="800">
        <f t="shared" si="469"/>
        <v>147851.14000000001</v>
      </c>
      <c r="V893" s="802">
        <f>STDEV(D$2:D893)*SQRT(252)</f>
        <v>0.1448888216943805</v>
      </c>
      <c r="W893" s="802">
        <f>STDEV(L$2:L893)*SQRT(252)</f>
        <v>0.24638824745292387</v>
      </c>
      <c r="X893" s="801">
        <f t="shared" si="470"/>
        <v>0.67685109513030239</v>
      </c>
      <c r="Y893" s="801">
        <f t="shared" si="471"/>
        <v>0.58007109589791839</v>
      </c>
      <c r="Z893" s="807">
        <f t="shared" si="472"/>
        <v>0.16713766771370431</v>
      </c>
    </row>
    <row r="894" spans="1:26" ht="20.100000000000001" customHeight="1" x14ac:dyDescent="0.2">
      <c r="A894" s="776">
        <f t="shared" si="473"/>
        <v>1362</v>
      </c>
      <c r="B894" s="795">
        <v>43595</v>
      </c>
      <c r="C894" s="820">
        <v>2881.4</v>
      </c>
      <c r="D894" s="792">
        <f t="shared" si="474"/>
        <v>3.7203210344444221E-3</v>
      </c>
      <c r="E894" s="819">
        <f t="shared" si="460"/>
        <v>0.37050284431422537</v>
      </c>
      <c r="F894" s="816">
        <v>7916.94</v>
      </c>
      <c r="G894" s="792">
        <f t="shared" si="475"/>
        <v>8.0398655977180847E-4</v>
      </c>
      <c r="H894" s="797">
        <f t="shared" si="461"/>
        <v>0.55487165386805981</v>
      </c>
      <c r="I894" s="841">
        <v>306372.58</v>
      </c>
      <c r="J894" s="800">
        <v>200000</v>
      </c>
      <c r="K894" s="800">
        <f t="shared" si="462"/>
        <v>-139.55999999999767</v>
      </c>
      <c r="L894" s="792">
        <f t="shared" si="463"/>
        <v>-4.553163864896107E-4</v>
      </c>
      <c r="M894" s="817">
        <f t="shared" si="464"/>
        <v>106372.58000000002</v>
      </c>
      <c r="N894" s="802">
        <f t="shared" si="465"/>
        <v>0.53186290000000003</v>
      </c>
      <c r="O894" s="786">
        <f t="shared" si="466"/>
        <v>0.14263063452643171</v>
      </c>
      <c r="P894" s="817" t="b">
        <f t="shared" si="467"/>
        <v>0</v>
      </c>
      <c r="Q894" s="802">
        <f>COUNTIF(P$2:P894, TRUE)/(COUNTIF(P$2:P894,FALSE) + COUNTIF(P$2:P894, TRUE))</f>
        <v>0.49160134378499443</v>
      </c>
      <c r="R894" s="844">
        <v>185191.02</v>
      </c>
      <c r="S894" s="846">
        <f t="shared" si="468"/>
        <v>121181.56000000003</v>
      </c>
      <c r="T894" s="800">
        <v>-41290</v>
      </c>
      <c r="U894" s="800">
        <f t="shared" si="469"/>
        <v>147662.58000000002</v>
      </c>
      <c r="V894" s="802">
        <f>STDEV(D$2:D894)*SQRT(252)</f>
        <v>0.14481830250305269</v>
      </c>
      <c r="W894" s="802">
        <f>STDEV(L$2:L894)*SQRT(252)</f>
        <v>0.2462505050290556</v>
      </c>
      <c r="X894" s="801">
        <f t="shared" si="470"/>
        <v>0.68609019186515274</v>
      </c>
      <c r="Y894" s="801">
        <f t="shared" si="471"/>
        <v>0.57920951069563265</v>
      </c>
      <c r="Z894" s="807">
        <f t="shared" si="472"/>
        <v>0.16136005568577466</v>
      </c>
    </row>
    <row r="895" spans="1:26" ht="20.100000000000001" customHeight="1" x14ac:dyDescent="0.2">
      <c r="A895" s="776">
        <f t="shared" si="473"/>
        <v>1365</v>
      </c>
      <c r="B895" s="795">
        <v>43598</v>
      </c>
      <c r="C895" s="820">
        <v>2811.87</v>
      </c>
      <c r="D895" s="792">
        <f t="shared" si="474"/>
        <v>-2.4130630943291525E-2</v>
      </c>
      <c r="E895" s="819">
        <f t="shared" si="460"/>
        <v>0.33743174597134751</v>
      </c>
      <c r="F895" s="816">
        <v>7647.02</v>
      </c>
      <c r="G895" s="792">
        <f t="shared" si="475"/>
        <v>-3.4093980755190663E-2</v>
      </c>
      <c r="H895" s="797">
        <f t="shared" si="461"/>
        <v>0.50185988962429062</v>
      </c>
      <c r="I895" s="841">
        <v>300130.46000000002</v>
      </c>
      <c r="J895" s="800">
        <v>200000</v>
      </c>
      <c r="K895" s="800">
        <f t="shared" si="462"/>
        <v>-6242.1199999999953</v>
      </c>
      <c r="L895" s="792">
        <f t="shared" si="463"/>
        <v>-2.037427761975303E-2</v>
      </c>
      <c r="M895" s="817">
        <f t="shared" si="464"/>
        <v>100130.46000000002</v>
      </c>
      <c r="N895" s="802">
        <f t="shared" si="465"/>
        <v>0.50065230000000005</v>
      </c>
      <c r="O895" s="786">
        <f t="shared" si="466"/>
        <v>0.1339657528021978</v>
      </c>
      <c r="P895" s="817" t="b">
        <f t="shared" si="467"/>
        <v>1</v>
      </c>
      <c r="Q895" s="802">
        <f>COUNTIF(P$2:P895, TRUE)/(COUNTIF(P$2:P895,FALSE) + COUNTIF(P$2:P895, TRUE))</f>
        <v>0.49217002237136465</v>
      </c>
      <c r="R895" s="844">
        <v>188872.9</v>
      </c>
      <c r="S895" s="846">
        <f t="shared" si="468"/>
        <v>111257.56000000003</v>
      </c>
      <c r="T895" s="800">
        <v>-41766</v>
      </c>
      <c r="U895" s="800">
        <f t="shared" si="469"/>
        <v>141896.46000000002</v>
      </c>
      <c r="V895" s="802">
        <f>STDEV(D$2:D895)*SQRT(252)</f>
        <v>0.14532230010110933</v>
      </c>
      <c r="W895" s="802">
        <f>STDEV(L$2:L895)*SQRT(252)</f>
        <v>0.24636290245249015</v>
      </c>
      <c r="X895" s="801">
        <f t="shared" si="470"/>
        <v>0.62131415683104863</v>
      </c>
      <c r="Y895" s="801">
        <f t="shared" si="471"/>
        <v>0.54377404823777165</v>
      </c>
      <c r="Z895" s="807">
        <f t="shared" si="472"/>
        <v>0.16322055402865254</v>
      </c>
    </row>
    <row r="896" spans="1:26" ht="20.100000000000001" customHeight="1" x14ac:dyDescent="0.2">
      <c r="A896" s="776">
        <f t="shared" si="473"/>
        <v>1366</v>
      </c>
      <c r="B896" s="795">
        <v>43599</v>
      </c>
      <c r="C896" s="820">
        <v>2834.41</v>
      </c>
      <c r="D896" s="792">
        <f t="shared" si="474"/>
        <v>8.0160178102116966E-3</v>
      </c>
      <c r="E896" s="819">
        <f t="shared" si="460"/>
        <v>0.34815262266699631</v>
      </c>
      <c r="F896" s="816">
        <v>7734.49</v>
      </c>
      <c r="G896" s="792">
        <f t="shared" si="475"/>
        <v>1.1438442687478173E-2</v>
      </c>
      <c r="H896" s="797">
        <f t="shared" si="461"/>
        <v>0.51903882789638045</v>
      </c>
      <c r="I896" s="841">
        <v>302326.94</v>
      </c>
      <c r="J896" s="800">
        <v>200000</v>
      </c>
      <c r="K896" s="800">
        <f t="shared" si="462"/>
        <v>2196.4799999999814</v>
      </c>
      <c r="L896" s="792">
        <f t="shared" si="463"/>
        <v>7.3184174641920093E-3</v>
      </c>
      <c r="M896" s="817">
        <f t="shared" si="464"/>
        <v>102326.94</v>
      </c>
      <c r="N896" s="802">
        <f t="shared" si="465"/>
        <v>0.5116347</v>
      </c>
      <c r="O896" s="786">
        <f t="shared" si="466"/>
        <v>0.13680422706808198</v>
      </c>
      <c r="P896" s="817" t="b">
        <f t="shared" si="467"/>
        <v>0</v>
      </c>
      <c r="Q896" s="802">
        <f>COUNTIF(P$2:P896, TRUE)/(COUNTIF(P$2:P896,FALSE) + COUNTIF(P$2:P896, TRUE))</f>
        <v>0.49162011173184356</v>
      </c>
      <c r="R896" s="844">
        <v>191069.38</v>
      </c>
      <c r="S896" s="846">
        <f t="shared" si="468"/>
        <v>111257.56</v>
      </c>
      <c r="T896" s="800">
        <v>-41546</v>
      </c>
      <c r="U896" s="800">
        <f t="shared" si="469"/>
        <v>143872.94</v>
      </c>
      <c r="V896" s="802">
        <f>STDEV(D$2:D896)*SQRT(252)</f>
        <v>0.1452976658899926</v>
      </c>
      <c r="W896" s="802">
        <f>STDEV(L$2:L896)*SQRT(252)</f>
        <v>0.24625145894301553</v>
      </c>
      <c r="X896" s="801">
        <f t="shared" si="470"/>
        <v>0.64069385506100252</v>
      </c>
      <c r="Y896" s="801">
        <f t="shared" si="471"/>
        <v>0.55554686926642549</v>
      </c>
      <c r="Z896" s="807">
        <f t="shared" si="472"/>
        <v>0.16348207733300368</v>
      </c>
    </row>
    <row r="897" spans="1:26" ht="20.100000000000001" customHeight="1" x14ac:dyDescent="0.2">
      <c r="A897" s="776">
        <f t="shared" si="473"/>
        <v>1367</v>
      </c>
      <c r="B897" s="795">
        <v>43600</v>
      </c>
      <c r="C897" s="820">
        <v>2850.96</v>
      </c>
      <c r="D897" s="792">
        <f t="shared" si="474"/>
        <v>5.8389576666749632E-3</v>
      </c>
      <c r="E897" s="819">
        <f t="shared" si="460"/>
        <v>0.35602442875896573</v>
      </c>
      <c r="F897" s="816">
        <v>7822.14</v>
      </c>
      <c r="G897" s="792">
        <f t="shared" si="475"/>
        <v>1.1332356755261246E-2</v>
      </c>
      <c r="H897" s="797">
        <f t="shared" si="461"/>
        <v>0.53625311781919605</v>
      </c>
      <c r="I897" s="841">
        <v>301641.46000000002</v>
      </c>
      <c r="J897" s="800">
        <v>200000</v>
      </c>
      <c r="K897" s="800">
        <f t="shared" si="462"/>
        <v>-685.47999999998137</v>
      </c>
      <c r="L897" s="792">
        <f t="shared" si="463"/>
        <v>-2.2673467339694615E-3</v>
      </c>
      <c r="M897" s="817">
        <f t="shared" si="464"/>
        <v>101641.46000000002</v>
      </c>
      <c r="N897" s="802">
        <f t="shared" si="465"/>
        <v>0.50820730000000014</v>
      </c>
      <c r="O897" s="786">
        <f t="shared" si="466"/>
        <v>0.13578838063277254</v>
      </c>
      <c r="P897" s="817" t="b">
        <f t="shared" si="467"/>
        <v>0</v>
      </c>
      <c r="Q897" s="802">
        <f>COUNTIF(P$2:P897, TRUE)/(COUNTIF(P$2:P897,FALSE) + COUNTIF(P$2:P897, TRUE))</f>
        <v>0.49107142857142855</v>
      </c>
      <c r="R897" s="844">
        <v>190383.9</v>
      </c>
      <c r="S897" s="846">
        <f t="shared" si="468"/>
        <v>111257.56000000003</v>
      </c>
      <c r="T897" s="800">
        <v>-41455</v>
      </c>
      <c r="U897" s="800">
        <f t="shared" si="469"/>
        <v>143096.46000000002</v>
      </c>
      <c r="V897" s="802">
        <f>STDEV(D$2:D897)*SQRT(252)</f>
        <v>0.14524530946432906</v>
      </c>
      <c r="W897" s="802">
        <f>STDEV(L$2:L897)*SQRT(252)</f>
        <v>0.24611813068994468</v>
      </c>
      <c r="X897" s="801">
        <f t="shared" si="470"/>
        <v>0.65493679783862335</v>
      </c>
      <c r="Y897" s="801">
        <f t="shared" si="471"/>
        <v>0.55172034767254252</v>
      </c>
      <c r="Z897" s="807">
        <f t="shared" si="472"/>
        <v>0.15218287124103441</v>
      </c>
    </row>
    <row r="898" spans="1:26" ht="20.100000000000001" customHeight="1" x14ac:dyDescent="0.2">
      <c r="A898" s="776">
        <f t="shared" si="473"/>
        <v>1368</v>
      </c>
      <c r="B898" s="795">
        <v>43601</v>
      </c>
      <c r="C898" s="820">
        <v>2876.32</v>
      </c>
      <c r="D898" s="792">
        <f t="shared" si="474"/>
        <v>8.8952493195275026E-3</v>
      </c>
      <c r="E898" s="819">
        <f t="shared" si="460"/>
        <v>0.36808660413614663</v>
      </c>
      <c r="F898" s="816">
        <v>7898.04</v>
      </c>
      <c r="G898" s="792">
        <f t="shared" si="475"/>
        <v>9.7032269941473345E-3</v>
      </c>
      <c r="H898" s="797">
        <f t="shared" si="461"/>
        <v>0.55115973054186229</v>
      </c>
      <c r="I898" s="841">
        <v>302556.53999999998</v>
      </c>
      <c r="J898" s="800">
        <v>200000</v>
      </c>
      <c r="K898" s="800">
        <f t="shared" si="462"/>
        <v>915.07999999995809</v>
      </c>
      <c r="L898" s="792">
        <f t="shared" si="463"/>
        <v>3.0336678518926344E-3</v>
      </c>
      <c r="M898" s="817">
        <f t="shared" si="464"/>
        <v>102556.53999999998</v>
      </c>
      <c r="N898" s="802">
        <f t="shared" si="465"/>
        <v>0.51278269999999992</v>
      </c>
      <c r="O898" s="786">
        <f t="shared" si="466"/>
        <v>0.13691073185307015</v>
      </c>
      <c r="P898" s="817" t="b">
        <f t="shared" si="467"/>
        <v>0</v>
      </c>
      <c r="Q898" s="802">
        <f>COUNTIF(P$2:P898, TRUE)/(COUNTIF(P$2:P898,FALSE) + COUNTIF(P$2:P898, TRUE))</f>
        <v>0.49052396878483834</v>
      </c>
      <c r="R898" s="844">
        <v>197112.98</v>
      </c>
      <c r="S898" s="846">
        <f t="shared" si="468"/>
        <v>105443.55999999997</v>
      </c>
      <c r="T898" s="800">
        <v>-41423</v>
      </c>
      <c r="U898" s="800">
        <f t="shared" si="469"/>
        <v>143979.53999999998</v>
      </c>
      <c r="V898" s="802">
        <f>STDEV(D$2:D898)*SQRT(252)</f>
        <v>0.14523433350287379</v>
      </c>
      <c r="W898" s="802">
        <f>STDEV(L$2:L898)*SQRT(252)</f>
        <v>0.24598422571340819</v>
      </c>
      <c r="X898" s="801">
        <f t="shared" si="470"/>
        <v>0.67668234169626351</v>
      </c>
      <c r="Y898" s="801">
        <f t="shared" si="471"/>
        <v>0.55658338032042098</v>
      </c>
      <c r="Z898" s="807">
        <f t="shared" si="472"/>
        <v>0.14469609586385329</v>
      </c>
    </row>
    <row r="899" spans="1:26" ht="20.100000000000001" customHeight="1" x14ac:dyDescent="0.2">
      <c r="A899" s="776">
        <f t="shared" si="473"/>
        <v>1369</v>
      </c>
      <c r="B899" s="795">
        <v>43602</v>
      </c>
      <c r="C899" s="820">
        <v>2859.53</v>
      </c>
      <c r="D899" s="792">
        <f t="shared" si="474"/>
        <v>-5.8373199087723071E-3</v>
      </c>
      <c r="E899" s="819">
        <f t="shared" si="460"/>
        <v>0.36010064496489796</v>
      </c>
      <c r="F899" s="816">
        <v>7816.28</v>
      </c>
      <c r="G899" s="792">
        <f t="shared" si="475"/>
        <v>-1.0351935416888268E-2</v>
      </c>
      <c r="H899" s="797">
        <f t="shared" si="461"/>
        <v>0.53510222519001516</v>
      </c>
      <c r="I899" s="841">
        <v>301348.26</v>
      </c>
      <c r="J899" s="800">
        <v>200000</v>
      </c>
      <c r="K899" s="800">
        <f t="shared" si="462"/>
        <v>-1208.2799999999697</v>
      </c>
      <c r="L899" s="792">
        <f t="shared" si="463"/>
        <v>-3.9935676154941807E-3</v>
      </c>
      <c r="M899" s="817">
        <f t="shared" si="464"/>
        <v>101348.26000000001</v>
      </c>
      <c r="N899" s="802">
        <f t="shared" si="465"/>
        <v>0.50674130000000006</v>
      </c>
      <c r="O899" s="786">
        <f t="shared" si="466"/>
        <v>0.13519887496347702</v>
      </c>
      <c r="P899" s="817" t="b">
        <f t="shared" si="467"/>
        <v>1</v>
      </c>
      <c r="Q899" s="802">
        <f>COUNTIF(P$2:P899, TRUE)/(COUNTIF(P$2:P899,FALSE) + COUNTIF(P$2:P899, TRUE))</f>
        <v>0.49109131403118039</v>
      </c>
      <c r="R899" s="844">
        <v>195904.7</v>
      </c>
      <c r="S899" s="846">
        <f t="shared" si="468"/>
        <v>105443.56</v>
      </c>
      <c r="T899" s="800">
        <v>-41374</v>
      </c>
      <c r="U899" s="800">
        <f t="shared" si="469"/>
        <v>142722.26</v>
      </c>
      <c r="V899" s="802">
        <f>STDEV(D$2:D899)*SQRT(252)</f>
        <v>0.14519080810987667</v>
      </c>
      <c r="W899" s="802">
        <f>STDEV(L$2:L899)*SQRT(252)</f>
        <v>0.24585854247458633</v>
      </c>
      <c r="X899" s="801">
        <f t="shared" si="470"/>
        <v>0.66171587415696487</v>
      </c>
      <c r="Y899" s="801">
        <f t="shared" si="471"/>
        <v>0.54990513489053217</v>
      </c>
      <c r="Z899" s="807">
        <f t="shared" si="472"/>
        <v>0.1466406550351021</v>
      </c>
    </row>
    <row r="900" spans="1:26" ht="20.100000000000001" customHeight="1" x14ac:dyDescent="0.2">
      <c r="A900" s="776">
        <f t="shared" si="473"/>
        <v>1372</v>
      </c>
      <c r="B900" s="795">
        <v>43605</v>
      </c>
      <c r="C900" s="820">
        <v>2840.23</v>
      </c>
      <c r="D900" s="792">
        <f t="shared" si="474"/>
        <v>-6.7493609089606266E-3</v>
      </c>
      <c r="E900" s="819">
        <f t="shared" si="460"/>
        <v>0.35092083483951975</v>
      </c>
      <c r="F900" s="816">
        <v>7702.37</v>
      </c>
      <c r="G900" s="792">
        <f t="shared" si="475"/>
        <v>-1.4573428792213157E-2</v>
      </c>
      <c r="H900" s="797">
        <f t="shared" si="461"/>
        <v>0.51273052222244042</v>
      </c>
      <c r="I900" s="841">
        <v>300301.14</v>
      </c>
      <c r="J900" s="800">
        <v>200000</v>
      </c>
      <c r="K900" s="800">
        <f t="shared" si="462"/>
        <v>-1047.1199999999953</v>
      </c>
      <c r="L900" s="792">
        <f t="shared" si="463"/>
        <v>-3.4747836274216259E-3</v>
      </c>
      <c r="M900" s="817">
        <f t="shared" si="464"/>
        <v>100301.14000000001</v>
      </c>
      <c r="N900" s="802">
        <f t="shared" si="465"/>
        <v>0.50150570000000005</v>
      </c>
      <c r="O900" s="786">
        <f t="shared" si="466"/>
        <v>0.13350944382288632</v>
      </c>
      <c r="P900" s="817" t="b">
        <f t="shared" si="467"/>
        <v>1</v>
      </c>
      <c r="Q900" s="802">
        <f>COUNTIF(P$2:P900, TRUE)/(COUNTIF(P$2:P900,FALSE) + COUNTIF(P$2:P900, TRUE))</f>
        <v>0.49165739710789769</v>
      </c>
      <c r="R900" s="844">
        <v>198241.08</v>
      </c>
      <c r="S900" s="846">
        <f t="shared" si="468"/>
        <v>102060.06000000003</v>
      </c>
      <c r="T900" s="800">
        <v>-41892</v>
      </c>
      <c r="U900" s="800">
        <f t="shared" si="469"/>
        <v>142193.14000000001</v>
      </c>
      <c r="V900" s="802">
        <f>STDEV(D$2:D900)*SQRT(252)</f>
        <v>0.14515905827705936</v>
      </c>
      <c r="W900" s="802">
        <f>STDEV(L$2:L900)*SQRT(252)</f>
        <v>0.24573053404916037</v>
      </c>
      <c r="X900" s="801">
        <f t="shared" si="470"/>
        <v>0.64357790406415594</v>
      </c>
      <c r="Y900" s="801">
        <f t="shared" si="471"/>
        <v>0.54331645979403065</v>
      </c>
      <c r="Z900" s="807">
        <f t="shared" si="472"/>
        <v>0.15058486516048031</v>
      </c>
    </row>
    <row r="901" spans="1:26" ht="20.100000000000001" customHeight="1" x14ac:dyDescent="0.2">
      <c r="A901" s="776">
        <f t="shared" si="473"/>
        <v>1373</v>
      </c>
      <c r="B901" s="795">
        <v>43606</v>
      </c>
      <c r="C901" s="820">
        <v>2864.36</v>
      </c>
      <c r="D901" s="792">
        <f t="shared" si="474"/>
        <v>8.4957908338409594E-3</v>
      </c>
      <c r="E901" s="819">
        <f t="shared" si="460"/>
        <v>0.36239797568539411</v>
      </c>
      <c r="F901" s="816">
        <v>7785.72</v>
      </c>
      <c r="G901" s="792">
        <f t="shared" si="475"/>
        <v>1.0821344599129926E-2</v>
      </c>
      <c r="H901" s="797">
        <f t="shared" si="461"/>
        <v>0.52910030048903123</v>
      </c>
      <c r="I901" s="841">
        <v>303500.03999999998</v>
      </c>
      <c r="J901" s="800">
        <v>200000</v>
      </c>
      <c r="K901" s="800">
        <f t="shared" si="462"/>
        <v>3198.8999999999651</v>
      </c>
      <c r="L901" s="792">
        <f t="shared" si="463"/>
        <v>1.0652307214018452E-2</v>
      </c>
      <c r="M901" s="817">
        <f t="shared" si="464"/>
        <v>103500.03999999998</v>
      </c>
      <c r="N901" s="802">
        <f t="shared" si="465"/>
        <v>0.51750019999999985</v>
      </c>
      <c r="O901" s="786">
        <f t="shared" si="466"/>
        <v>0.13766711438455934</v>
      </c>
      <c r="P901" s="817" t="b">
        <f t="shared" si="467"/>
        <v>1</v>
      </c>
      <c r="Q901" s="802">
        <f>COUNTIF(P$2:P901, TRUE)/(COUNTIF(P$2:P901,FALSE) + COUNTIF(P$2:P901, TRUE))</f>
        <v>0.49222222222222223</v>
      </c>
      <c r="R901" s="844">
        <v>199528.88</v>
      </c>
      <c r="S901" s="846">
        <f t="shared" si="468"/>
        <v>103971.15999999997</v>
      </c>
      <c r="T901" s="800">
        <v>-41759</v>
      </c>
      <c r="U901" s="800">
        <f t="shared" si="469"/>
        <v>145259.03999999998</v>
      </c>
      <c r="V901" s="802">
        <f>STDEV(D$2:D901)*SQRT(252)</f>
        <v>0.14514187990773372</v>
      </c>
      <c r="W901" s="802">
        <f>STDEV(L$2:L901)*SQRT(252)</f>
        <v>0.24565240309826983</v>
      </c>
      <c r="X901" s="801">
        <f t="shared" si="470"/>
        <v>0.66422115979442264</v>
      </c>
      <c r="Y901" s="801">
        <f t="shared" si="471"/>
        <v>0.56041427907174801</v>
      </c>
      <c r="Z901" s="807">
        <f t="shared" si="472"/>
        <v>0.15510222431460574</v>
      </c>
    </row>
    <row r="902" spans="1:26" ht="20.100000000000001" customHeight="1" x14ac:dyDescent="0.2">
      <c r="A902" s="776">
        <f t="shared" si="473"/>
        <v>1374</v>
      </c>
      <c r="B902" s="795">
        <v>43607</v>
      </c>
      <c r="C902" s="820">
        <v>2856.27</v>
      </c>
      <c r="D902" s="792">
        <f t="shared" si="474"/>
        <v>-2.8243656523621839E-3</v>
      </c>
      <c r="E902" s="819">
        <f t="shared" si="460"/>
        <v>0.35855006563802055</v>
      </c>
      <c r="F902" s="816">
        <v>7750.84</v>
      </c>
      <c r="G902" s="792">
        <f t="shared" si="475"/>
        <v>-4.4799967119290331E-3</v>
      </c>
      <c r="H902" s="797">
        <f t="shared" si="461"/>
        <v>0.52224993617063076</v>
      </c>
      <c r="I902" s="841">
        <v>301520.19</v>
      </c>
      <c r="J902" s="800">
        <v>200000</v>
      </c>
      <c r="K902" s="800">
        <f t="shared" si="462"/>
        <v>-1979.8499999999767</v>
      </c>
      <c r="L902" s="792">
        <f t="shared" si="463"/>
        <v>-6.5233928799481441E-3</v>
      </c>
      <c r="M902" s="817">
        <f t="shared" si="464"/>
        <v>101520.19</v>
      </c>
      <c r="N902" s="802">
        <f t="shared" si="465"/>
        <v>0.50760095000000005</v>
      </c>
      <c r="O902" s="786">
        <f t="shared" si="466"/>
        <v>0.13493540537663756</v>
      </c>
      <c r="P902" s="817" t="b">
        <f t="shared" si="467"/>
        <v>0</v>
      </c>
      <c r="Q902" s="802">
        <f>COUNTIF(P$2:P902, TRUE)/(COUNTIF(P$2:P902,FALSE) + COUNTIF(P$2:P902, TRUE))</f>
        <v>0.49167591564927859</v>
      </c>
      <c r="R902" s="844">
        <v>204348.48</v>
      </c>
      <c r="S902" s="846">
        <f t="shared" si="468"/>
        <v>97171.709999999992</v>
      </c>
      <c r="T902" s="800">
        <v>-41829</v>
      </c>
      <c r="U902" s="800">
        <f t="shared" si="469"/>
        <v>143349.19</v>
      </c>
      <c r="V902" s="802">
        <f>STDEV(D$2:D902)*SQRT(252)</f>
        <v>0.14507107876069966</v>
      </c>
      <c r="W902" s="802">
        <f>STDEV(L$2:L902)*SQRT(252)</f>
        <v>0.24554401539452675</v>
      </c>
      <c r="X902" s="801">
        <f t="shared" si="470"/>
        <v>0.65701072303543806</v>
      </c>
      <c r="Y902" s="801">
        <f t="shared" si="471"/>
        <v>0.54953652671937736</v>
      </c>
      <c r="Z902" s="807">
        <f t="shared" si="472"/>
        <v>0.1490508843619795</v>
      </c>
    </row>
    <row r="903" spans="1:26" ht="20.100000000000001" customHeight="1" x14ac:dyDescent="0.2">
      <c r="A903" s="776">
        <f t="shared" si="473"/>
        <v>1375</v>
      </c>
      <c r="B903" s="795">
        <v>43608</v>
      </c>
      <c r="C903" s="820">
        <v>2822.24</v>
      </c>
      <c r="D903" s="792">
        <f t="shared" si="474"/>
        <v>-1.1914139769699713E-2</v>
      </c>
      <c r="E903" s="819">
        <f t="shared" si="460"/>
        <v>0.34236411027187447</v>
      </c>
      <c r="F903" s="816">
        <v>7628.28</v>
      </c>
      <c r="G903" s="792">
        <f t="shared" si="475"/>
        <v>-1.5812479679621873E-2</v>
      </c>
      <c r="H903" s="797">
        <f t="shared" si="461"/>
        <v>0.49817938998762695</v>
      </c>
      <c r="I903" s="841">
        <v>295844.55</v>
      </c>
      <c r="J903" s="800">
        <v>200000</v>
      </c>
      <c r="K903" s="800">
        <f t="shared" si="462"/>
        <v>-5675.640000000014</v>
      </c>
      <c r="L903" s="792">
        <f t="shared" si="463"/>
        <v>-1.8823416103578385E-2</v>
      </c>
      <c r="M903" s="817">
        <f t="shared" si="464"/>
        <v>95844.549999999988</v>
      </c>
      <c r="N903" s="802">
        <f t="shared" si="465"/>
        <v>0.47922274999999992</v>
      </c>
      <c r="O903" s="786">
        <f t="shared" si="466"/>
        <v>0.12729898868181816</v>
      </c>
      <c r="P903" s="817" t="b">
        <f t="shared" si="467"/>
        <v>0</v>
      </c>
      <c r="Q903" s="802">
        <f>COUNTIF(P$2:P903, TRUE)/(COUNTIF(P$2:P903,FALSE) + COUNTIF(P$2:P903, TRUE))</f>
        <v>0.4911308203991131</v>
      </c>
      <c r="R903" s="844">
        <v>211127.96</v>
      </c>
      <c r="S903" s="846">
        <f t="shared" si="468"/>
        <v>84716.59</v>
      </c>
      <c r="T903" s="800">
        <v>-42130</v>
      </c>
      <c r="U903" s="800">
        <f t="shared" si="469"/>
        <v>137974.54999999999</v>
      </c>
      <c r="V903" s="802">
        <f>STDEV(D$2:D903)*SQRT(252)</f>
        <v>0.14513622298618384</v>
      </c>
      <c r="W903" s="802">
        <f>STDEV(L$2:L903)*SQRT(252)</f>
        <v>0.24562048626922267</v>
      </c>
      <c r="X903" s="801">
        <f t="shared" si="470"/>
        <v>0.62661377994435707</v>
      </c>
      <c r="Y903" s="801">
        <f t="shared" si="471"/>
        <v>0.51827512686497468</v>
      </c>
      <c r="Z903" s="807">
        <f t="shared" si="472"/>
        <v>0.13685863972812545</v>
      </c>
    </row>
    <row r="904" spans="1:26" ht="20.100000000000001" customHeight="1" x14ac:dyDescent="0.2">
      <c r="A904" s="776">
        <f t="shared" si="473"/>
        <v>1376</v>
      </c>
      <c r="B904" s="795">
        <v>43609</v>
      </c>
      <c r="C904" s="820">
        <v>2826.06</v>
      </c>
      <c r="D904" s="792">
        <f t="shared" si="474"/>
        <v>1.353534780883328E-3</v>
      </c>
      <c r="E904" s="819">
        <f t="shared" si="460"/>
        <v>0.34418104678373695</v>
      </c>
      <c r="F904" s="816">
        <v>7637</v>
      </c>
      <c r="G904" s="792">
        <f t="shared" si="475"/>
        <v>1.1431148306040491E-3</v>
      </c>
      <c r="H904" s="797">
        <f t="shared" si="461"/>
        <v>0.4998919810672271</v>
      </c>
      <c r="I904" s="841">
        <v>295352.09000000003</v>
      </c>
      <c r="J904" s="800">
        <v>200000</v>
      </c>
      <c r="K904" s="800">
        <f t="shared" si="462"/>
        <v>-492.45999999996275</v>
      </c>
      <c r="L904" s="792">
        <f t="shared" si="463"/>
        <v>-1.6645904073607669E-3</v>
      </c>
      <c r="M904" s="817">
        <f t="shared" si="464"/>
        <v>95352.090000000026</v>
      </c>
      <c r="N904" s="802">
        <f t="shared" si="465"/>
        <v>0.47676045000000011</v>
      </c>
      <c r="O904" s="786">
        <f t="shared" si="466"/>
        <v>0.12655287380995642</v>
      </c>
      <c r="P904" s="817" t="b">
        <f t="shared" si="467"/>
        <v>0</v>
      </c>
      <c r="Q904" s="802">
        <f>COUNTIF(P$2:P904, TRUE)/(COUNTIF(P$2:P904,FALSE) + COUNTIF(P$2:P904, TRUE))</f>
        <v>0.49058693244739754</v>
      </c>
      <c r="R904" s="844">
        <v>210635.5</v>
      </c>
      <c r="S904" s="846">
        <f t="shared" si="468"/>
        <v>84716.590000000026</v>
      </c>
      <c r="T904" s="800">
        <v>-42368</v>
      </c>
      <c r="U904" s="800">
        <f t="shared" si="469"/>
        <v>137720.09000000003</v>
      </c>
      <c r="V904" s="802">
        <f>STDEV(D$2:D904)*SQRT(252)</f>
        <v>0.14505659308303423</v>
      </c>
      <c r="W904" s="802">
        <f>STDEV(L$2:L904)*SQRT(252)</f>
        <v>0.24548678394339588</v>
      </c>
      <c r="X904" s="801">
        <f t="shared" si="470"/>
        <v>0.62982699177250467</v>
      </c>
      <c r="Y904" s="801">
        <f t="shared" si="471"/>
        <v>0.51551807301828867</v>
      </c>
      <c r="Z904" s="807">
        <f t="shared" si="472"/>
        <v>0.13257940321626316</v>
      </c>
    </row>
    <row r="905" spans="1:26" ht="20.100000000000001" customHeight="1" x14ac:dyDescent="0.2">
      <c r="A905" s="776">
        <f t="shared" si="473"/>
        <v>1380</v>
      </c>
      <c r="B905" s="795">
        <v>43613</v>
      </c>
      <c r="C905" s="820">
        <v>2802.39</v>
      </c>
      <c r="D905" s="792">
        <f t="shared" si="474"/>
        <v>-8.375618352052E-3</v>
      </c>
      <c r="E905" s="819">
        <f t="shared" ref="E905:E936" si="476">(C905-$C$2)/$C$2</f>
        <v>0.33292269933981461</v>
      </c>
      <c r="F905" s="816">
        <v>7607.35</v>
      </c>
      <c r="G905" s="792">
        <f t="shared" si="475"/>
        <v>-3.8824145606913235E-3</v>
      </c>
      <c r="H905" s="797">
        <f t="shared" ref="H905:H936" si="477">(F905-F$2)/F$2</f>
        <v>0.49406877860046755</v>
      </c>
      <c r="I905" s="841">
        <v>289554.75</v>
      </c>
      <c r="J905" s="800">
        <v>200000</v>
      </c>
      <c r="K905" s="800">
        <f t="shared" ref="K905:K936" si="478">I905-I904-J905+J904</f>
        <v>-5797.3400000000256</v>
      </c>
      <c r="L905" s="792">
        <f t="shared" ref="L905:L936" si="479">K905/I904</f>
        <v>-1.9628572799332569E-2</v>
      </c>
      <c r="M905" s="817">
        <f t="shared" ref="M905:M936" si="480">I905-J905</f>
        <v>89554.75</v>
      </c>
      <c r="N905" s="802">
        <f t="shared" ref="N905:N936" si="481">M905/J905</f>
        <v>0.44777375000000003</v>
      </c>
      <c r="O905" s="786">
        <f t="shared" ref="O905:O936" si="482">N905/(A905/365.25)</f>
        <v>0.11851403057065218</v>
      </c>
      <c r="P905" s="817" t="b">
        <f t="shared" ref="P905:P936" si="483">L905&gt;D905</f>
        <v>0</v>
      </c>
      <c r="Q905" s="802">
        <f>COUNTIF(P$2:P905, TRUE)/(COUNTIF(P$2:P905,FALSE) + COUNTIF(P$2:P905, TRUE))</f>
        <v>0.49004424778761063</v>
      </c>
      <c r="R905" s="844">
        <v>211466.16</v>
      </c>
      <c r="S905" s="846">
        <f t="shared" ref="S905:S936" si="484">I905-R905</f>
        <v>78088.59</v>
      </c>
      <c r="T905" s="800">
        <v>-43825</v>
      </c>
      <c r="U905" s="800">
        <f t="shared" si="469"/>
        <v>133379.75</v>
      </c>
      <c r="V905" s="802">
        <f>STDEV(D$2:D905)*SQRT(252)</f>
        <v>0.14504975381192564</v>
      </c>
      <c r="W905" s="802">
        <f>STDEV(L$2:L905)*SQRT(252)</f>
        <v>0.24558068044554449</v>
      </c>
      <c r="X905" s="801">
        <f t="shared" ref="X905:X936" si="485">E905/(A905/365.25)/V905</f>
        <v>0.60748778442960361</v>
      </c>
      <c r="Y905" s="801">
        <f t="shared" ref="Y905:Y936" si="486">O905/W905</f>
        <v>0.48258694599118396</v>
      </c>
      <c r="Z905" s="807">
        <f t="shared" ref="Z905:Z936" si="487">-(E905-N905)</f>
        <v>0.11485105066018542</v>
      </c>
    </row>
    <row r="906" spans="1:26" ht="20.100000000000001" customHeight="1" x14ac:dyDescent="0.2">
      <c r="A906" s="776">
        <f t="shared" si="473"/>
        <v>1381</v>
      </c>
      <c r="B906" s="795">
        <v>43614</v>
      </c>
      <c r="C906" s="820">
        <v>2783.02</v>
      </c>
      <c r="D906" s="792">
        <f t="shared" si="474"/>
        <v>-6.9119572935957847E-3</v>
      </c>
      <c r="E906" s="819">
        <f t="shared" si="476"/>
        <v>0.32370959456631337</v>
      </c>
      <c r="F906" s="816">
        <v>7547.3</v>
      </c>
      <c r="G906" s="792">
        <f t="shared" si="475"/>
        <v>-7.8936817682899018E-3</v>
      </c>
      <c r="H906" s="797">
        <f t="shared" si="477"/>
        <v>0.48227507512225787</v>
      </c>
      <c r="I906" s="841">
        <v>288093.69</v>
      </c>
      <c r="J906" s="800">
        <v>200000</v>
      </c>
      <c r="K906" s="800">
        <f t="shared" si="478"/>
        <v>-1461.0599999999977</v>
      </c>
      <c r="L906" s="792">
        <f t="shared" si="479"/>
        <v>-5.0458851046304631E-3</v>
      </c>
      <c r="M906" s="817">
        <f t="shared" si="480"/>
        <v>88093.69</v>
      </c>
      <c r="N906" s="802">
        <f t="shared" si="481"/>
        <v>0.44046845000000001</v>
      </c>
      <c r="O906" s="786">
        <f t="shared" si="482"/>
        <v>0.11649609077661116</v>
      </c>
      <c r="P906" s="817" t="b">
        <f t="shared" si="483"/>
        <v>1</v>
      </c>
      <c r="Q906" s="802">
        <f>COUNTIF(P$2:P906, TRUE)/(COUNTIF(P$2:P906,FALSE) + COUNTIF(P$2:P906, TRUE))</f>
        <v>0.49060773480662984</v>
      </c>
      <c r="R906" s="844">
        <v>209993.36</v>
      </c>
      <c r="S906" s="846">
        <f t="shared" si="484"/>
        <v>78100.330000000016</v>
      </c>
      <c r="T906" s="800">
        <v>-44129</v>
      </c>
      <c r="U906" s="800">
        <f t="shared" si="469"/>
        <v>132222.69</v>
      </c>
      <c r="V906" s="802">
        <f>STDEV(D$2:D906)*SQRT(252)</f>
        <v>0.1450202499838853</v>
      </c>
      <c r="W906" s="802">
        <f>STDEV(L$2:L906)*SQRT(252)</f>
        <v>0.2454619055738802</v>
      </c>
      <c r="X906" s="801">
        <f t="shared" si="485"/>
        <v>0.59036889617573718</v>
      </c>
      <c r="Y906" s="801">
        <f t="shared" si="486"/>
        <v>0.47459947198017516</v>
      </c>
      <c r="Z906" s="807">
        <f t="shared" si="487"/>
        <v>0.11675885543368664</v>
      </c>
    </row>
    <row r="907" spans="1:26" ht="20.100000000000001" customHeight="1" x14ac:dyDescent="0.2">
      <c r="A907" s="776">
        <f t="shared" ref="A907:A938" si="488">B907-$B$2</f>
        <v>1382</v>
      </c>
      <c r="B907" s="795">
        <v>43615</v>
      </c>
      <c r="C907" s="820">
        <v>2788.86</v>
      </c>
      <c r="D907" s="792">
        <f t="shared" ref="D907:D938" si="489">(C907-C906)/C906</f>
        <v>2.0984398243635138E-3</v>
      </c>
      <c r="E907" s="819">
        <f t="shared" si="476"/>
        <v>0.32648731949544341</v>
      </c>
      <c r="F907" s="816">
        <v>7567.71</v>
      </c>
      <c r="G907" s="792">
        <f t="shared" ref="G907:G938" si="490">(F907-F906)/F906</f>
        <v>2.7042783511984224E-3</v>
      </c>
      <c r="H907" s="797">
        <f t="shared" si="477"/>
        <v>0.486283559518432</v>
      </c>
      <c r="I907" s="841">
        <v>283348.55</v>
      </c>
      <c r="J907" s="800">
        <v>200000</v>
      </c>
      <c r="K907" s="800">
        <f t="shared" si="478"/>
        <v>-4745.140000000014</v>
      </c>
      <c r="L907" s="792">
        <f t="shared" si="479"/>
        <v>-1.6470822391146483E-2</v>
      </c>
      <c r="M907" s="817">
        <f t="shared" si="480"/>
        <v>83348.549999999988</v>
      </c>
      <c r="N907" s="802">
        <f t="shared" si="481"/>
        <v>0.41674274999999994</v>
      </c>
      <c r="O907" s="786">
        <f t="shared" si="482"/>
        <v>0.11014130928907379</v>
      </c>
      <c r="P907" s="817" t="b">
        <f t="shared" si="483"/>
        <v>0</v>
      </c>
      <c r="Q907" s="802">
        <f>COUNTIF(P$2:P907, TRUE)/(COUNTIF(P$2:P907,FALSE) + COUNTIF(P$2:P907, TRUE))</f>
        <v>0.49006622516556292</v>
      </c>
      <c r="R907" s="844">
        <v>205248.22</v>
      </c>
      <c r="S907" s="846">
        <f t="shared" si="484"/>
        <v>78100.329999999987</v>
      </c>
      <c r="T907" s="800"/>
      <c r="U907" s="800"/>
      <c r="V907" s="802">
        <f>STDEV(D$2:D907)*SQRT(252)</f>
        <v>0.14494294737944377</v>
      </c>
      <c r="W907" s="802">
        <f>STDEV(L$2:L907)*SQRT(252)</f>
        <v>0.24548870183128582</v>
      </c>
      <c r="X907" s="801">
        <f t="shared" si="485"/>
        <v>0.59532128637878912</v>
      </c>
      <c r="Y907" s="801">
        <f t="shared" si="486"/>
        <v>0.44866141890623273</v>
      </c>
      <c r="Z907" s="807">
        <f t="shared" si="487"/>
        <v>9.0255430504556533E-2</v>
      </c>
    </row>
    <row r="908" spans="1:26" ht="20.100000000000001" customHeight="1" x14ac:dyDescent="0.2">
      <c r="A908" s="776">
        <f t="shared" si="488"/>
        <v>1383</v>
      </c>
      <c r="B908" s="795">
        <v>43616</v>
      </c>
      <c r="C908" s="820">
        <v>2752.06</v>
      </c>
      <c r="D908" s="792">
        <f t="shared" si="489"/>
        <v>-1.3195355808466607E-2</v>
      </c>
      <c r="E908" s="819">
        <f t="shared" si="476"/>
        <v>0.30898384733928191</v>
      </c>
      <c r="F908" s="816">
        <v>7453.14</v>
      </c>
      <c r="G908" s="792">
        <f t="shared" si="490"/>
        <v>-1.5139322199185713E-2</v>
      </c>
      <c r="H908" s="797">
        <f t="shared" si="477"/>
        <v>0.46378223383152989</v>
      </c>
      <c r="I908" s="841">
        <v>280628.69</v>
      </c>
      <c r="J908" s="800">
        <v>200000</v>
      </c>
      <c r="K908" s="800">
        <f t="shared" si="478"/>
        <v>-2719.859999999986</v>
      </c>
      <c r="L908" s="792">
        <f t="shared" si="479"/>
        <v>-9.5989903601059051E-3</v>
      </c>
      <c r="M908" s="817">
        <f t="shared" si="480"/>
        <v>80628.69</v>
      </c>
      <c r="N908" s="802">
        <f t="shared" si="481"/>
        <v>0.40314345000000001</v>
      </c>
      <c r="O908" s="786">
        <f t="shared" si="482"/>
        <v>0.10647009769522778</v>
      </c>
      <c r="P908" s="817" t="b">
        <f t="shared" si="483"/>
        <v>1</v>
      </c>
      <c r="Q908" s="802">
        <f>COUNTIF(P$2:P908, TRUE)/(COUNTIF(P$2:P908,FALSE) + COUNTIF(P$2:P908, TRUE))</f>
        <v>0.49062844542447631</v>
      </c>
      <c r="R908" s="844">
        <v>200024.26</v>
      </c>
      <c r="S908" s="846">
        <f t="shared" si="484"/>
        <v>80604.429999999993</v>
      </c>
      <c r="T908" s="800"/>
      <c r="U908" s="800"/>
      <c r="V908" s="802">
        <f>STDEV(D$2:D908)*SQRT(252)</f>
        <v>0.14503898383311883</v>
      </c>
      <c r="W908" s="802">
        <f>STDEV(L$2:L908)*SQRT(252)</f>
        <v>0.24541015233301053</v>
      </c>
      <c r="X908" s="801">
        <f t="shared" si="485"/>
        <v>0.56262506052510775</v>
      </c>
      <c r="Y908" s="801">
        <f t="shared" si="486"/>
        <v>0.43384553036238144</v>
      </c>
      <c r="Z908" s="807">
        <f t="shared" si="487"/>
        <v>9.41596026607181E-2</v>
      </c>
    </row>
    <row r="909" spans="1:26" ht="20.100000000000001" customHeight="1" x14ac:dyDescent="0.2">
      <c r="A909" s="776">
        <f t="shared" si="488"/>
        <v>1386</v>
      </c>
      <c r="B909" s="795">
        <v>43619</v>
      </c>
      <c r="C909" s="820">
        <v>2744.45</v>
      </c>
      <c r="D909" s="792">
        <f t="shared" si="489"/>
        <v>-2.7652013400871083E-3</v>
      </c>
      <c r="E909" s="819">
        <f t="shared" si="476"/>
        <v>0.30536424345046698</v>
      </c>
      <c r="F909" s="816">
        <v>7333.01</v>
      </c>
      <c r="G909" s="792">
        <f t="shared" si="490"/>
        <v>-1.6118038840005702E-2</v>
      </c>
      <c r="H909" s="797">
        <f t="shared" si="477"/>
        <v>0.44018893493332295</v>
      </c>
      <c r="I909" s="841">
        <v>284389.43</v>
      </c>
      <c r="J909" s="800">
        <v>200000</v>
      </c>
      <c r="K909" s="800">
        <f t="shared" si="478"/>
        <v>3760.7399999999907</v>
      </c>
      <c r="L909" s="792">
        <f t="shared" si="479"/>
        <v>1.3401124453811157E-2</v>
      </c>
      <c r="M909" s="817">
        <f t="shared" si="480"/>
        <v>84389.43</v>
      </c>
      <c r="N909" s="802">
        <f t="shared" si="481"/>
        <v>0.42194714999999994</v>
      </c>
      <c r="O909" s="786">
        <f t="shared" si="482"/>
        <v>0.11119494699675324</v>
      </c>
      <c r="P909" s="817" t="b">
        <f t="shared" si="483"/>
        <v>1</v>
      </c>
      <c r="Q909" s="802">
        <f>COUNTIF(P$2:P909, TRUE)/(COUNTIF(P$2:P909,FALSE) + COUNTIF(P$2:P909, TRUE))</f>
        <v>0.49118942731277532</v>
      </c>
      <c r="R909" s="844">
        <v>190947.66</v>
      </c>
      <c r="S909" s="846">
        <f t="shared" si="484"/>
        <v>93441.76999999999</v>
      </c>
      <c r="T909" s="800">
        <v>-44337</v>
      </c>
      <c r="U909" s="800">
        <f>M909-T909</f>
        <v>128726.43</v>
      </c>
      <c r="V909" s="802">
        <f>STDEV(D$2:D909)*SQRT(252)</f>
        <v>0.1449681520963983</v>
      </c>
      <c r="W909" s="802">
        <f>STDEV(L$2:L909)*SQRT(252)</f>
        <v>0.24536997270852465</v>
      </c>
      <c r="X909" s="801">
        <f t="shared" si="485"/>
        <v>0.55510172052164963</v>
      </c>
      <c r="Y909" s="801">
        <f t="shared" si="486"/>
        <v>0.45317259389697973</v>
      </c>
      <c r="Z909" s="807">
        <f t="shared" si="487"/>
        <v>0.11658290654953296</v>
      </c>
    </row>
    <row r="910" spans="1:26" ht="20.100000000000001" customHeight="1" x14ac:dyDescent="0.2">
      <c r="A910" s="776">
        <f t="shared" si="488"/>
        <v>1387</v>
      </c>
      <c r="B910" s="795">
        <v>43620</v>
      </c>
      <c r="C910" s="820">
        <v>2803.27</v>
      </c>
      <c r="D910" s="792">
        <f t="shared" si="489"/>
        <v>2.1432345278653342E-2</v>
      </c>
      <c r="E910" s="819">
        <f t="shared" si="476"/>
        <v>0.33334126063050545</v>
      </c>
      <c r="F910" s="816">
        <v>7527.11</v>
      </c>
      <c r="G910" s="792">
        <f t="shared" si="490"/>
        <v>2.6469348875836723E-2</v>
      </c>
      <c r="H910" s="797">
        <f t="shared" si="477"/>
        <v>0.47830979829919279</v>
      </c>
      <c r="I910" s="841">
        <v>290087.31</v>
      </c>
      <c r="J910" s="800">
        <v>200000</v>
      </c>
      <c r="K910" s="800">
        <f t="shared" si="478"/>
        <v>5697.8800000000047</v>
      </c>
      <c r="L910" s="792">
        <f t="shared" si="479"/>
        <v>2.0035484441176331E-2</v>
      </c>
      <c r="M910" s="817">
        <f t="shared" si="480"/>
        <v>90087.31</v>
      </c>
      <c r="N910" s="802">
        <f t="shared" si="481"/>
        <v>0.45043654999999999</v>
      </c>
      <c r="O910" s="786">
        <f t="shared" si="482"/>
        <v>0.11861712320656093</v>
      </c>
      <c r="P910" s="817" t="b">
        <f t="shared" si="483"/>
        <v>0</v>
      </c>
      <c r="Q910" s="802">
        <f>COUNTIF(P$2:P910, TRUE)/(COUNTIF(P$2:P910,FALSE) + COUNTIF(P$2:P910, TRUE))</f>
        <v>0.49064906490649063</v>
      </c>
      <c r="R910" s="844">
        <v>196645.54</v>
      </c>
      <c r="S910" s="846">
        <f t="shared" si="484"/>
        <v>93441.76999999999</v>
      </c>
      <c r="T910" s="800">
        <v>-44137</v>
      </c>
      <c r="U910" s="800">
        <f>M910-T910</f>
        <v>134224.31</v>
      </c>
      <c r="V910" s="802">
        <f>STDEV(D$2:D910)*SQRT(252)</f>
        <v>0.1453138596827816</v>
      </c>
      <c r="W910" s="802">
        <f>STDEV(L$2:L910)*SQRT(252)</f>
        <v>0.24545178444383223</v>
      </c>
      <c r="X910" s="801">
        <f t="shared" si="485"/>
        <v>0.60408186602474501</v>
      </c>
      <c r="Y910" s="801">
        <f t="shared" si="486"/>
        <v>0.48326038238155317</v>
      </c>
      <c r="Z910" s="807">
        <f t="shared" si="487"/>
        <v>0.11709528936949454</v>
      </c>
    </row>
    <row r="911" spans="1:26" ht="20.100000000000001" customHeight="1" x14ac:dyDescent="0.2">
      <c r="A911" s="776">
        <f t="shared" si="488"/>
        <v>1388</v>
      </c>
      <c r="B911" s="795">
        <v>43621</v>
      </c>
      <c r="C911" s="820">
        <v>2826.15</v>
      </c>
      <c r="D911" s="792">
        <f t="shared" si="489"/>
        <v>8.1618966421358307E-3</v>
      </c>
      <c r="E911" s="819">
        <f t="shared" si="476"/>
        <v>0.34422385418846674</v>
      </c>
      <c r="F911" s="816">
        <v>7575.47</v>
      </c>
      <c r="G911" s="792">
        <f t="shared" si="490"/>
        <v>6.4247765742762603E-3</v>
      </c>
      <c r="H911" s="797">
        <f t="shared" si="477"/>
        <v>0.48780760846082849</v>
      </c>
      <c r="I911" s="841">
        <v>288753.23</v>
      </c>
      <c r="J911" s="800">
        <v>200000</v>
      </c>
      <c r="K911" s="800">
        <f t="shared" si="478"/>
        <v>-1334.0800000000163</v>
      </c>
      <c r="L911" s="792">
        <f t="shared" si="479"/>
        <v>-4.5988912786292385E-3</v>
      </c>
      <c r="M911" s="817">
        <f t="shared" si="480"/>
        <v>88753.229999999981</v>
      </c>
      <c r="N911" s="802">
        <f t="shared" si="481"/>
        <v>0.44376614999999991</v>
      </c>
      <c r="O911" s="786">
        <f t="shared" si="482"/>
        <v>0.1167763589967579</v>
      </c>
      <c r="P911" s="817" t="b">
        <f t="shared" si="483"/>
        <v>0</v>
      </c>
      <c r="Q911" s="802">
        <f>COUNTIF(P$2:P911, TRUE)/(COUNTIF(P$2:P911,FALSE) + COUNTIF(P$2:P911, TRUE))</f>
        <v>0.49010989010989009</v>
      </c>
      <c r="R911" s="844">
        <v>205451.46</v>
      </c>
      <c r="S911" s="846">
        <f t="shared" si="484"/>
        <v>83301.76999999999</v>
      </c>
      <c r="T911" s="800">
        <v>-44297</v>
      </c>
      <c r="U911" s="800">
        <f>M911-T911</f>
        <v>133050.22999999998</v>
      </c>
      <c r="V911" s="802">
        <f>STDEV(D$2:D911)*SQRT(252)</f>
        <v>0.14529192102337321</v>
      </c>
      <c r="W911" s="802">
        <f>STDEV(L$2:L911)*SQRT(252)</f>
        <v>0.24533107335550031</v>
      </c>
      <c r="X911" s="801">
        <f t="shared" si="485"/>
        <v>0.62344802788693354</v>
      </c>
      <c r="Y911" s="801">
        <f t="shared" si="486"/>
        <v>0.4759949785388235</v>
      </c>
      <c r="Z911" s="807">
        <f t="shared" si="487"/>
        <v>9.9542295811533177E-2</v>
      </c>
    </row>
    <row r="912" spans="1:26" ht="20.100000000000001" customHeight="1" x14ac:dyDescent="0.2">
      <c r="A912" s="776">
        <f t="shared" si="488"/>
        <v>1389</v>
      </c>
      <c r="B912" s="795">
        <v>43622</v>
      </c>
      <c r="C912" s="820">
        <v>2843.49</v>
      </c>
      <c r="D912" s="792">
        <f t="shared" si="489"/>
        <v>6.1355554376093593E-3</v>
      </c>
      <c r="E912" s="819">
        <f t="shared" si="476"/>
        <v>0.35247141416639699</v>
      </c>
      <c r="F912" s="816">
        <v>7615.55</v>
      </c>
      <c r="G912" s="792">
        <f t="shared" si="490"/>
        <v>5.2907608372813738E-3</v>
      </c>
      <c r="H912" s="797">
        <f t="shared" si="477"/>
        <v>0.49567924268908231</v>
      </c>
      <c r="I912" s="841">
        <v>289340.01</v>
      </c>
      <c r="J912" s="800">
        <v>200000</v>
      </c>
      <c r="K912" s="800">
        <f t="shared" si="478"/>
        <v>586.78000000002794</v>
      </c>
      <c r="L912" s="792">
        <f t="shared" si="479"/>
        <v>2.032115796592225E-3</v>
      </c>
      <c r="M912" s="817">
        <f t="shared" si="480"/>
        <v>89340.010000000009</v>
      </c>
      <c r="N912" s="802">
        <f t="shared" si="481"/>
        <v>0.44670005000000007</v>
      </c>
      <c r="O912" s="786">
        <f t="shared" si="482"/>
        <v>0.1174637820464363</v>
      </c>
      <c r="P912" s="817" t="b">
        <f t="shared" si="483"/>
        <v>0</v>
      </c>
      <c r="Q912" s="802">
        <f>COUNTIF(P$2:P912, TRUE)/(COUNTIF(P$2:P912,FALSE) + COUNTIF(P$2:P912, TRUE))</f>
        <v>0.48957189901207465</v>
      </c>
      <c r="R912" s="844">
        <v>202376.32000000001</v>
      </c>
      <c r="S912" s="846">
        <f t="shared" si="484"/>
        <v>86963.69</v>
      </c>
      <c r="T912" s="800"/>
      <c r="U912" s="800"/>
      <c r="V912" s="802">
        <f>STDEV(D$2:D912)*SQRT(252)</f>
        <v>0.14524370263912065</v>
      </c>
      <c r="W912" s="802">
        <f>STDEV(L$2:L912)*SQRT(252)</f>
        <v>0.24519748796993773</v>
      </c>
      <c r="X912" s="801">
        <f t="shared" si="485"/>
        <v>0.63813794313931382</v>
      </c>
      <c r="Y912" s="801">
        <f t="shared" si="486"/>
        <v>0.47905785258631145</v>
      </c>
      <c r="Z912" s="807">
        <f t="shared" si="487"/>
        <v>9.422863583360308E-2</v>
      </c>
    </row>
    <row r="913" spans="1:26" ht="20.100000000000001" customHeight="1" x14ac:dyDescent="0.2">
      <c r="A913" s="776">
        <f t="shared" si="488"/>
        <v>1390</v>
      </c>
      <c r="B913" s="795">
        <v>43623</v>
      </c>
      <c r="C913" s="820">
        <v>2873.34</v>
      </c>
      <c r="D913" s="792">
        <f t="shared" si="489"/>
        <v>1.0497663083042447E-2</v>
      </c>
      <c r="E913" s="819">
        <f t="shared" si="476"/>
        <v>0.36666920340176179</v>
      </c>
      <c r="F913" s="816">
        <v>7742.1</v>
      </c>
      <c r="G913" s="792">
        <f t="shared" si="490"/>
        <v>1.6617315886574203E-2</v>
      </c>
      <c r="H913" s="797">
        <f t="shared" si="477"/>
        <v>0.52053341712983892</v>
      </c>
      <c r="I913" s="841">
        <v>289123.67</v>
      </c>
      <c r="J913" s="800">
        <v>200000</v>
      </c>
      <c r="K913" s="800">
        <f t="shared" si="478"/>
        <v>-216.34000000002561</v>
      </c>
      <c r="L913" s="792">
        <f t="shared" si="479"/>
        <v>-7.4770164001869497E-4</v>
      </c>
      <c r="M913" s="817">
        <f t="shared" si="480"/>
        <v>89123.669999999984</v>
      </c>
      <c r="N913" s="802">
        <f t="shared" si="481"/>
        <v>0.44561834999999994</v>
      </c>
      <c r="O913" s="786">
        <f t="shared" si="482"/>
        <v>0.11709503765287768</v>
      </c>
      <c r="P913" s="817" t="b">
        <f t="shared" si="483"/>
        <v>0</v>
      </c>
      <c r="Q913" s="802">
        <f>COUNTIF(P$2:P913, TRUE)/(COUNTIF(P$2:P913,FALSE) + COUNTIF(P$2:P913, TRUE))</f>
        <v>0.48903508771929827</v>
      </c>
      <c r="R913" s="844">
        <v>202094.1</v>
      </c>
      <c r="S913" s="846">
        <f t="shared" si="484"/>
        <v>87029.569999999978</v>
      </c>
      <c r="T913" s="800"/>
      <c r="U913" s="800"/>
      <c r="V913" s="802">
        <f>STDEV(D$2:D913)*SQRT(252)</f>
        <v>0.14526149916989023</v>
      </c>
      <c r="W913" s="802">
        <f>STDEV(L$2:L913)*SQRT(252)</f>
        <v>0.24506355130225671</v>
      </c>
      <c r="X913" s="801">
        <f t="shared" si="485"/>
        <v>0.66328371930099228</v>
      </c>
      <c r="Y913" s="801">
        <f t="shared" si="486"/>
        <v>0.47781498729876354</v>
      </c>
      <c r="Z913" s="807">
        <f t="shared" si="487"/>
        <v>7.8949146598238151E-2</v>
      </c>
    </row>
    <row r="914" spans="1:26" ht="20.100000000000001" customHeight="1" x14ac:dyDescent="0.2">
      <c r="A914" s="776">
        <f t="shared" si="488"/>
        <v>1393</v>
      </c>
      <c r="B914" s="795">
        <v>43626</v>
      </c>
      <c r="C914" s="820">
        <v>2886.73</v>
      </c>
      <c r="D914" s="792">
        <f t="shared" si="489"/>
        <v>4.6600819951693401E-3</v>
      </c>
      <c r="E914" s="819">
        <f t="shared" si="476"/>
        <v>0.37303799394988679</v>
      </c>
      <c r="F914" s="816">
        <v>7823.16</v>
      </c>
      <c r="G914" s="792">
        <f t="shared" si="490"/>
        <v>1.0470027511915305E-2</v>
      </c>
      <c r="H914" s="797">
        <f t="shared" si="477"/>
        <v>0.53645344383997484</v>
      </c>
      <c r="I914" s="841">
        <v>291790.94</v>
      </c>
      <c r="J914" s="800">
        <v>200000</v>
      </c>
      <c r="K914" s="800">
        <f t="shared" si="478"/>
        <v>2667.2700000000186</v>
      </c>
      <c r="L914" s="792">
        <f t="shared" si="479"/>
        <v>9.2253602065857105E-3</v>
      </c>
      <c r="M914" s="817">
        <f t="shared" si="480"/>
        <v>91790.94</v>
      </c>
      <c r="N914" s="802">
        <f t="shared" si="481"/>
        <v>0.45895469999999999</v>
      </c>
      <c r="O914" s="786">
        <f t="shared" si="482"/>
        <v>0.12033970148959081</v>
      </c>
      <c r="P914" s="817" t="b">
        <f t="shared" si="483"/>
        <v>1</v>
      </c>
      <c r="Q914" s="802">
        <f>COUNTIF(P$2:P914, TRUE)/(COUNTIF(P$2:P914,FALSE) + COUNTIF(P$2:P914, TRUE))</f>
        <v>0.48959474260679081</v>
      </c>
      <c r="R914" s="844">
        <v>194218.18</v>
      </c>
      <c r="S914" s="846">
        <f t="shared" si="484"/>
        <v>97572.760000000009</v>
      </c>
      <c r="T914" s="800">
        <v>-42838</v>
      </c>
      <c r="U914" s="800">
        <f t="shared" ref="U914:U919" si="491">M914-T914</f>
        <v>134628.94</v>
      </c>
      <c r="V914" s="802">
        <f>STDEV(D$2:D914)*SQRT(252)</f>
        <v>0.14519914368071157</v>
      </c>
      <c r="W914" s="802">
        <f>STDEV(L$2:L914)*SQRT(252)</f>
        <v>0.24497235192607605</v>
      </c>
      <c r="X914" s="801">
        <f t="shared" si="485"/>
        <v>0.67364039226041272</v>
      </c>
      <c r="Y914" s="801">
        <f t="shared" si="486"/>
        <v>0.49123789090250092</v>
      </c>
      <c r="Z914" s="807">
        <f t="shared" si="487"/>
        <v>8.5916706050113201E-2</v>
      </c>
    </row>
    <row r="915" spans="1:26" ht="20.100000000000001" customHeight="1" x14ac:dyDescent="0.2">
      <c r="A915" s="776">
        <f t="shared" si="488"/>
        <v>1394</v>
      </c>
      <c r="B915" s="795">
        <v>43627</v>
      </c>
      <c r="C915" s="820">
        <v>2885.72</v>
      </c>
      <c r="D915" s="792">
        <f t="shared" si="489"/>
        <v>-3.4987685027703259E-4</v>
      </c>
      <c r="E915" s="819">
        <f t="shared" si="476"/>
        <v>0.37255759974125291</v>
      </c>
      <c r="F915" s="816">
        <v>7822.56</v>
      </c>
      <c r="G915" s="792">
        <f t="shared" si="490"/>
        <v>-7.669535072776913E-5</v>
      </c>
      <c r="H915" s="797">
        <f t="shared" si="477"/>
        <v>0.53633560500422273</v>
      </c>
      <c r="I915" s="841">
        <v>291353.98</v>
      </c>
      <c r="J915" s="800">
        <v>200000</v>
      </c>
      <c r="K915" s="800">
        <f t="shared" si="478"/>
        <v>-436.96000000002095</v>
      </c>
      <c r="L915" s="792">
        <f t="shared" si="479"/>
        <v>-1.4975105121496266E-3</v>
      </c>
      <c r="M915" s="817">
        <f t="shared" si="480"/>
        <v>91353.979999999981</v>
      </c>
      <c r="N915" s="802">
        <f t="shared" si="481"/>
        <v>0.4567698999999999</v>
      </c>
      <c r="O915" s="786">
        <f t="shared" si="482"/>
        <v>0.11968092250717358</v>
      </c>
      <c r="P915" s="817" t="b">
        <f t="shared" si="483"/>
        <v>0</v>
      </c>
      <c r="Q915" s="802">
        <f>COUNTIF(P$2:P915, TRUE)/(COUNTIF(P$2:P915,FALSE) + COUNTIF(P$2:P915, TRUE))</f>
        <v>0.48905908096280087</v>
      </c>
      <c r="R915" s="844">
        <v>199021.42</v>
      </c>
      <c r="S915" s="846">
        <f t="shared" si="484"/>
        <v>92332.559999999969</v>
      </c>
      <c r="T915" s="800">
        <v>-42887</v>
      </c>
      <c r="U915" s="800">
        <f t="shared" si="491"/>
        <v>134240.97999999998</v>
      </c>
      <c r="V915" s="802">
        <f>STDEV(D$2:D915)*SQRT(252)</f>
        <v>0.14512003690243366</v>
      </c>
      <c r="W915" s="802">
        <f>STDEV(L$2:L915)*SQRT(252)</f>
        <v>0.24484019002050003</v>
      </c>
      <c r="X915" s="801">
        <f t="shared" si="485"/>
        <v>0.67265673914493396</v>
      </c>
      <c r="Y915" s="801">
        <f t="shared" si="486"/>
        <v>0.48881240656263542</v>
      </c>
      <c r="Z915" s="807">
        <f t="shared" si="487"/>
        <v>8.4212300258746986E-2</v>
      </c>
    </row>
    <row r="916" spans="1:26" ht="20.100000000000001" customHeight="1" x14ac:dyDescent="0.2">
      <c r="A916" s="776">
        <f t="shared" si="488"/>
        <v>1395</v>
      </c>
      <c r="B916" s="795">
        <v>43628</v>
      </c>
      <c r="C916" s="820">
        <v>2879.84</v>
      </c>
      <c r="D916" s="792">
        <f t="shared" si="489"/>
        <v>-2.0376197274855684E-3</v>
      </c>
      <c r="E916" s="819">
        <f t="shared" si="476"/>
        <v>0.3697608492989099</v>
      </c>
      <c r="F916" s="816">
        <v>7792.71</v>
      </c>
      <c r="G916" s="792">
        <f t="shared" si="490"/>
        <v>-3.8158863594527064E-3</v>
      </c>
      <c r="H916" s="797">
        <f t="shared" si="477"/>
        <v>0.5304731229255456</v>
      </c>
      <c r="I916" s="841">
        <v>289732.38</v>
      </c>
      <c r="J916" s="800">
        <v>200000</v>
      </c>
      <c r="K916" s="800">
        <f t="shared" si="478"/>
        <v>-1621.5999999999767</v>
      </c>
      <c r="L916" s="792">
        <f t="shared" si="479"/>
        <v>-5.5657382816599139E-3</v>
      </c>
      <c r="M916" s="817">
        <f t="shared" si="480"/>
        <v>89732.38</v>
      </c>
      <c r="N916" s="802">
        <f t="shared" si="481"/>
        <v>0.4486619</v>
      </c>
      <c r="O916" s="786">
        <f t="shared" si="482"/>
        <v>0.11747222865591397</v>
      </c>
      <c r="P916" s="817" t="b">
        <f t="shared" si="483"/>
        <v>0</v>
      </c>
      <c r="Q916" s="802">
        <f>COUNTIF(P$2:P916, TRUE)/(COUNTIF(P$2:P916,FALSE) + COUNTIF(P$2:P916, TRUE))</f>
        <v>0.4885245901639344</v>
      </c>
      <c r="R916" s="844">
        <v>201378.22</v>
      </c>
      <c r="S916" s="846">
        <f t="shared" si="484"/>
        <v>88354.16</v>
      </c>
      <c r="T916" s="800">
        <v>-42964</v>
      </c>
      <c r="U916" s="800">
        <f t="shared" si="491"/>
        <v>132696.38</v>
      </c>
      <c r="V916" s="802">
        <f>STDEV(D$2:D916)*SQRT(252)</f>
        <v>0.14504613598381358</v>
      </c>
      <c r="W916" s="802">
        <f>STDEV(L$2:L916)*SQRT(252)</f>
        <v>0.24472656895868289</v>
      </c>
      <c r="X916" s="801">
        <f t="shared" si="485"/>
        <v>0.66746850641609967</v>
      </c>
      <c r="Y916" s="801">
        <f t="shared" si="486"/>
        <v>0.48001420179166071</v>
      </c>
      <c r="Z916" s="807">
        <f t="shared" si="487"/>
        <v>7.8901050701090103E-2</v>
      </c>
    </row>
    <row r="917" spans="1:26" ht="20.100000000000001" customHeight="1" x14ac:dyDescent="0.2">
      <c r="A917" s="776">
        <f t="shared" si="488"/>
        <v>1396</v>
      </c>
      <c r="B917" s="795">
        <v>43629</v>
      </c>
      <c r="C917" s="820">
        <v>2891.64</v>
      </c>
      <c r="D917" s="792">
        <f t="shared" si="489"/>
        <v>4.0974498583253678E-3</v>
      </c>
      <c r="E917" s="819">
        <f t="shared" si="476"/>
        <v>0.37537337569680934</v>
      </c>
      <c r="F917" s="816">
        <v>7837.13</v>
      </c>
      <c r="G917" s="792">
        <f t="shared" si="490"/>
        <v>5.7001992888225115E-3</v>
      </c>
      <c r="H917" s="797">
        <f t="shared" si="477"/>
        <v>0.53919712473240777</v>
      </c>
      <c r="I917" s="841">
        <v>291703.69</v>
      </c>
      <c r="J917" s="800">
        <v>200000</v>
      </c>
      <c r="K917" s="800">
        <f t="shared" si="478"/>
        <v>1971.3099999999977</v>
      </c>
      <c r="L917" s="792">
        <f t="shared" si="479"/>
        <v>6.803899515822145E-3</v>
      </c>
      <c r="M917" s="817">
        <f t="shared" si="480"/>
        <v>91703.69</v>
      </c>
      <c r="N917" s="802">
        <f t="shared" si="481"/>
        <v>0.45851845000000002</v>
      </c>
      <c r="O917" s="786">
        <f t="shared" si="482"/>
        <v>0.11996695119090259</v>
      </c>
      <c r="P917" s="817" t="b">
        <f t="shared" si="483"/>
        <v>1</v>
      </c>
      <c r="Q917" s="802">
        <f>COUNTIF(P$2:P917, TRUE)/(COUNTIF(P$2:P917,FALSE) + COUNTIF(P$2:P917, TRUE))</f>
        <v>0.48908296943231439</v>
      </c>
      <c r="R917" s="844">
        <v>201065.58</v>
      </c>
      <c r="S917" s="846">
        <f t="shared" si="484"/>
        <v>90638.110000000015</v>
      </c>
      <c r="T917" s="800">
        <v>-42968</v>
      </c>
      <c r="U917" s="800">
        <f t="shared" si="491"/>
        <v>134671.69</v>
      </c>
      <c r="V917" s="802">
        <f>STDEV(D$2:D917)*SQRT(252)</f>
        <v>0.14497985152547707</v>
      </c>
      <c r="W917" s="802">
        <f>STDEV(L$2:L917)*SQRT(252)</f>
        <v>0.24461531012338106</v>
      </c>
      <c r="X917" s="801">
        <f t="shared" si="485"/>
        <v>0.67742406660991827</v>
      </c>
      <c r="Y917" s="801">
        <f t="shared" si="486"/>
        <v>0.49043108189096046</v>
      </c>
      <c r="Z917" s="807">
        <f t="shared" si="487"/>
        <v>8.314507430319068E-2</v>
      </c>
    </row>
    <row r="918" spans="1:26" ht="20.100000000000001" customHeight="1" x14ac:dyDescent="0.2">
      <c r="A918" s="776">
        <f t="shared" si="488"/>
        <v>1397</v>
      </c>
      <c r="B918" s="795">
        <v>43630</v>
      </c>
      <c r="C918" s="820">
        <v>2886.98</v>
      </c>
      <c r="D918" s="792">
        <f t="shared" si="489"/>
        <v>-1.6115422390061884E-3</v>
      </c>
      <c r="E918" s="819">
        <f t="shared" si="476"/>
        <v>0.37315690340746938</v>
      </c>
      <c r="F918" s="816">
        <v>7796.95</v>
      </c>
      <c r="G918" s="792">
        <f t="shared" si="490"/>
        <v>-5.1268768031154629E-3</v>
      </c>
      <c r="H918" s="797">
        <f t="shared" si="477"/>
        <v>0.53130585069819514</v>
      </c>
      <c r="I918" s="841">
        <v>288557.03000000003</v>
      </c>
      <c r="J918" s="800">
        <v>200000</v>
      </c>
      <c r="K918" s="800">
        <f t="shared" si="478"/>
        <v>-3146.6599999999744</v>
      </c>
      <c r="L918" s="792">
        <f t="shared" si="479"/>
        <v>-1.0787179277711483E-2</v>
      </c>
      <c r="M918" s="817">
        <f t="shared" si="480"/>
        <v>88557.030000000028</v>
      </c>
      <c r="N918" s="802">
        <f t="shared" si="481"/>
        <v>0.44278515000000013</v>
      </c>
      <c r="O918" s="786">
        <f t="shared" si="482"/>
        <v>0.11576755621868293</v>
      </c>
      <c r="P918" s="817" t="b">
        <f t="shared" si="483"/>
        <v>0</v>
      </c>
      <c r="Q918" s="802">
        <f>COUNTIF(P$2:P918, TRUE)/(COUNTIF(P$2:P918,FALSE) + COUNTIF(P$2:P918, TRUE))</f>
        <v>0.48854961832061067</v>
      </c>
      <c r="R918" s="844">
        <v>204931.72</v>
      </c>
      <c r="S918" s="846">
        <f t="shared" si="484"/>
        <v>83625.310000000027</v>
      </c>
      <c r="T918" s="800">
        <v>-44074</v>
      </c>
      <c r="U918" s="800">
        <f t="shared" si="491"/>
        <v>132631.03000000003</v>
      </c>
      <c r="V918" s="802">
        <f>STDEV(D$2:D918)*SQRT(252)</f>
        <v>0.14490440918503747</v>
      </c>
      <c r="W918" s="802">
        <f>STDEV(L$2:L918)*SQRT(252)</f>
        <v>0.24455285864438039</v>
      </c>
      <c r="X918" s="801">
        <f t="shared" si="485"/>
        <v>0.67329237865343761</v>
      </c>
      <c r="Y918" s="801">
        <f t="shared" si="486"/>
        <v>0.47338459611722539</v>
      </c>
      <c r="Z918" s="807">
        <f t="shared" si="487"/>
        <v>6.9628246592530751E-2</v>
      </c>
    </row>
    <row r="919" spans="1:26" ht="20.100000000000001" customHeight="1" x14ac:dyDescent="0.2">
      <c r="A919" s="776">
        <f t="shared" si="488"/>
        <v>1400</v>
      </c>
      <c r="B919" s="795">
        <v>43633</v>
      </c>
      <c r="C919" s="820">
        <v>2889.67</v>
      </c>
      <c r="D919" s="792">
        <f t="shared" si="489"/>
        <v>9.3176953078997929E-4</v>
      </c>
      <c r="E919" s="819">
        <f t="shared" si="476"/>
        <v>0.37443636917105838</v>
      </c>
      <c r="F919" s="816">
        <v>7845.02</v>
      </c>
      <c r="G919" s="792">
        <f t="shared" si="490"/>
        <v>6.1652312763324918E-3</v>
      </c>
      <c r="H919" s="797">
        <f t="shared" si="477"/>
        <v>0.54074670542255054</v>
      </c>
      <c r="I919" s="841">
        <v>290076.03999999998</v>
      </c>
      <c r="J919" s="800">
        <v>200000</v>
      </c>
      <c r="K919" s="800">
        <f t="shared" si="478"/>
        <v>1519.0099999999511</v>
      </c>
      <c r="L919" s="792">
        <f t="shared" si="479"/>
        <v>5.2641587002747806E-3</v>
      </c>
      <c r="M919" s="817">
        <f t="shared" si="480"/>
        <v>90076.039999999979</v>
      </c>
      <c r="N919" s="802">
        <f t="shared" si="481"/>
        <v>0.4503801999999999</v>
      </c>
      <c r="O919" s="786">
        <f t="shared" si="482"/>
        <v>0.11750097717857141</v>
      </c>
      <c r="P919" s="817" t="b">
        <f t="shared" si="483"/>
        <v>1</v>
      </c>
      <c r="Q919" s="802">
        <f>COUNTIF(P$2:P919, TRUE)/(COUNTIF(P$2:P919,FALSE) + COUNTIF(P$2:P919, TRUE))</f>
        <v>0.48910675381263619</v>
      </c>
      <c r="R919" s="844">
        <v>193521</v>
      </c>
      <c r="S919" s="846">
        <f t="shared" si="484"/>
        <v>96555.039999999979</v>
      </c>
      <c r="T919" s="800">
        <v>-43900</v>
      </c>
      <c r="U919" s="800">
        <f t="shared" si="491"/>
        <v>133976.03999999998</v>
      </c>
      <c r="V919" s="802">
        <f>STDEV(D$2:D919)*SQRT(252)</f>
        <v>0.14482557194770035</v>
      </c>
      <c r="W919" s="802">
        <f>STDEV(L$2:L919)*SQRT(252)</f>
        <v>0.24443233426546662</v>
      </c>
      <c r="X919" s="801">
        <f t="shared" si="485"/>
        <v>0.67452020287212977</v>
      </c>
      <c r="Y919" s="801">
        <f t="shared" si="486"/>
        <v>0.48070963087460866</v>
      </c>
      <c r="Z919" s="807">
        <f t="shared" si="487"/>
        <v>7.5943830828941516E-2</v>
      </c>
    </row>
    <row r="920" spans="1:26" ht="20.100000000000001" customHeight="1" x14ac:dyDescent="0.2">
      <c r="A920" s="776">
        <f t="shared" si="488"/>
        <v>1401</v>
      </c>
      <c r="B920" s="795">
        <v>43634</v>
      </c>
      <c r="C920" s="820">
        <v>2917.75</v>
      </c>
      <c r="D920" s="792">
        <f t="shared" si="489"/>
        <v>9.7173725719545568E-3</v>
      </c>
      <c r="E920" s="819">
        <f t="shared" si="476"/>
        <v>0.38779227944673805</v>
      </c>
      <c r="F920" s="816">
        <v>7953.88</v>
      </c>
      <c r="G920" s="792">
        <f t="shared" si="490"/>
        <v>1.3876318989626497E-2</v>
      </c>
      <c r="H920" s="797">
        <f t="shared" si="477"/>
        <v>0.56212659818920996</v>
      </c>
      <c r="I920" s="841">
        <v>293039</v>
      </c>
      <c r="J920" s="800">
        <v>200000</v>
      </c>
      <c r="K920" s="800">
        <f t="shared" si="478"/>
        <v>2962.960000000021</v>
      </c>
      <c r="L920" s="792">
        <f t="shared" si="479"/>
        <v>1.0214425155555837E-2</v>
      </c>
      <c r="M920" s="817">
        <f t="shared" si="480"/>
        <v>93039</v>
      </c>
      <c r="N920" s="802">
        <f t="shared" si="481"/>
        <v>0.46519500000000003</v>
      </c>
      <c r="O920" s="786">
        <f t="shared" si="482"/>
        <v>0.1212794245182013</v>
      </c>
      <c r="P920" s="817" t="b">
        <f t="shared" si="483"/>
        <v>1</v>
      </c>
      <c r="Q920" s="802">
        <f>COUNTIF(P$2:P920, TRUE)/(COUNTIF(P$2:P920,FALSE) + COUNTIF(P$2:P920, TRUE))</f>
        <v>0.48966267682263331</v>
      </c>
      <c r="R920" s="844">
        <v>202139.96</v>
      </c>
      <c r="S920" s="846">
        <f t="shared" si="484"/>
        <v>90899.040000000008</v>
      </c>
      <c r="T920" s="800"/>
      <c r="U920" s="800"/>
      <c r="V920" s="802">
        <f>STDEV(D$2:D920)*SQRT(252)</f>
        <v>0.14482908380967008</v>
      </c>
      <c r="W920" s="802">
        <f>STDEV(L$2:L920)*SQRT(252)</f>
        <v>0.24435246904930347</v>
      </c>
      <c r="X920" s="801">
        <f t="shared" si="485"/>
        <v>0.69806435836202063</v>
      </c>
      <c r="Y920" s="801">
        <f t="shared" si="486"/>
        <v>0.49632985085053721</v>
      </c>
      <c r="Z920" s="807">
        <f t="shared" si="487"/>
        <v>7.7402720553261972E-2</v>
      </c>
    </row>
    <row r="921" spans="1:26" ht="20.100000000000001" customHeight="1" x14ac:dyDescent="0.2">
      <c r="A921" s="776">
        <f t="shared" si="488"/>
        <v>1402</v>
      </c>
      <c r="B921" s="795">
        <v>43635</v>
      </c>
      <c r="C921" s="820">
        <v>2926.46</v>
      </c>
      <c r="D921" s="792">
        <f t="shared" si="489"/>
        <v>2.9851769342815648E-3</v>
      </c>
      <c r="E921" s="819">
        <f t="shared" si="476"/>
        <v>0.39193508494891649</v>
      </c>
      <c r="F921" s="816">
        <v>7987.32</v>
      </c>
      <c r="G921" s="792">
        <f t="shared" si="490"/>
        <v>4.2042374287768487E-3</v>
      </c>
      <c r="H921" s="797">
        <f t="shared" si="477"/>
        <v>0.56869414930180495</v>
      </c>
      <c r="I921" s="841">
        <v>292400.86</v>
      </c>
      <c r="J921" s="800">
        <v>200000</v>
      </c>
      <c r="K921" s="800">
        <f t="shared" si="478"/>
        <v>-638.14000000001397</v>
      </c>
      <c r="L921" s="792">
        <f t="shared" si="479"/>
        <v>-2.1776623589352066E-3</v>
      </c>
      <c r="M921" s="817">
        <f t="shared" si="480"/>
        <v>92400.859999999986</v>
      </c>
      <c r="N921" s="802">
        <f t="shared" si="481"/>
        <v>0.46200429999999992</v>
      </c>
      <c r="O921" s="786">
        <f t="shared" si="482"/>
        <v>0.12036167658701852</v>
      </c>
      <c r="P921" s="817" t="b">
        <f t="shared" si="483"/>
        <v>0</v>
      </c>
      <c r="Q921" s="802">
        <f>COUNTIF(P$2:P921, TRUE)/(COUNTIF(P$2:P921,FALSE) + COUNTIF(P$2:P921, TRUE))</f>
        <v>0.4891304347826087</v>
      </c>
      <c r="R921" s="844">
        <v>201501.82</v>
      </c>
      <c r="S921" s="846">
        <f t="shared" si="484"/>
        <v>90899.039999999979</v>
      </c>
      <c r="T921" s="800"/>
      <c r="U921" s="800"/>
      <c r="V921" s="802">
        <f>STDEV(D$2:D921)*SQRT(252)</f>
        <v>0.14475651608985191</v>
      </c>
      <c r="W921" s="802">
        <f>STDEV(L$2:L921)*SQRT(252)</f>
        <v>0.24422328117464936</v>
      </c>
      <c r="X921" s="801">
        <f t="shared" si="485"/>
        <v>0.70537202373405294</v>
      </c>
      <c r="Y921" s="801">
        <f t="shared" si="486"/>
        <v>0.49283457337937114</v>
      </c>
      <c r="Z921" s="807">
        <f t="shared" si="487"/>
        <v>7.0069215051083433E-2</v>
      </c>
    </row>
    <row r="922" spans="1:26" ht="20.100000000000001" customHeight="1" x14ac:dyDescent="0.2">
      <c r="A922" s="776">
        <f t="shared" si="488"/>
        <v>1403</v>
      </c>
      <c r="B922" s="795">
        <v>43636</v>
      </c>
      <c r="C922" s="820">
        <v>2954.18</v>
      </c>
      <c r="D922" s="792">
        <f t="shared" si="489"/>
        <v>9.4721950752785951E-3</v>
      </c>
      <c r="E922" s="819">
        <f t="shared" si="476"/>
        <v>0.40511976560567708</v>
      </c>
      <c r="F922" s="816">
        <v>8051.34</v>
      </c>
      <c r="G922" s="792">
        <f t="shared" si="490"/>
        <v>8.015204098496171E-3</v>
      </c>
      <c r="H922" s="797">
        <f t="shared" si="477"/>
        <v>0.58126755307657574</v>
      </c>
      <c r="I922" s="841">
        <v>295186.48</v>
      </c>
      <c r="J922" s="800">
        <v>200000</v>
      </c>
      <c r="K922" s="800">
        <f t="shared" si="478"/>
        <v>2785.6199999999953</v>
      </c>
      <c r="L922" s="792">
        <f t="shared" si="479"/>
        <v>9.5267161662930654E-3</v>
      </c>
      <c r="M922" s="817">
        <f t="shared" si="480"/>
        <v>95186.479999999981</v>
      </c>
      <c r="N922" s="802">
        <f t="shared" si="481"/>
        <v>0.47593239999999992</v>
      </c>
      <c r="O922" s="786">
        <f t="shared" si="482"/>
        <v>0.12390185965787595</v>
      </c>
      <c r="P922" s="817" t="b">
        <f t="shared" si="483"/>
        <v>1</v>
      </c>
      <c r="Q922" s="802">
        <f>COUNTIF(P$2:P922, TRUE)/(COUNTIF(P$2:P922,FALSE) + COUNTIF(P$2:P922, TRUE))</f>
        <v>0.48968512486427795</v>
      </c>
      <c r="R922" s="844">
        <v>210312.42</v>
      </c>
      <c r="S922" s="846">
        <f t="shared" si="484"/>
        <v>84874.059999999969</v>
      </c>
      <c r="T922" s="800">
        <v>-43380</v>
      </c>
      <c r="U922" s="800">
        <f>M922-T922</f>
        <v>138566.47999999998</v>
      </c>
      <c r="V922" s="802">
        <f>STDEV(D$2:D922)*SQRT(252)</f>
        <v>0.14475560337555893</v>
      </c>
      <c r="W922" s="802">
        <f>STDEV(L$2:L922)*SQRT(252)</f>
        <v>0.24413640980195364</v>
      </c>
      <c r="X922" s="801">
        <f t="shared" si="485"/>
        <v>0.7285856317531596</v>
      </c>
      <c r="Y922" s="801">
        <f t="shared" si="486"/>
        <v>0.50751077956125679</v>
      </c>
      <c r="Z922" s="807">
        <f t="shared" si="487"/>
        <v>7.0812634394322838E-2</v>
      </c>
    </row>
    <row r="923" spans="1:26" ht="20.100000000000001" customHeight="1" x14ac:dyDescent="0.2">
      <c r="A923" s="776">
        <f t="shared" si="488"/>
        <v>1404</v>
      </c>
      <c r="B923" s="795">
        <v>43637</v>
      </c>
      <c r="C923" s="820">
        <v>2950.46</v>
      </c>
      <c r="D923" s="792">
        <f t="shared" si="489"/>
        <v>-1.2592326804730246E-3</v>
      </c>
      <c r="E923" s="819">
        <f t="shared" si="476"/>
        <v>0.40335039287684782</v>
      </c>
      <c r="F923" s="816">
        <v>8031.7</v>
      </c>
      <c r="G923" s="792">
        <f t="shared" si="490"/>
        <v>-2.4393455002521725E-3</v>
      </c>
      <c r="H923" s="797">
        <f t="shared" si="477"/>
        <v>0.57741029518628362</v>
      </c>
      <c r="I923" s="841">
        <v>295644.83</v>
      </c>
      <c r="J923" s="800">
        <v>200000</v>
      </c>
      <c r="K923" s="800">
        <f t="shared" si="478"/>
        <v>458.35000000003492</v>
      </c>
      <c r="L923" s="792">
        <f t="shared" si="479"/>
        <v>1.5527472667448555E-3</v>
      </c>
      <c r="M923" s="817">
        <f t="shared" si="480"/>
        <v>95644.830000000016</v>
      </c>
      <c r="N923" s="802">
        <f t="shared" si="481"/>
        <v>0.47822415000000007</v>
      </c>
      <c r="O923" s="786">
        <f t="shared" si="482"/>
        <v>0.12440980825320515</v>
      </c>
      <c r="P923" s="817" t="b">
        <f t="shared" si="483"/>
        <v>1</v>
      </c>
      <c r="Q923" s="802">
        <f>COUNTIF(P$2:P923, TRUE)/(COUNTIF(P$2:P923,FALSE) + COUNTIF(P$2:P923, TRUE))</f>
        <v>0.49023861171366595</v>
      </c>
      <c r="R923" s="844">
        <v>207364.56</v>
      </c>
      <c r="S923" s="846">
        <f t="shared" si="484"/>
        <v>88280.270000000019</v>
      </c>
      <c r="T923" s="800">
        <v>-42401</v>
      </c>
      <c r="U923" s="800">
        <f>M923-T923</f>
        <v>138045.83000000002</v>
      </c>
      <c r="V923" s="802">
        <f>STDEV(D$2:D923)*SQRT(252)</f>
        <v>0.144679549369371</v>
      </c>
      <c r="W923" s="802">
        <f>STDEV(L$2:L923)*SQRT(252)</f>
        <v>0.24400433876033914</v>
      </c>
      <c r="X923" s="801">
        <f t="shared" si="485"/>
        <v>0.72526789578986217</v>
      </c>
      <c r="Y923" s="801">
        <f t="shared" si="486"/>
        <v>0.50986719697390448</v>
      </c>
      <c r="Z923" s="807">
        <f t="shared" si="487"/>
        <v>7.4873757123152251E-2</v>
      </c>
    </row>
    <row r="924" spans="1:26" ht="20.100000000000001" customHeight="1" x14ac:dyDescent="0.2">
      <c r="A924" s="776">
        <f t="shared" si="488"/>
        <v>1407</v>
      </c>
      <c r="B924" s="795">
        <v>43640</v>
      </c>
      <c r="C924" s="820">
        <v>2945.35</v>
      </c>
      <c r="D924" s="792">
        <f t="shared" si="489"/>
        <v>-1.7319333256509586E-3</v>
      </c>
      <c r="E924" s="819">
        <f t="shared" si="476"/>
        <v>0.40091988356385905</v>
      </c>
      <c r="F924" s="816">
        <v>8005.69</v>
      </c>
      <c r="G924" s="792">
        <f t="shared" si="490"/>
        <v>-3.2384177695880347E-3</v>
      </c>
      <c r="H924" s="797">
        <f t="shared" si="477"/>
        <v>0.57230198165642121</v>
      </c>
      <c r="I924" s="841">
        <v>292944.21000000002</v>
      </c>
      <c r="J924" s="800">
        <v>200000</v>
      </c>
      <c r="K924" s="800">
        <f t="shared" si="478"/>
        <v>-2700.6199999999953</v>
      </c>
      <c r="L924" s="792">
        <f t="shared" si="479"/>
        <v>-9.134676902687577E-3</v>
      </c>
      <c r="M924" s="817">
        <f t="shared" si="480"/>
        <v>92944.210000000021</v>
      </c>
      <c r="N924" s="802">
        <f t="shared" si="481"/>
        <v>0.46472105000000008</v>
      </c>
      <c r="O924" s="786">
        <f t="shared" si="482"/>
        <v>0.12063920647654586</v>
      </c>
      <c r="P924" s="817" t="b">
        <f t="shared" si="483"/>
        <v>0</v>
      </c>
      <c r="Q924" s="802">
        <f>COUNTIF(P$2:P924, TRUE)/(COUNTIF(P$2:P924,FALSE) + COUNTIF(P$2:P924, TRUE))</f>
        <v>0.48970747562296857</v>
      </c>
      <c r="R924" s="844">
        <v>220283.14</v>
      </c>
      <c r="S924" s="846">
        <f t="shared" si="484"/>
        <v>72661.070000000007</v>
      </c>
      <c r="T924" s="800">
        <v>-43487</v>
      </c>
      <c r="U924" s="800">
        <f>M924-T924</f>
        <v>136431.21000000002</v>
      </c>
      <c r="V924" s="802">
        <f>STDEV(D$2:D924)*SQRT(252)</f>
        <v>0.14460531703736179</v>
      </c>
      <c r="W924" s="802">
        <f>STDEV(L$2:L924)*SQRT(252)</f>
        <v>0.24392362124250982</v>
      </c>
      <c r="X924" s="801">
        <f t="shared" si="485"/>
        <v>0.71972976021814306</v>
      </c>
      <c r="Y924" s="801">
        <f t="shared" si="486"/>
        <v>0.49457779390953649</v>
      </c>
      <c r="Z924" s="807">
        <f t="shared" si="487"/>
        <v>6.3801166436141032E-2</v>
      </c>
    </row>
    <row r="925" spans="1:26" ht="20.100000000000001" customHeight="1" x14ac:dyDescent="0.2">
      <c r="A925" s="776">
        <f t="shared" si="488"/>
        <v>1408</v>
      </c>
      <c r="B925" s="795">
        <v>43641</v>
      </c>
      <c r="C925" s="820">
        <v>2917.38</v>
      </c>
      <c r="D925" s="792">
        <f t="shared" si="489"/>
        <v>-9.4963247152290223E-3</v>
      </c>
      <c r="E925" s="819">
        <f t="shared" si="476"/>
        <v>0.38761629344951581</v>
      </c>
      <c r="F925" s="816">
        <v>7884.71</v>
      </c>
      <c r="G925" s="792">
        <f t="shared" si="490"/>
        <v>-1.5111751766555983E-2</v>
      </c>
      <c r="H925" s="797">
        <f t="shared" si="477"/>
        <v>0.54854174440756531</v>
      </c>
      <c r="I925" s="841">
        <v>294354.13</v>
      </c>
      <c r="J925" s="800">
        <v>200000</v>
      </c>
      <c r="K925" s="800">
        <f t="shared" si="478"/>
        <v>1409.9199999999837</v>
      </c>
      <c r="L925" s="792">
        <f t="shared" si="479"/>
        <v>4.8129300797581341E-3</v>
      </c>
      <c r="M925" s="817">
        <f t="shared" si="480"/>
        <v>94354.13</v>
      </c>
      <c r="N925" s="802">
        <f t="shared" si="481"/>
        <v>0.47177065000000001</v>
      </c>
      <c r="O925" s="786">
        <f t="shared" si="482"/>
        <v>0.12238226556285511</v>
      </c>
      <c r="P925" s="817" t="b">
        <f t="shared" si="483"/>
        <v>1</v>
      </c>
      <c r="Q925" s="802">
        <f>COUNTIF(P$2:P925, TRUE)/(COUNTIF(P$2:P925,FALSE) + COUNTIF(P$2:P925, TRUE))</f>
        <v>0.49025974025974028</v>
      </c>
      <c r="R925" s="844">
        <v>229216.24</v>
      </c>
      <c r="S925" s="846">
        <f t="shared" si="484"/>
        <v>65137.890000000014</v>
      </c>
      <c r="T925" s="800">
        <v>-42255</v>
      </c>
      <c r="U925" s="800">
        <f>M925-T925</f>
        <v>136609.13</v>
      </c>
      <c r="V925" s="802">
        <f>STDEV(D$2:D925)*SQRT(252)</f>
        <v>0.1446194865402943</v>
      </c>
      <c r="W925" s="802">
        <f>STDEV(L$2:L925)*SQRT(252)</f>
        <v>0.24380187385596575</v>
      </c>
      <c r="X925" s="801">
        <f t="shared" si="485"/>
        <v>0.69528486998603889</v>
      </c>
      <c r="Y925" s="801">
        <f t="shared" si="486"/>
        <v>0.50197426142490031</v>
      </c>
      <c r="Z925" s="807">
        <f t="shared" si="487"/>
        <v>8.4154356550484199E-2</v>
      </c>
    </row>
    <row r="926" spans="1:26" ht="20.100000000000001" customHeight="1" x14ac:dyDescent="0.2">
      <c r="A926" s="776">
        <f t="shared" si="488"/>
        <v>1409</v>
      </c>
      <c r="B926" s="795">
        <v>43642</v>
      </c>
      <c r="C926" s="820">
        <v>2913.78</v>
      </c>
      <c r="D926" s="792">
        <f t="shared" si="489"/>
        <v>-1.2339839170762495E-3</v>
      </c>
      <c r="E926" s="819">
        <f t="shared" si="476"/>
        <v>0.38590399726032615</v>
      </c>
      <c r="F926" s="816">
        <v>7909.97</v>
      </c>
      <c r="G926" s="792">
        <f t="shared" si="490"/>
        <v>3.2036688730467219E-3</v>
      </c>
      <c r="H926" s="797">
        <f t="shared" si="477"/>
        <v>0.5535027593927373</v>
      </c>
      <c r="I926" s="841">
        <v>297196.7</v>
      </c>
      <c r="J926" s="800">
        <v>200000</v>
      </c>
      <c r="K926" s="800">
        <f t="shared" si="478"/>
        <v>2842.570000000007</v>
      </c>
      <c r="L926" s="792">
        <f t="shared" si="479"/>
        <v>9.6569733878033477E-3</v>
      </c>
      <c r="M926" s="817">
        <f t="shared" si="480"/>
        <v>97196.700000000012</v>
      </c>
      <c r="N926" s="802">
        <f t="shared" si="481"/>
        <v>0.48598350000000007</v>
      </c>
      <c r="O926" s="786">
        <f t="shared" si="482"/>
        <v>0.12597975399219305</v>
      </c>
      <c r="P926" s="817" t="b">
        <f t="shared" si="483"/>
        <v>1</v>
      </c>
      <c r="Q926" s="802">
        <f>COUNTIF(P$2:P926, TRUE)/(COUNTIF(P$2:P926,FALSE) + COUNTIF(P$2:P926, TRUE))</f>
        <v>0.49081081081081079</v>
      </c>
      <c r="R926" s="844">
        <v>232021.9</v>
      </c>
      <c r="S926" s="846">
        <f t="shared" si="484"/>
        <v>65174.800000000017</v>
      </c>
      <c r="T926" s="800"/>
      <c r="U926" s="800"/>
      <c r="V926" s="802">
        <f>STDEV(D$2:D926)*SQRT(252)</f>
        <v>0.14454363111161053</v>
      </c>
      <c r="W926" s="802">
        <f>STDEV(L$2:L926)*SQRT(252)</f>
        <v>0.24371696230556017</v>
      </c>
      <c r="X926" s="801">
        <f t="shared" si="485"/>
        <v>0.69208517762698429</v>
      </c>
      <c r="Y926" s="801">
        <f t="shared" si="486"/>
        <v>0.51691007798729216</v>
      </c>
      <c r="Z926" s="807">
        <f t="shared" si="487"/>
        <v>0.10007950273967392</v>
      </c>
    </row>
    <row r="927" spans="1:26" ht="20.100000000000001" customHeight="1" x14ac:dyDescent="0.2">
      <c r="A927" s="776">
        <f t="shared" si="488"/>
        <v>1410</v>
      </c>
      <c r="B927" s="795">
        <v>43643</v>
      </c>
      <c r="C927" s="820">
        <v>2924.92</v>
      </c>
      <c r="D927" s="792">
        <f t="shared" si="489"/>
        <v>3.8232124594169332E-3</v>
      </c>
      <c r="E927" s="819">
        <f t="shared" si="476"/>
        <v>0.39120260269020757</v>
      </c>
      <c r="F927" s="816">
        <v>7967.75</v>
      </c>
      <c r="G927" s="792">
        <f t="shared" si="490"/>
        <v>7.3047053275802241E-3</v>
      </c>
      <c r="H927" s="797">
        <f t="shared" si="477"/>
        <v>0.56485063927568402</v>
      </c>
      <c r="I927" s="841">
        <v>297430.07</v>
      </c>
      <c r="J927" s="800">
        <v>200000</v>
      </c>
      <c r="K927" s="800">
        <f t="shared" si="478"/>
        <v>233.36999999999534</v>
      </c>
      <c r="L927" s="792">
        <f t="shared" si="479"/>
        <v>7.8523752114338869E-4</v>
      </c>
      <c r="M927" s="817">
        <f t="shared" si="480"/>
        <v>97430.07</v>
      </c>
      <c r="N927" s="802">
        <f t="shared" si="481"/>
        <v>0.48715035000000001</v>
      </c>
      <c r="O927" s="786">
        <f t="shared" si="482"/>
        <v>0.12619267045212768</v>
      </c>
      <c r="P927" s="817" t="b">
        <f t="shared" si="483"/>
        <v>0</v>
      </c>
      <c r="Q927" s="802">
        <f>COUNTIF(P$2:P927, TRUE)/(COUNTIF(P$2:P927,FALSE) + COUNTIF(P$2:P927, TRUE))</f>
        <v>0.49028077753779697</v>
      </c>
      <c r="R927" s="844">
        <v>232255.35999999999</v>
      </c>
      <c r="S927" s="846">
        <f t="shared" si="484"/>
        <v>65174.710000000021</v>
      </c>
      <c r="T927" s="800"/>
      <c r="U927" s="800"/>
      <c r="V927" s="802">
        <f>STDEV(D$2:D927)*SQRT(252)</f>
        <v>0.14447647686814663</v>
      </c>
      <c r="W927" s="802">
        <f>STDEV(L$2:L927)*SQRT(252)</f>
        <v>0.2435850961491518</v>
      </c>
      <c r="X927" s="801">
        <f t="shared" si="485"/>
        <v>0.70141605895132142</v>
      </c>
      <c r="Y927" s="801">
        <f t="shared" si="486"/>
        <v>0.51806400492933891</v>
      </c>
      <c r="Z927" s="807">
        <f t="shared" si="487"/>
        <v>9.5947747309792442E-2</v>
      </c>
    </row>
    <row r="928" spans="1:26" ht="20.100000000000001" customHeight="1" x14ac:dyDescent="0.2">
      <c r="A928" s="776">
        <f t="shared" si="488"/>
        <v>1411</v>
      </c>
      <c r="B928" s="795">
        <v>43644</v>
      </c>
      <c r="C928" s="820">
        <v>2941.76</v>
      </c>
      <c r="D928" s="792">
        <f t="shared" si="489"/>
        <v>5.757422425228774E-3</v>
      </c>
      <c r="E928" s="819">
        <f t="shared" si="476"/>
        <v>0.39921234375297282</v>
      </c>
      <c r="F928" s="816">
        <v>8006.24</v>
      </c>
      <c r="G928" s="792">
        <f t="shared" si="490"/>
        <v>4.8307238555426292E-3</v>
      </c>
      <c r="H928" s="797">
        <f t="shared" si="477"/>
        <v>0.57241000058919422</v>
      </c>
      <c r="I928" s="841">
        <v>299186.87</v>
      </c>
      <c r="J928" s="800">
        <v>200000</v>
      </c>
      <c r="K928" s="800">
        <f t="shared" si="478"/>
        <v>1756.7999999999884</v>
      </c>
      <c r="L928" s="792">
        <f t="shared" si="479"/>
        <v>5.9065984821238425E-3</v>
      </c>
      <c r="M928" s="817">
        <f t="shared" si="480"/>
        <v>99186.87</v>
      </c>
      <c r="N928" s="802">
        <f t="shared" si="481"/>
        <v>0.49593434999999997</v>
      </c>
      <c r="O928" s="786">
        <f t="shared" si="482"/>
        <v>0.12837705268426647</v>
      </c>
      <c r="P928" s="817" t="b">
        <f t="shared" si="483"/>
        <v>1</v>
      </c>
      <c r="Q928" s="802">
        <f>COUNTIF(P$2:P928, TRUE)/(COUNTIF(P$2:P928,FALSE) + COUNTIF(P$2:P928, TRUE))</f>
        <v>0.49083063646170444</v>
      </c>
      <c r="R928" s="844">
        <v>219230.2</v>
      </c>
      <c r="S928" s="846">
        <f t="shared" si="484"/>
        <v>79956.669999999984</v>
      </c>
      <c r="T928" s="800"/>
      <c r="U928" s="800"/>
      <c r="V928" s="802">
        <f>STDEV(D$2:D928)*SQRT(252)</f>
        <v>0.14442542047345583</v>
      </c>
      <c r="W928" s="802">
        <f>STDEV(L$2:L928)*SQRT(252)</f>
        <v>0.2434698298739886</v>
      </c>
      <c r="X928" s="801">
        <f t="shared" si="485"/>
        <v>0.71552288987131085</v>
      </c>
      <c r="Y928" s="801">
        <f t="shared" si="486"/>
        <v>0.52728115327763569</v>
      </c>
      <c r="Z928" s="807">
        <f t="shared" si="487"/>
        <v>9.6722006247027148E-2</v>
      </c>
    </row>
    <row r="929" spans="1:26" ht="20.100000000000001" customHeight="1" x14ac:dyDescent="0.2">
      <c r="A929" s="776">
        <f t="shared" si="488"/>
        <v>1414</v>
      </c>
      <c r="B929" s="795">
        <v>43647</v>
      </c>
      <c r="C929" s="820">
        <v>2964.33</v>
      </c>
      <c r="D929" s="792">
        <f t="shared" si="489"/>
        <v>7.6722778200803967E-3</v>
      </c>
      <c r="E929" s="819">
        <f t="shared" si="476"/>
        <v>0.40994748958353144</v>
      </c>
      <c r="F929" s="816">
        <v>8091.16</v>
      </c>
      <c r="G929" s="792">
        <f t="shared" si="490"/>
        <v>1.0606726753132565E-2</v>
      </c>
      <c r="H929" s="797">
        <f t="shared" si="477"/>
        <v>0.58908812380933684</v>
      </c>
      <c r="I929" s="841">
        <v>300505.87</v>
      </c>
      <c r="J929" s="800">
        <v>200000</v>
      </c>
      <c r="K929" s="800">
        <f t="shared" si="478"/>
        <v>1319</v>
      </c>
      <c r="L929" s="792">
        <f t="shared" si="479"/>
        <v>4.4086159262269765E-3</v>
      </c>
      <c r="M929" s="817">
        <f t="shared" si="480"/>
        <v>100505.87</v>
      </c>
      <c r="N929" s="802">
        <f t="shared" si="481"/>
        <v>0.50252934999999999</v>
      </c>
      <c r="O929" s="786">
        <f t="shared" si="482"/>
        <v>0.12980823556400284</v>
      </c>
      <c r="P929" s="817" t="b">
        <f t="shared" si="483"/>
        <v>0</v>
      </c>
      <c r="Q929" s="802">
        <f>COUNTIF(P$2:P929, TRUE)/(COUNTIF(P$2:P929,FALSE) + COUNTIF(P$2:P929, TRUE))</f>
        <v>0.49030172413793105</v>
      </c>
      <c r="R929" s="844">
        <v>219022.36</v>
      </c>
      <c r="S929" s="846">
        <f t="shared" si="484"/>
        <v>81483.510000000009</v>
      </c>
      <c r="T929" s="800"/>
      <c r="U929" s="800"/>
      <c r="V929" s="802">
        <f>STDEV(D$2:D929)*SQRT(252)</f>
        <v>0.1443971494228829</v>
      </c>
      <c r="W929" s="802">
        <f>STDEV(L$2:L929)*SQRT(252)</f>
        <v>0.24334691096328048</v>
      </c>
      <c r="X929" s="801">
        <f t="shared" si="485"/>
        <v>0.73334853135677136</v>
      </c>
      <c r="Y929" s="801">
        <f t="shared" si="486"/>
        <v>0.53342873780547018</v>
      </c>
      <c r="Z929" s="807">
        <f t="shared" si="487"/>
        <v>9.2581860416468542E-2</v>
      </c>
    </row>
    <row r="930" spans="1:26" ht="20.100000000000001" customHeight="1" x14ac:dyDescent="0.2">
      <c r="A930" s="776">
        <f t="shared" si="488"/>
        <v>1415</v>
      </c>
      <c r="B930" s="795">
        <v>43648</v>
      </c>
      <c r="C930" s="820">
        <v>2973.01</v>
      </c>
      <c r="D930" s="792">
        <f t="shared" si="489"/>
        <v>2.9281490252435764E-3</v>
      </c>
      <c r="E930" s="819">
        <f t="shared" si="476"/>
        <v>0.41407602595080006</v>
      </c>
      <c r="F930" s="816">
        <v>8109.09</v>
      </c>
      <c r="G930" s="792">
        <f t="shared" si="490"/>
        <v>2.2159986948719701E-3</v>
      </c>
      <c r="H930" s="797">
        <f t="shared" si="477"/>
        <v>0.59260954101773478</v>
      </c>
      <c r="I930" s="841">
        <v>296218.53999999998</v>
      </c>
      <c r="J930" s="800">
        <v>200000</v>
      </c>
      <c r="K930" s="800">
        <f t="shared" si="478"/>
        <v>-4287.3300000000163</v>
      </c>
      <c r="L930" s="792">
        <f t="shared" si="479"/>
        <v>-1.4267042437473905E-2</v>
      </c>
      <c r="M930" s="817">
        <f t="shared" si="480"/>
        <v>96218.539999999979</v>
      </c>
      <c r="N930" s="802">
        <f t="shared" si="481"/>
        <v>0.48109269999999987</v>
      </c>
      <c r="O930" s="786">
        <f t="shared" si="482"/>
        <v>0.12418311567137805</v>
      </c>
      <c r="P930" s="817" t="b">
        <f t="shared" si="483"/>
        <v>0</v>
      </c>
      <c r="Q930" s="802">
        <f>COUNTIF(P$2:P930, TRUE)/(COUNTIF(P$2:P930,FALSE) + COUNTIF(P$2:P930, TRUE))</f>
        <v>0.48977395048439182</v>
      </c>
      <c r="R930" s="844">
        <v>221451.08</v>
      </c>
      <c r="S930" s="846">
        <f t="shared" si="484"/>
        <v>74767.459999999992</v>
      </c>
      <c r="T930" s="800"/>
      <c r="U930" s="800"/>
      <c r="V930" s="802">
        <f>STDEV(D$2:D930)*SQRT(252)</f>
        <v>0.14432520031780793</v>
      </c>
      <c r="W930" s="802">
        <f>STDEV(L$2:L930)*SQRT(252)</f>
        <v>0.24333722036238817</v>
      </c>
      <c r="X930" s="801">
        <f t="shared" si="485"/>
        <v>0.74057952763650492</v>
      </c>
      <c r="Y930" s="801">
        <f t="shared" si="486"/>
        <v>0.51033341913924735</v>
      </c>
      <c r="Z930" s="807">
        <f t="shared" si="487"/>
        <v>6.7016674049199809E-2</v>
      </c>
    </row>
    <row r="931" spans="1:26" ht="20.100000000000001" customHeight="1" x14ac:dyDescent="0.2">
      <c r="A931" s="776">
        <f t="shared" si="488"/>
        <v>1416</v>
      </c>
      <c r="B931" s="795">
        <v>43649</v>
      </c>
      <c r="C931" s="820">
        <v>2995.82</v>
      </c>
      <c r="D931" s="792">
        <f t="shared" si="489"/>
        <v>7.6723589897107454E-3</v>
      </c>
      <c r="E931" s="819">
        <f t="shared" si="476"/>
        <v>0.42492532486063816</v>
      </c>
      <c r="F931" s="816">
        <v>8170.23</v>
      </c>
      <c r="G931" s="792">
        <f t="shared" si="490"/>
        <v>7.5396869439110208E-3</v>
      </c>
      <c r="H931" s="797">
        <f t="shared" si="477"/>
        <v>0.60461731838089439</v>
      </c>
      <c r="I931" s="841">
        <v>298370.77</v>
      </c>
      <c r="J931" s="800">
        <v>200000</v>
      </c>
      <c r="K931" s="800">
        <f t="shared" si="478"/>
        <v>2152.2300000000396</v>
      </c>
      <c r="L931" s="792">
        <f t="shared" si="479"/>
        <v>7.2656829650164356E-3</v>
      </c>
      <c r="M931" s="817">
        <f t="shared" si="480"/>
        <v>98370.770000000019</v>
      </c>
      <c r="N931" s="802">
        <f t="shared" si="481"/>
        <v>0.49185385000000009</v>
      </c>
      <c r="O931" s="786">
        <f t="shared" si="482"/>
        <v>0.12687119965572036</v>
      </c>
      <c r="P931" s="817" t="b">
        <f t="shared" si="483"/>
        <v>0</v>
      </c>
      <c r="Q931" s="802">
        <f>COUNTIF(P$2:P931, TRUE)/(COUNTIF(P$2:P931,FALSE) + COUNTIF(P$2:P931, TRUE))</f>
        <v>0.489247311827957</v>
      </c>
      <c r="R931" s="844">
        <v>221333.36</v>
      </c>
      <c r="S931" s="846">
        <f t="shared" si="484"/>
        <v>77037.410000000033</v>
      </c>
      <c r="T931" s="800"/>
      <c r="U931" s="800"/>
      <c r="V931" s="802">
        <f>STDEV(D$2:D931)*SQRT(252)</f>
        <v>0.14429693582091482</v>
      </c>
      <c r="W931" s="802">
        <f>STDEV(L$2:L931)*SQRT(252)</f>
        <v>0.24323177106447086</v>
      </c>
      <c r="X931" s="801">
        <f t="shared" si="485"/>
        <v>0.7595956649182688</v>
      </c>
      <c r="Y931" s="801">
        <f t="shared" si="486"/>
        <v>0.52160619930729346</v>
      </c>
      <c r="Z931" s="807">
        <f t="shared" si="487"/>
        <v>6.6928525139361927E-2</v>
      </c>
    </row>
    <row r="932" spans="1:26" ht="20.100000000000001" customHeight="1" x14ac:dyDescent="0.2">
      <c r="A932" s="776">
        <f t="shared" si="488"/>
        <v>1418</v>
      </c>
      <c r="B932" s="795">
        <v>43651</v>
      </c>
      <c r="C932" s="820">
        <v>2990.41</v>
      </c>
      <c r="D932" s="792">
        <f t="shared" si="489"/>
        <v>-1.8058494836139384E-3</v>
      </c>
      <c r="E932" s="819">
        <f t="shared" si="476"/>
        <v>0.42235212419855017</v>
      </c>
      <c r="F932" s="816">
        <v>8161.79</v>
      </c>
      <c r="G932" s="792">
        <f t="shared" si="490"/>
        <v>-1.0330186543095604E-3</v>
      </c>
      <c r="H932" s="797">
        <f t="shared" si="477"/>
        <v>0.60295971875797871</v>
      </c>
      <c r="I932" s="841">
        <v>298558.45</v>
      </c>
      <c r="J932" s="800">
        <v>200000</v>
      </c>
      <c r="K932" s="800">
        <f t="shared" si="478"/>
        <v>187.67999999999302</v>
      </c>
      <c r="L932" s="792">
        <f t="shared" si="479"/>
        <v>6.2901603933921877E-4</v>
      </c>
      <c r="M932" s="817">
        <f t="shared" si="480"/>
        <v>98558.450000000012</v>
      </c>
      <c r="N932" s="802">
        <f t="shared" si="481"/>
        <v>0.49279225000000004</v>
      </c>
      <c r="O932" s="786">
        <f t="shared" si="482"/>
        <v>0.12693396989598027</v>
      </c>
      <c r="P932" s="817" t="b">
        <f t="shared" si="483"/>
        <v>1</v>
      </c>
      <c r="Q932" s="802">
        <f>COUNTIF(P$2:P932, TRUE)/(COUNTIF(P$2:P932,FALSE) + COUNTIF(P$2:P932, TRUE))</f>
        <v>0.48979591836734693</v>
      </c>
      <c r="R932" s="844">
        <v>221521.04</v>
      </c>
      <c r="S932" s="846">
        <f t="shared" si="484"/>
        <v>77037.41</v>
      </c>
      <c r="T932" s="800"/>
      <c r="U932" s="800"/>
      <c r="V932" s="802">
        <f>STDEV(D$2:D932)*SQRT(252)</f>
        <v>0.14422391727268513</v>
      </c>
      <c r="W932" s="802">
        <f>STDEV(L$2:L932)*SQRT(252)</f>
        <v>0.24310083684181399</v>
      </c>
      <c r="X932" s="801">
        <f t="shared" si="485"/>
        <v>0.75431264699515432</v>
      </c>
      <c r="Y932" s="801">
        <f t="shared" si="486"/>
        <v>0.52214534324526551</v>
      </c>
      <c r="Z932" s="807">
        <f t="shared" si="487"/>
        <v>7.0440125801449871E-2</v>
      </c>
    </row>
    <row r="933" spans="1:26" ht="20.100000000000001" customHeight="1" x14ac:dyDescent="0.2">
      <c r="A933" s="776">
        <f t="shared" si="488"/>
        <v>1421</v>
      </c>
      <c r="B933" s="795">
        <v>43654</v>
      </c>
      <c r="C933" s="820">
        <v>2975.95</v>
      </c>
      <c r="D933" s="792">
        <f t="shared" si="489"/>
        <v>-4.8354573453138656E-3</v>
      </c>
      <c r="E933" s="819">
        <f t="shared" si="476"/>
        <v>0.41547440117197149</v>
      </c>
      <c r="F933" s="816">
        <v>8098.38</v>
      </c>
      <c r="G933" s="792">
        <f t="shared" si="490"/>
        <v>-7.7691290758522156E-3</v>
      </c>
      <c r="H933" s="797">
        <f t="shared" si="477"/>
        <v>0.5905061177995562</v>
      </c>
      <c r="I933" s="841">
        <v>295611.11</v>
      </c>
      <c r="J933" s="800">
        <v>200000</v>
      </c>
      <c r="K933" s="800">
        <f t="shared" si="478"/>
        <v>-2947.3400000000256</v>
      </c>
      <c r="L933" s="792">
        <f t="shared" si="479"/>
        <v>-9.8719028049617276E-3</v>
      </c>
      <c r="M933" s="817">
        <f t="shared" si="480"/>
        <v>95611.109999999986</v>
      </c>
      <c r="N933" s="802">
        <f t="shared" si="481"/>
        <v>0.47805554999999994</v>
      </c>
      <c r="O933" s="786">
        <f t="shared" si="482"/>
        <v>0.12287810671182264</v>
      </c>
      <c r="P933" s="817" t="b">
        <f t="shared" si="483"/>
        <v>0</v>
      </c>
      <c r="Q933" s="802">
        <f>COUNTIF(P$2:P933, TRUE)/(COUNTIF(P$2:P933,FALSE) + COUNTIF(P$2:P933, TRUE))</f>
        <v>0.48927038626609443</v>
      </c>
      <c r="R933" s="844">
        <v>223393.7</v>
      </c>
      <c r="S933" s="846">
        <f t="shared" si="484"/>
        <v>72217.409999999974</v>
      </c>
      <c r="T933" s="800"/>
      <c r="U933" s="800"/>
      <c r="V933" s="802">
        <f>STDEV(D$2:D933)*SQRT(252)</f>
        <v>0.14417228789297992</v>
      </c>
      <c r="W933" s="802">
        <f>STDEV(L$2:L933)*SQRT(252)</f>
        <v>0.24302984540222991</v>
      </c>
      <c r="X933" s="801">
        <f t="shared" si="485"/>
        <v>0.74072777017157065</v>
      </c>
      <c r="Y933" s="801">
        <f t="shared" si="486"/>
        <v>0.50560912182802709</v>
      </c>
      <c r="Z933" s="807">
        <f t="shared" si="487"/>
        <v>6.2581148828028454E-2</v>
      </c>
    </row>
    <row r="934" spans="1:26" ht="20.100000000000001" customHeight="1" x14ac:dyDescent="0.2">
      <c r="A934" s="776">
        <f t="shared" si="488"/>
        <v>1422</v>
      </c>
      <c r="B934" s="795">
        <v>43655</v>
      </c>
      <c r="C934" s="820">
        <v>2979.63</v>
      </c>
      <c r="D934" s="792">
        <f t="shared" si="489"/>
        <v>1.2365799156572829E-3</v>
      </c>
      <c r="E934" s="819">
        <f t="shared" si="476"/>
        <v>0.41722474838758777</v>
      </c>
      <c r="F934" s="816">
        <v>8141.72</v>
      </c>
      <c r="G934" s="792">
        <f t="shared" si="490"/>
        <v>5.3516876214749305E-3</v>
      </c>
      <c r="H934" s="797">
        <f t="shared" si="477"/>
        <v>0.5990180097020642</v>
      </c>
      <c r="I934" s="841">
        <v>294624.46000000002</v>
      </c>
      <c r="J934" s="800">
        <v>200000</v>
      </c>
      <c r="K934" s="800">
        <f t="shared" si="478"/>
        <v>-986.64999999996508</v>
      </c>
      <c r="L934" s="792">
        <f t="shared" si="479"/>
        <v>-3.3376621061365561E-3</v>
      </c>
      <c r="M934" s="817">
        <f t="shared" si="480"/>
        <v>94624.460000000021</v>
      </c>
      <c r="N934" s="802">
        <f t="shared" si="481"/>
        <v>0.47312230000000011</v>
      </c>
      <c r="O934" s="786">
        <f t="shared" si="482"/>
        <v>0.12152455701476796</v>
      </c>
      <c r="P934" s="817" t="b">
        <f t="shared" si="483"/>
        <v>0</v>
      </c>
      <c r="Q934" s="802">
        <f>COUNTIF(P$2:P934, TRUE)/(COUNTIF(P$2:P934,FALSE) + COUNTIF(P$2:P934, TRUE))</f>
        <v>0.4887459807073955</v>
      </c>
      <c r="R934" s="844">
        <v>251986.76</v>
      </c>
      <c r="S934" s="846">
        <f t="shared" si="484"/>
        <v>42637.700000000012</v>
      </c>
      <c r="T934" s="800"/>
      <c r="U934" s="800"/>
      <c r="V934" s="802">
        <f>STDEV(D$2:D934)*SQRT(252)</f>
        <v>0.14409547243074866</v>
      </c>
      <c r="W934" s="802">
        <f>STDEV(L$2:L934)*SQRT(252)</f>
        <v>0.24290737591486583</v>
      </c>
      <c r="X934" s="801">
        <f t="shared" si="485"/>
        <v>0.74372153059783974</v>
      </c>
      <c r="Y934" s="801">
        <f t="shared" si="486"/>
        <v>0.50029175341863596</v>
      </c>
      <c r="Z934" s="807">
        <f t="shared" si="487"/>
        <v>5.5897551612412333E-2</v>
      </c>
    </row>
    <row r="935" spans="1:26" ht="20.100000000000001" customHeight="1" x14ac:dyDescent="0.2">
      <c r="A935" s="776">
        <f t="shared" si="488"/>
        <v>1423</v>
      </c>
      <c r="B935" s="795">
        <v>43656</v>
      </c>
      <c r="C935" s="820">
        <v>2993.07</v>
      </c>
      <c r="D935" s="792">
        <f t="shared" si="489"/>
        <v>4.5106271584055922E-3</v>
      </c>
      <c r="E935" s="819">
        <f t="shared" si="476"/>
        <v>0.42361732082722936</v>
      </c>
      <c r="F935" s="816">
        <v>8202.5300000000007</v>
      </c>
      <c r="G935" s="792">
        <f t="shared" si="490"/>
        <v>7.4689377674496786E-3</v>
      </c>
      <c r="H935" s="797">
        <f t="shared" si="477"/>
        <v>0.61096097570556018</v>
      </c>
      <c r="I935" s="841">
        <v>297341.7</v>
      </c>
      <c r="J935" s="800">
        <v>200000</v>
      </c>
      <c r="K935" s="800">
        <f t="shared" si="478"/>
        <v>2717.2399999999907</v>
      </c>
      <c r="L935" s="792">
        <f t="shared" si="479"/>
        <v>9.2227237344787681E-3</v>
      </c>
      <c r="M935" s="817">
        <f t="shared" si="480"/>
        <v>97341.700000000012</v>
      </c>
      <c r="N935" s="802">
        <f t="shared" si="481"/>
        <v>0.48670850000000004</v>
      </c>
      <c r="O935" s="786">
        <f t="shared" si="482"/>
        <v>0.12492640873155307</v>
      </c>
      <c r="P935" s="817" t="b">
        <f t="shared" si="483"/>
        <v>1</v>
      </c>
      <c r="Q935" s="802">
        <f>COUNTIF(P$2:P935, TRUE)/(COUNTIF(P$2:P935,FALSE) + COUNTIF(P$2:P935, TRUE))</f>
        <v>0.48929336188436828</v>
      </c>
      <c r="R935" s="844">
        <v>254544</v>
      </c>
      <c r="S935" s="846">
        <f t="shared" si="484"/>
        <v>42797.700000000012</v>
      </c>
      <c r="T935" s="800"/>
      <c r="U935" s="800"/>
      <c r="V935" s="802">
        <f>STDEV(D$2:D935)*SQRT(252)</f>
        <v>0.14403387287744715</v>
      </c>
      <c r="W935" s="802">
        <f>STDEV(L$2:L935)*SQRT(252)</f>
        <v>0.24281963815358895</v>
      </c>
      <c r="X935" s="801">
        <f t="shared" si="485"/>
        <v>0.75490863883948167</v>
      </c>
      <c r="Y935" s="801">
        <f t="shared" si="486"/>
        <v>0.51448231156877955</v>
      </c>
      <c r="Z935" s="807">
        <f t="shared" si="487"/>
        <v>6.3091179172770684E-2</v>
      </c>
    </row>
    <row r="936" spans="1:26" ht="20.100000000000001" customHeight="1" x14ac:dyDescent="0.2">
      <c r="A936" s="776">
        <f t="shared" si="488"/>
        <v>1424</v>
      </c>
      <c r="B936" s="795">
        <v>43657</v>
      </c>
      <c r="C936" s="820">
        <v>2999.91</v>
      </c>
      <c r="D936" s="792">
        <f t="shared" si="489"/>
        <v>2.2852789944771391E-3</v>
      </c>
      <c r="E936" s="819">
        <f t="shared" si="476"/>
        <v>0.42687068358668967</v>
      </c>
      <c r="F936" s="816">
        <v>8196.0400000000009</v>
      </c>
      <c r="G936" s="792">
        <f t="shared" si="490"/>
        <v>-7.9121929453470838E-4</v>
      </c>
      <c r="H936" s="797">
        <f t="shared" si="477"/>
        <v>0.6096863522988395</v>
      </c>
      <c r="I936" s="841">
        <v>294521.34000000003</v>
      </c>
      <c r="J936" s="800">
        <v>200000</v>
      </c>
      <c r="K936" s="800">
        <f t="shared" si="478"/>
        <v>-2820.359999999986</v>
      </c>
      <c r="L936" s="792">
        <f t="shared" si="479"/>
        <v>-9.4852487895239253E-3</v>
      </c>
      <c r="M936" s="817">
        <f t="shared" si="480"/>
        <v>94521.340000000026</v>
      </c>
      <c r="N936" s="802">
        <f t="shared" si="481"/>
        <v>0.4726067000000001</v>
      </c>
      <c r="O936" s="786">
        <f t="shared" si="482"/>
        <v>0.12122162722963487</v>
      </c>
      <c r="P936" s="817" t="b">
        <f t="shared" si="483"/>
        <v>0</v>
      </c>
      <c r="Q936" s="802">
        <f>COUNTIF(P$2:P936, TRUE)/(COUNTIF(P$2:P936,FALSE) + COUNTIF(P$2:P936, TRUE))</f>
        <v>0.48877005347593583</v>
      </c>
      <c r="R936" s="844">
        <v>261734.76</v>
      </c>
      <c r="S936" s="846">
        <f t="shared" si="484"/>
        <v>32786.580000000016</v>
      </c>
      <c r="T936" s="800"/>
      <c r="U936" s="800"/>
      <c r="V936" s="802">
        <f>STDEV(D$2:D936)*SQRT(252)</f>
        <v>0.14395992484531736</v>
      </c>
      <c r="W936" s="802">
        <f>STDEV(L$2:L936)*SQRT(252)</f>
        <v>0.24274466234966813</v>
      </c>
      <c r="X936" s="801">
        <f t="shared" si="485"/>
        <v>0.7605625791010997</v>
      </c>
      <c r="Y936" s="801">
        <f t="shared" si="486"/>
        <v>0.49937916680127814</v>
      </c>
      <c r="Z936" s="807">
        <f t="shared" si="487"/>
        <v>4.5736016413310432E-2</v>
      </c>
    </row>
    <row r="937" spans="1:26" ht="20.100000000000001" customHeight="1" x14ac:dyDescent="0.2">
      <c r="A937" s="776">
        <f t="shared" si="488"/>
        <v>1425</v>
      </c>
      <c r="B937" s="795">
        <v>43658</v>
      </c>
      <c r="C937" s="820">
        <v>3013.77</v>
      </c>
      <c r="D937" s="792">
        <f t="shared" si="489"/>
        <v>4.6201386041581673E-3</v>
      </c>
      <c r="E937" s="819">
        <f t="shared" ref="E937:E968" si="492">(C937-$C$2)/$C$2</f>
        <v>0.43346302391507008</v>
      </c>
      <c r="F937" s="816">
        <v>8244.14</v>
      </c>
      <c r="G937" s="792">
        <f t="shared" si="490"/>
        <v>5.868687805330201E-3</v>
      </c>
      <c r="H937" s="797">
        <f t="shared" ref="H937:H968" si="493">(F937-F$2)/F$2</f>
        <v>0.61913309896498214</v>
      </c>
      <c r="I937" s="841">
        <v>298612.23</v>
      </c>
      <c r="J937" s="800">
        <v>200000</v>
      </c>
      <c r="K937" s="800">
        <f t="shared" ref="K937:K968" si="494">I937-I936-J937+J936</f>
        <v>4090.8899999999558</v>
      </c>
      <c r="L937" s="792">
        <f t="shared" ref="L937:L968" si="495">K937/I936</f>
        <v>1.3889961250345919E-2</v>
      </c>
      <c r="M937" s="817">
        <f t="shared" ref="M937:M968" si="496">I937-J937</f>
        <v>98612.229999999981</v>
      </c>
      <c r="N937" s="802">
        <f t="shared" ref="N937:N968" si="497">M937/J937</f>
        <v>0.49306114999999989</v>
      </c>
      <c r="O937" s="786">
        <f t="shared" ref="O937:O961" si="498">N937/(A937/365.25)</f>
        <v>0.12637935792105262</v>
      </c>
      <c r="P937" s="817" t="b">
        <f t="shared" ref="P937:P968" si="499">L937&gt;D937</f>
        <v>1</v>
      </c>
      <c r="Q937" s="802">
        <f>COUNTIF(P$2:P937, TRUE)/(COUNTIF(P$2:P937,FALSE) + COUNTIF(P$2:P937, TRUE))</f>
        <v>0.4893162393162393</v>
      </c>
      <c r="R937" s="844">
        <v>263891.15999999997</v>
      </c>
      <c r="S937" s="846">
        <f t="shared" ref="S937:S952" si="500">I937-R937</f>
        <v>34721.070000000007</v>
      </c>
      <c r="T937" s="800">
        <v>-41258</v>
      </c>
      <c r="U937" s="800">
        <f>M937-T937</f>
        <v>139870.22999999998</v>
      </c>
      <c r="V937" s="802">
        <f>STDEV(D$2:D937)*SQRT(252)</f>
        <v>0.14389934557230019</v>
      </c>
      <c r="W937" s="802">
        <f>STDEV(L$2:L937)*SQRT(252)</f>
        <v>0.24271471125345553</v>
      </c>
      <c r="X937" s="801">
        <f t="shared" ref="X937:X968" si="501">E937/(A937/365.25)/V937</f>
        <v>0.77209119152400396</v>
      </c>
      <c r="Y937" s="801">
        <f t="shared" ref="Y937:Y968" si="502">O937/W937</f>
        <v>0.52069096787907765</v>
      </c>
      <c r="Z937" s="807">
        <f t="shared" ref="Z937:Z968" si="503">-(E937-N937)</f>
        <v>5.9598126084929814E-2</v>
      </c>
    </row>
    <row r="938" spans="1:26" ht="20.100000000000001" customHeight="1" x14ac:dyDescent="0.2">
      <c r="A938" s="776">
        <f t="shared" si="488"/>
        <v>1428</v>
      </c>
      <c r="B938" s="795">
        <v>43661</v>
      </c>
      <c r="C938" s="820">
        <v>3014.3</v>
      </c>
      <c r="D938" s="792">
        <f t="shared" si="489"/>
        <v>1.7585947169166861E-4</v>
      </c>
      <c r="E938" s="819">
        <f t="shared" si="492"/>
        <v>0.43371511196514528</v>
      </c>
      <c r="F938" s="816">
        <v>8258.18</v>
      </c>
      <c r="G938" s="792">
        <f t="shared" si="490"/>
        <v>1.7030278476591705E-3</v>
      </c>
      <c r="H938" s="797">
        <f t="shared" si="493"/>
        <v>0.62189052772158626</v>
      </c>
      <c r="I938" s="841">
        <v>293556.21000000002</v>
      </c>
      <c r="J938" s="800">
        <v>200000</v>
      </c>
      <c r="K938" s="800">
        <f t="shared" si="494"/>
        <v>-5056.0199999999604</v>
      </c>
      <c r="L938" s="792">
        <f t="shared" si="495"/>
        <v>-1.6931724464198807E-2</v>
      </c>
      <c r="M938" s="817">
        <f t="shared" si="496"/>
        <v>93556.210000000021</v>
      </c>
      <c r="N938" s="802">
        <f t="shared" si="497"/>
        <v>0.46778105000000009</v>
      </c>
      <c r="O938" s="786">
        <f t="shared" si="498"/>
        <v>0.11964777907037817</v>
      </c>
      <c r="P938" s="817" t="b">
        <f t="shared" si="499"/>
        <v>0</v>
      </c>
      <c r="Q938" s="802">
        <f>COUNTIF(P$2:P938, TRUE)/(COUNTIF(P$2:P938,FALSE) + COUNTIF(P$2:P938, TRUE))</f>
        <v>0.48879402347918888</v>
      </c>
      <c r="R938" s="844">
        <v>265679.15999999997</v>
      </c>
      <c r="S938" s="846">
        <f t="shared" si="500"/>
        <v>27877.050000000047</v>
      </c>
      <c r="T938" s="800"/>
      <c r="U938" s="800"/>
      <c r="V938" s="802">
        <f>STDEV(D$2:D938)*SQRT(252)</f>
        <v>0.14382243214964419</v>
      </c>
      <c r="W938" s="802">
        <f>STDEV(L$2:L938)*SQRT(252)</f>
        <v>0.24275311670349176</v>
      </c>
      <c r="X938" s="801">
        <f t="shared" si="501"/>
        <v>0.77132950255132537</v>
      </c>
      <c r="Y938" s="801">
        <f t="shared" si="502"/>
        <v>0.49287844660927954</v>
      </c>
      <c r="Z938" s="807">
        <f t="shared" si="503"/>
        <v>3.4065938034854804E-2</v>
      </c>
    </row>
    <row r="939" spans="1:26" ht="20.100000000000001" customHeight="1" x14ac:dyDescent="0.2">
      <c r="A939" s="776">
        <f t="shared" ref="A939:A970" si="504">B939-$B$2</f>
        <v>1429</v>
      </c>
      <c r="B939" s="795">
        <v>43662</v>
      </c>
      <c r="C939" s="820">
        <v>3004.04</v>
      </c>
      <c r="D939" s="792">
        <f t="shared" ref="D939:D970" si="505">(C939-C938)/C938</f>
        <v>-3.4037753375577139E-3</v>
      </c>
      <c r="E939" s="819">
        <f t="shared" si="492"/>
        <v>0.42883506782595454</v>
      </c>
      <c r="F939" s="816">
        <v>8222.7900000000009</v>
      </c>
      <c r="G939" s="792">
        <f t="shared" ref="G939:G970" si="506">(F939-F938)/F938</f>
        <v>-4.2854478831896876E-3</v>
      </c>
      <c r="H939" s="797">
        <f t="shared" si="493"/>
        <v>0.61494000039279639</v>
      </c>
      <c r="I939" s="841">
        <v>301174.8</v>
      </c>
      <c r="J939" s="800">
        <v>210000</v>
      </c>
      <c r="K939" s="800">
        <f t="shared" si="494"/>
        <v>-2381.4100000000326</v>
      </c>
      <c r="L939" s="792">
        <f t="shared" si="495"/>
        <v>-8.1122794166065583E-3</v>
      </c>
      <c r="M939" s="817">
        <f t="shared" si="496"/>
        <v>91174.799999999988</v>
      </c>
      <c r="N939" s="802">
        <f t="shared" si="497"/>
        <v>0.43416571428571421</v>
      </c>
      <c r="O939" s="786">
        <f t="shared" si="498"/>
        <v>0.11097202739178244</v>
      </c>
      <c r="P939" s="817" t="b">
        <f t="shared" si="499"/>
        <v>0</v>
      </c>
      <c r="Q939" s="802">
        <f>COUNTIF(P$2:P939, TRUE)/(COUNTIF(P$2:P939,FALSE) + COUNTIF(P$2:P939, TRUE))</f>
        <v>0.48827292110874199</v>
      </c>
      <c r="R939" s="844">
        <v>256062.9</v>
      </c>
      <c r="S939" s="846">
        <f t="shared" si="500"/>
        <v>45111.899999999994</v>
      </c>
      <c r="T939" s="800"/>
      <c r="U939" s="800"/>
      <c r="V939" s="802">
        <f>STDEV(D$2:D939)*SQRT(252)</f>
        <v>0.14375930358244041</v>
      </c>
      <c r="W939" s="802">
        <f>STDEV(L$2:L939)*SQRT(252)</f>
        <v>0.24266417247479363</v>
      </c>
      <c r="X939" s="801">
        <f t="shared" si="501"/>
        <v>0.76245168401648011</v>
      </c>
      <c r="Y939" s="801">
        <f t="shared" si="502"/>
        <v>0.45730701100225041</v>
      </c>
      <c r="Z939" s="807">
        <f t="shared" si="503"/>
        <v>5.3306464597596692E-3</v>
      </c>
    </row>
    <row r="940" spans="1:26" ht="20.100000000000001" customHeight="1" x14ac:dyDescent="0.2">
      <c r="A940" s="776">
        <f t="shared" si="504"/>
        <v>1430</v>
      </c>
      <c r="B940" s="795">
        <v>43663</v>
      </c>
      <c r="C940" s="820">
        <v>2984.42</v>
      </c>
      <c r="D940" s="792">
        <f t="shared" si="505"/>
        <v>-6.5312046444121552E-3</v>
      </c>
      <c r="E940" s="819">
        <f t="shared" si="492"/>
        <v>0.41950305359487072</v>
      </c>
      <c r="F940" s="816">
        <v>8185.2</v>
      </c>
      <c r="G940" s="792">
        <f t="shared" si="506"/>
        <v>-4.5714410802174263E-3</v>
      </c>
      <c r="H940" s="797">
        <f t="shared" si="493"/>
        <v>0.60755739733291436</v>
      </c>
      <c r="I940" s="841">
        <v>298988.58</v>
      </c>
      <c r="J940" s="800">
        <v>210000</v>
      </c>
      <c r="K940" s="800">
        <f t="shared" si="494"/>
        <v>-2186.2199999999721</v>
      </c>
      <c r="L940" s="792">
        <f t="shared" si="495"/>
        <v>-7.2589738583705285E-3</v>
      </c>
      <c r="M940" s="817">
        <f t="shared" si="496"/>
        <v>88988.580000000016</v>
      </c>
      <c r="N940" s="802">
        <f t="shared" si="497"/>
        <v>0.42375514285714294</v>
      </c>
      <c r="O940" s="786">
        <f t="shared" si="498"/>
        <v>0.10823536078921081</v>
      </c>
      <c r="P940" s="817" t="b">
        <f t="shared" si="499"/>
        <v>0</v>
      </c>
      <c r="Q940" s="802">
        <f>COUNTIF(P$2:P940, TRUE)/(COUNTIF(P$2:P940,FALSE) + COUNTIF(P$2:P940, TRUE))</f>
        <v>0.48775292864749736</v>
      </c>
      <c r="R940" s="844">
        <v>256282.68</v>
      </c>
      <c r="S940" s="846">
        <f t="shared" si="500"/>
        <v>42705.900000000023</v>
      </c>
      <c r="T940" s="800"/>
      <c r="U940" s="800"/>
      <c r="V940" s="802">
        <f>STDEV(D$2:D940)*SQRT(252)</f>
        <v>0.14372776168978002</v>
      </c>
      <c r="W940" s="802">
        <f>STDEV(L$2:L940)*SQRT(252)</f>
        <v>0.24256760505814945</v>
      </c>
      <c r="X940" s="801">
        <f t="shared" si="501"/>
        <v>0.74550172266095782</v>
      </c>
      <c r="Y940" s="801">
        <f t="shared" si="502"/>
        <v>0.44620698944223869</v>
      </c>
      <c r="Z940" s="807">
        <f t="shared" si="503"/>
        <v>4.2520892622722184E-3</v>
      </c>
    </row>
    <row r="941" spans="1:26" ht="20.100000000000001" customHeight="1" x14ac:dyDescent="0.2">
      <c r="A941" s="776">
        <f t="shared" si="504"/>
        <v>1431</v>
      </c>
      <c r="B941" s="795">
        <v>43664</v>
      </c>
      <c r="C941" s="820">
        <v>2995.11</v>
      </c>
      <c r="D941" s="792">
        <f t="shared" si="505"/>
        <v>3.5819355184592162E-3</v>
      </c>
      <c r="E941" s="819">
        <f t="shared" si="492"/>
        <v>0.4245876220011035</v>
      </c>
      <c r="F941" s="816">
        <v>8207.24</v>
      </c>
      <c r="G941" s="792">
        <f t="shared" si="506"/>
        <v>2.6926648096564487E-3</v>
      </c>
      <c r="H941" s="797">
        <f t="shared" si="493"/>
        <v>0.61188601056621561</v>
      </c>
      <c r="I941" s="841">
        <v>299905.98</v>
      </c>
      <c r="J941" s="800">
        <v>210000</v>
      </c>
      <c r="K941" s="800">
        <f t="shared" si="494"/>
        <v>917.39999999996508</v>
      </c>
      <c r="L941" s="792">
        <f t="shared" si="495"/>
        <v>3.0683446170417781E-3</v>
      </c>
      <c r="M941" s="817">
        <f t="shared" si="496"/>
        <v>89905.979999999981</v>
      </c>
      <c r="N941" s="802">
        <f t="shared" si="497"/>
        <v>0.42812371428571422</v>
      </c>
      <c r="O941" s="786">
        <f t="shared" si="498"/>
        <v>0.10927476355196164</v>
      </c>
      <c r="P941" s="817" t="b">
        <f t="shared" si="499"/>
        <v>0</v>
      </c>
      <c r="Q941" s="802">
        <f>COUNTIF(P$2:P941, TRUE)/(COUNTIF(P$2:P941,FALSE) + COUNTIF(P$2:P941, TRUE))</f>
        <v>0.48723404255319147</v>
      </c>
      <c r="R941" s="844">
        <v>257200.08</v>
      </c>
      <c r="S941" s="846">
        <f t="shared" si="500"/>
        <v>42705.899999999994</v>
      </c>
      <c r="T941" s="800"/>
      <c r="U941" s="800"/>
      <c r="V941" s="802">
        <f>STDEV(D$2:D941)*SQRT(252)</f>
        <v>0.14366049861920796</v>
      </c>
      <c r="W941" s="802">
        <f>STDEV(L$2:L941)*SQRT(252)</f>
        <v>0.2424420732648381</v>
      </c>
      <c r="X941" s="801">
        <f t="shared" si="501"/>
        <v>0.75436329780278455</v>
      </c>
      <c r="Y941" s="801">
        <f t="shared" si="502"/>
        <v>0.45072524781040135</v>
      </c>
      <c r="Z941" s="807">
        <f t="shared" si="503"/>
        <v>3.5360922846107146E-3</v>
      </c>
    </row>
    <row r="942" spans="1:26" ht="20.100000000000001" customHeight="1" x14ac:dyDescent="0.2">
      <c r="A942" s="776">
        <f t="shared" si="504"/>
        <v>1432</v>
      </c>
      <c r="B942" s="795">
        <v>43665</v>
      </c>
      <c r="C942" s="820">
        <v>2976.61</v>
      </c>
      <c r="D942" s="792">
        <f t="shared" si="505"/>
        <v>-6.1767347442998749E-3</v>
      </c>
      <c r="E942" s="819">
        <f t="shared" si="492"/>
        <v>0.41578832213998973</v>
      </c>
      <c r="F942" s="816">
        <v>8146.48</v>
      </c>
      <c r="G942" s="792">
        <f t="shared" si="506"/>
        <v>-7.4032195963564147E-3</v>
      </c>
      <c r="H942" s="797">
        <f t="shared" si="493"/>
        <v>0.59995286446569907</v>
      </c>
      <c r="I942" s="841">
        <v>302279.08</v>
      </c>
      <c r="J942" s="800">
        <v>210000</v>
      </c>
      <c r="K942" s="800">
        <f t="shared" si="494"/>
        <v>2373.1000000000349</v>
      </c>
      <c r="L942" s="792">
        <f t="shared" si="495"/>
        <v>7.9128132089931486E-3</v>
      </c>
      <c r="M942" s="817">
        <f t="shared" si="496"/>
        <v>92279.080000000016</v>
      </c>
      <c r="N942" s="802">
        <f t="shared" si="497"/>
        <v>0.43942419047619058</v>
      </c>
      <c r="O942" s="786">
        <f t="shared" si="498"/>
        <v>0.11208078601356747</v>
      </c>
      <c r="P942" s="817" t="b">
        <f t="shared" si="499"/>
        <v>1</v>
      </c>
      <c r="Q942" s="802">
        <f>COUNTIF(P$2:P942, TRUE)/(COUNTIF(P$2:P942,FALSE) + COUNTIF(P$2:P942, TRUE))</f>
        <v>0.48777895855472903</v>
      </c>
      <c r="R942" s="844">
        <v>259573.18</v>
      </c>
      <c r="S942" s="846">
        <f t="shared" si="500"/>
        <v>42705.900000000023</v>
      </c>
      <c r="T942" s="800"/>
      <c r="U942" s="800"/>
      <c r="V942" s="802">
        <f>STDEV(D$2:D942)*SQRT(252)</f>
        <v>0.14362457477823484</v>
      </c>
      <c r="W942" s="802">
        <f>STDEV(L$2:L942)*SQRT(252)</f>
        <v>0.24234375107450054</v>
      </c>
      <c r="X942" s="801">
        <f t="shared" si="501"/>
        <v>0.73839838521415246</v>
      </c>
      <c r="Y942" s="801">
        <f t="shared" si="502"/>
        <v>0.46248680032649964</v>
      </c>
      <c r="Z942" s="807">
        <f t="shared" si="503"/>
        <v>2.3635868336200849E-2</v>
      </c>
    </row>
    <row r="943" spans="1:26" ht="20.100000000000001" customHeight="1" x14ac:dyDescent="0.2">
      <c r="A943" s="776">
        <f t="shared" si="504"/>
        <v>1435</v>
      </c>
      <c r="B943" s="795">
        <v>43668</v>
      </c>
      <c r="C943" s="820">
        <v>2985.03</v>
      </c>
      <c r="D943" s="792">
        <f t="shared" si="505"/>
        <v>2.8287212634507284E-3</v>
      </c>
      <c r="E943" s="819">
        <f t="shared" si="492"/>
        <v>0.41979319267137238</v>
      </c>
      <c r="F943" s="816">
        <v>8204.1299999999992</v>
      </c>
      <c r="G943" s="792">
        <f t="shared" si="506"/>
        <v>7.0766760613172365E-3</v>
      </c>
      <c r="H943" s="797">
        <f t="shared" si="493"/>
        <v>0.61127521260089945</v>
      </c>
      <c r="I943" s="841">
        <v>301207.26</v>
      </c>
      <c r="J943" s="800">
        <v>210000</v>
      </c>
      <c r="K943" s="800">
        <f t="shared" si="494"/>
        <v>-1071.820000000007</v>
      </c>
      <c r="L943" s="792">
        <f t="shared" si="495"/>
        <v>-3.5457961563202024E-3</v>
      </c>
      <c r="M943" s="817">
        <f t="shared" si="496"/>
        <v>91207.260000000009</v>
      </c>
      <c r="N943" s="802">
        <f t="shared" si="497"/>
        <v>0.43432028571428577</v>
      </c>
      <c r="O943" s="786">
        <f t="shared" si="498"/>
        <v>0.11054737585863615</v>
      </c>
      <c r="P943" s="817" t="b">
        <f t="shared" si="499"/>
        <v>0</v>
      </c>
      <c r="Q943" s="802">
        <f>COUNTIF(P$2:P943, TRUE)/(COUNTIF(P$2:P943,FALSE) + COUNTIF(P$2:P943, TRUE))</f>
        <v>0.48726114649681529</v>
      </c>
      <c r="R943" s="844">
        <v>258501.36</v>
      </c>
      <c r="S943" s="846">
        <f t="shared" si="500"/>
        <v>42705.900000000023</v>
      </c>
      <c r="T943" s="800"/>
      <c r="U943" s="800"/>
      <c r="V943" s="802">
        <f>STDEV(D$2:D943)*SQRT(252)</f>
        <v>0.1435536114839015</v>
      </c>
      <c r="W943" s="802">
        <f>STDEV(L$2:L943)*SQRT(252)</f>
        <v>0.24222367113479376</v>
      </c>
      <c r="X943" s="801">
        <f t="shared" si="501"/>
        <v>0.74431983514591837</v>
      </c>
      <c r="Y943" s="801">
        <f t="shared" si="502"/>
        <v>0.45638551897398266</v>
      </c>
      <c r="Z943" s="807">
        <f t="shared" si="503"/>
        <v>1.4527093042913386E-2</v>
      </c>
    </row>
    <row r="944" spans="1:26" ht="20.100000000000001" customHeight="1" x14ac:dyDescent="0.2">
      <c r="A944" s="776">
        <f t="shared" si="504"/>
        <v>1436</v>
      </c>
      <c r="B944" s="795">
        <v>43669</v>
      </c>
      <c r="C944" s="820">
        <v>3005.47</v>
      </c>
      <c r="D944" s="792">
        <f t="shared" si="505"/>
        <v>6.8475023701602992E-3</v>
      </c>
      <c r="E944" s="819">
        <f t="shared" si="492"/>
        <v>0.42951522992332702</v>
      </c>
      <c r="F944" s="816">
        <v>8251.4</v>
      </c>
      <c r="G944" s="792">
        <f t="shared" si="506"/>
        <v>5.7617322007330989E-3</v>
      </c>
      <c r="H944" s="797">
        <f t="shared" si="493"/>
        <v>0.62055894887758511</v>
      </c>
      <c r="I944" s="841">
        <v>303851.98</v>
      </c>
      <c r="J944" s="800">
        <v>210000</v>
      </c>
      <c r="K944" s="800">
        <f t="shared" si="494"/>
        <v>2644.7199999999721</v>
      </c>
      <c r="L944" s="792">
        <f t="shared" si="495"/>
        <v>8.7803992506686988E-3</v>
      </c>
      <c r="M944" s="817">
        <f t="shared" si="496"/>
        <v>93851.979999999981</v>
      </c>
      <c r="N944" s="802">
        <f t="shared" si="497"/>
        <v>0.44691419047619041</v>
      </c>
      <c r="O944" s="786">
        <f t="shared" si="498"/>
        <v>0.11367368250099481</v>
      </c>
      <c r="P944" s="817" t="b">
        <f t="shared" si="499"/>
        <v>1</v>
      </c>
      <c r="Q944" s="802">
        <f>COUNTIF(P$2:P944, TRUE)/(COUNTIF(P$2:P944,FALSE) + COUNTIF(P$2:P944, TRUE))</f>
        <v>0.48780487804878048</v>
      </c>
      <c r="R944" s="844">
        <v>256190.18</v>
      </c>
      <c r="S944" s="846">
        <f t="shared" si="500"/>
        <v>47661.799999999988</v>
      </c>
      <c r="T944" s="800"/>
      <c r="U944" s="800"/>
      <c r="V944" s="802">
        <f>STDEV(D$2:D944)*SQRT(252)</f>
        <v>0.14351590199407518</v>
      </c>
      <c r="W944" s="802">
        <f>STDEV(L$2:L944)*SQRT(252)</f>
        <v>0.24213323737881526</v>
      </c>
      <c r="X944" s="801">
        <f t="shared" si="501"/>
        <v>0.76122725197082086</v>
      </c>
      <c r="Y944" s="801">
        <f t="shared" si="502"/>
        <v>0.46946748712219699</v>
      </c>
      <c r="Z944" s="807">
        <f t="shared" si="503"/>
        <v>1.7398960552863385E-2</v>
      </c>
    </row>
    <row r="945" spans="1:26" ht="20.100000000000001" customHeight="1" x14ac:dyDescent="0.2">
      <c r="A945" s="776">
        <f t="shared" si="504"/>
        <v>1437</v>
      </c>
      <c r="B945" s="795">
        <v>43670</v>
      </c>
      <c r="C945" s="820">
        <v>3019.56</v>
      </c>
      <c r="D945" s="792">
        <f t="shared" si="505"/>
        <v>4.6881186636366845E-3</v>
      </c>
      <c r="E945" s="819">
        <f t="shared" si="492"/>
        <v>0.43621696695268347</v>
      </c>
      <c r="F945" s="816">
        <v>8321.5</v>
      </c>
      <c r="G945" s="792">
        <f t="shared" si="506"/>
        <v>8.4955280316068027E-3</v>
      </c>
      <c r="H945" s="797">
        <f t="shared" si="493"/>
        <v>0.63432645285464584</v>
      </c>
      <c r="I945" s="841">
        <v>297171.44</v>
      </c>
      <c r="J945" s="800">
        <v>200000</v>
      </c>
      <c r="K945" s="800">
        <f t="shared" si="494"/>
        <v>3319.460000000021</v>
      </c>
      <c r="L945" s="792">
        <f t="shared" si="495"/>
        <v>1.0924595587627966E-2</v>
      </c>
      <c r="M945" s="817">
        <f t="shared" si="496"/>
        <v>97171.44</v>
      </c>
      <c r="N945" s="802">
        <f t="shared" si="497"/>
        <v>0.48585719999999999</v>
      </c>
      <c r="O945" s="786">
        <f t="shared" si="498"/>
        <v>0.12349293131524008</v>
      </c>
      <c r="P945" s="817" t="b">
        <f t="shared" si="499"/>
        <v>1</v>
      </c>
      <c r="Q945" s="802">
        <f>COUNTIF(P$2:P945, TRUE)/(COUNTIF(P$2:P945,FALSE) + COUNTIF(P$2:P945, TRUE))</f>
        <v>0.48834745762711862</v>
      </c>
      <c r="R945" s="844">
        <v>225694.34</v>
      </c>
      <c r="S945" s="846">
        <f t="shared" si="500"/>
        <v>71477.100000000006</v>
      </c>
      <c r="T945" s="800"/>
      <c r="U945" s="800"/>
      <c r="V945" s="802">
        <f>STDEV(D$2:D945)*SQRT(252)</f>
        <v>0.14345667187007743</v>
      </c>
      <c r="W945" s="802">
        <f>STDEV(L$2:L945)*SQRT(252)</f>
        <v>0.24206510945509185</v>
      </c>
      <c r="X945" s="801">
        <f t="shared" si="501"/>
        <v>0.77288567690367982</v>
      </c>
      <c r="Y945" s="801">
        <f t="shared" si="502"/>
        <v>0.51016411077677681</v>
      </c>
      <c r="Z945" s="807">
        <f t="shared" si="503"/>
        <v>4.9640233047316518E-2</v>
      </c>
    </row>
    <row r="946" spans="1:26" ht="20.100000000000001" customHeight="1" x14ac:dyDescent="0.2">
      <c r="A946" s="776">
        <f t="shared" si="504"/>
        <v>1438</v>
      </c>
      <c r="B946" s="795">
        <v>43671</v>
      </c>
      <c r="C946" s="820">
        <v>3003.67</v>
      </c>
      <c r="D946" s="792">
        <f t="shared" si="505"/>
        <v>-5.262356104862918E-3</v>
      </c>
      <c r="E946" s="819">
        <f t="shared" si="492"/>
        <v>0.4286590818287323</v>
      </c>
      <c r="F946" s="816">
        <v>8238.5400000000009</v>
      </c>
      <c r="G946" s="792">
        <f t="shared" si="506"/>
        <v>-9.9693564862103137E-3</v>
      </c>
      <c r="H946" s="797">
        <f t="shared" si="493"/>
        <v>0.61803326983129425</v>
      </c>
      <c r="I946" s="841">
        <v>293197.07</v>
      </c>
      <c r="J946" s="800">
        <v>200000</v>
      </c>
      <c r="K946" s="800">
        <f t="shared" si="494"/>
        <v>-3974.3699999999953</v>
      </c>
      <c r="L946" s="792">
        <f t="shared" si="495"/>
        <v>-1.3373997178194498E-2</v>
      </c>
      <c r="M946" s="817">
        <f t="shared" si="496"/>
        <v>93197.07</v>
      </c>
      <c r="N946" s="802">
        <f t="shared" si="497"/>
        <v>0.46598535000000002</v>
      </c>
      <c r="O946" s="786">
        <f t="shared" si="498"/>
        <v>0.11835963079798333</v>
      </c>
      <c r="P946" s="817" t="b">
        <f t="shared" si="499"/>
        <v>0</v>
      </c>
      <c r="Q946" s="802">
        <f>COUNTIF(P$2:P946, TRUE)/(COUNTIF(P$2:P946,FALSE) + COUNTIF(P$2:P946, TRUE))</f>
        <v>0.48783068783068784</v>
      </c>
      <c r="R946" s="844">
        <v>221714.64</v>
      </c>
      <c r="S946" s="846">
        <f t="shared" si="500"/>
        <v>71482.429999999993</v>
      </c>
      <c r="T946" s="800"/>
      <c r="U946" s="800"/>
      <c r="V946" s="802">
        <f>STDEV(D$2:D946)*SQRT(252)</f>
        <v>0.14341069341565849</v>
      </c>
      <c r="W946" s="802">
        <f>STDEV(L$2:L946)*SQRT(252)</f>
        <v>0.24204249163935318</v>
      </c>
      <c r="X946" s="801">
        <f t="shared" si="501"/>
        <v>0.75920984693276261</v>
      </c>
      <c r="Y946" s="801">
        <f t="shared" si="502"/>
        <v>0.4890035216392537</v>
      </c>
      <c r="Z946" s="807">
        <f t="shared" si="503"/>
        <v>3.7326268171267718E-2</v>
      </c>
    </row>
    <row r="947" spans="1:26" ht="20.100000000000001" customHeight="1" x14ac:dyDescent="0.2">
      <c r="A947" s="776">
        <f t="shared" si="504"/>
        <v>1439</v>
      </c>
      <c r="B947" s="795">
        <v>43672</v>
      </c>
      <c r="C947" s="820">
        <v>3025.86</v>
      </c>
      <c r="D947" s="792">
        <f t="shared" si="505"/>
        <v>7.3876291336931335E-3</v>
      </c>
      <c r="E947" s="819">
        <f t="shared" si="492"/>
        <v>0.43921348528376553</v>
      </c>
      <c r="F947" s="816">
        <v>8330.2099999999991</v>
      </c>
      <c r="G947" s="792">
        <f t="shared" si="506"/>
        <v>1.1126971526508125E-2</v>
      </c>
      <c r="H947" s="797">
        <f t="shared" si="493"/>
        <v>0.63603707995365</v>
      </c>
      <c r="I947" s="841">
        <v>293444.43</v>
      </c>
      <c r="J947" s="800">
        <v>200000</v>
      </c>
      <c r="K947" s="800">
        <f t="shared" si="494"/>
        <v>247.35999999998603</v>
      </c>
      <c r="L947" s="792">
        <f t="shared" si="495"/>
        <v>8.4366463825844517E-4</v>
      </c>
      <c r="M947" s="817">
        <f t="shared" si="496"/>
        <v>93444.43</v>
      </c>
      <c r="N947" s="802">
        <f t="shared" si="497"/>
        <v>0.46722214999999995</v>
      </c>
      <c r="O947" s="786">
        <f t="shared" si="498"/>
        <v>0.11859130666261292</v>
      </c>
      <c r="P947" s="817" t="b">
        <f t="shared" si="499"/>
        <v>0</v>
      </c>
      <c r="Q947" s="802">
        <f>COUNTIF(P$2:P947, TRUE)/(COUNTIF(P$2:P947,FALSE) + COUNTIF(P$2:P947, TRUE))</f>
        <v>0.48731501057082455</v>
      </c>
      <c r="R947" s="844">
        <v>221910</v>
      </c>
      <c r="S947" s="846">
        <f t="shared" si="500"/>
        <v>71534.429999999993</v>
      </c>
      <c r="T947" s="800"/>
      <c r="U947" s="800"/>
      <c r="V947" s="802">
        <f>STDEV(D$2:D947)*SQRT(252)</f>
        <v>0.14337988370164961</v>
      </c>
      <c r="W947" s="802">
        <f>STDEV(L$2:L947)*SQRT(252)</f>
        <v>0.24191433884899888</v>
      </c>
      <c r="X947" s="801">
        <f t="shared" si="501"/>
        <v>0.77752949524704718</v>
      </c>
      <c r="Y947" s="801">
        <f t="shared" si="502"/>
        <v>0.4902202458393205</v>
      </c>
      <c r="Z947" s="807">
        <f t="shared" si="503"/>
        <v>2.8008664716234422E-2</v>
      </c>
    </row>
    <row r="948" spans="1:26" ht="20.100000000000001" customHeight="1" x14ac:dyDescent="0.2">
      <c r="A948" s="776">
        <f t="shared" si="504"/>
        <v>1442</v>
      </c>
      <c r="B948" s="795">
        <v>43675</v>
      </c>
      <c r="C948" s="820">
        <v>3020.97</v>
      </c>
      <c r="D948" s="792">
        <f t="shared" si="505"/>
        <v>-1.6160694810732575E-3</v>
      </c>
      <c r="E948" s="819">
        <f t="shared" si="492"/>
        <v>0.43688761629344941</v>
      </c>
      <c r="F948" s="816">
        <v>8293.32</v>
      </c>
      <c r="G948" s="792">
        <f t="shared" si="506"/>
        <v>-4.4284597867279962E-3</v>
      </c>
      <c r="H948" s="797">
        <f t="shared" si="493"/>
        <v>0.62879195553547929</v>
      </c>
      <c r="I948" s="841">
        <v>292294.65000000002</v>
      </c>
      <c r="J948" s="800">
        <v>200000</v>
      </c>
      <c r="K948" s="800">
        <f t="shared" si="494"/>
        <v>-1149.7799999999697</v>
      </c>
      <c r="L948" s="792">
        <f t="shared" si="495"/>
        <v>-3.9182205639410831E-3</v>
      </c>
      <c r="M948" s="817">
        <f t="shared" si="496"/>
        <v>92294.650000000023</v>
      </c>
      <c r="N948" s="802">
        <f t="shared" si="497"/>
        <v>0.46147325000000011</v>
      </c>
      <c r="O948" s="786">
        <f t="shared" si="498"/>
        <v>0.11688842202669905</v>
      </c>
      <c r="P948" s="817" t="b">
        <f t="shared" si="499"/>
        <v>0</v>
      </c>
      <c r="Q948" s="802">
        <f>COUNTIF(P$2:P948, TRUE)/(COUNTIF(P$2:P948,FALSE) + COUNTIF(P$2:P948, TRUE))</f>
        <v>0.48680042238648363</v>
      </c>
      <c r="R948" s="844">
        <v>220760.22</v>
      </c>
      <c r="S948" s="846">
        <f t="shared" si="500"/>
        <v>71534.430000000022</v>
      </c>
      <c r="T948" s="800"/>
      <c r="U948" s="800"/>
      <c r="V948" s="802">
        <f>STDEV(D$2:D948)*SQRT(252)</f>
        <v>0.14330787747098622</v>
      </c>
      <c r="W948" s="802">
        <f>STDEV(L$2:L948)*SQRT(252)</f>
        <v>0.24179686325243863</v>
      </c>
      <c r="X948" s="801">
        <f t="shared" si="501"/>
        <v>0.77219082153005159</v>
      </c>
      <c r="Y948" s="801">
        <f t="shared" si="502"/>
        <v>0.48341579148057945</v>
      </c>
      <c r="Z948" s="807">
        <f t="shared" si="503"/>
        <v>2.4585633706550702E-2</v>
      </c>
    </row>
    <row r="949" spans="1:26" ht="20.100000000000001" customHeight="1" x14ac:dyDescent="0.2">
      <c r="A949" s="776">
        <f t="shared" si="504"/>
        <v>1443</v>
      </c>
      <c r="B949" s="795">
        <v>43676</v>
      </c>
      <c r="C949" s="820">
        <v>3013.18</v>
      </c>
      <c r="D949" s="792">
        <f t="shared" si="505"/>
        <v>-2.5786419593706537E-3</v>
      </c>
      <c r="E949" s="819">
        <f t="shared" si="492"/>
        <v>0.43318239759517502</v>
      </c>
      <c r="F949" s="816">
        <v>8273.61</v>
      </c>
      <c r="G949" s="792">
        <f t="shared" si="506"/>
        <v>-2.376611537960567E-3</v>
      </c>
      <c r="H949" s="797">
        <f t="shared" si="493"/>
        <v>0.62492094978101631</v>
      </c>
      <c r="I949" s="841">
        <v>296863.11</v>
      </c>
      <c r="J949" s="800">
        <v>200000</v>
      </c>
      <c r="K949" s="800">
        <f t="shared" si="494"/>
        <v>4568.4599999999627</v>
      </c>
      <c r="L949" s="792">
        <f t="shared" si="495"/>
        <v>1.5629639475098031E-2</v>
      </c>
      <c r="M949" s="817">
        <f t="shared" si="496"/>
        <v>96863.109999999986</v>
      </c>
      <c r="N949" s="802">
        <f t="shared" si="497"/>
        <v>0.48431554999999993</v>
      </c>
      <c r="O949" s="786">
        <f t="shared" si="498"/>
        <v>0.12258922705301453</v>
      </c>
      <c r="P949" s="817" t="b">
        <f t="shared" si="499"/>
        <v>1</v>
      </c>
      <c r="Q949" s="802">
        <f>COUNTIF(P$2:P949, TRUE)/(COUNTIF(P$2:P949,FALSE) + COUNTIF(P$2:P949, TRUE))</f>
        <v>0.48734177215189872</v>
      </c>
      <c r="R949" s="844">
        <v>225328.68</v>
      </c>
      <c r="S949" s="846">
        <f t="shared" si="500"/>
        <v>71534.429999999993</v>
      </c>
      <c r="T949" s="800"/>
      <c r="U949" s="800"/>
      <c r="V949" s="802">
        <f>STDEV(D$2:D949)*SQRT(252)</f>
        <v>0.14324048792563662</v>
      </c>
      <c r="W949" s="802">
        <f>STDEV(L$2:L949)*SQRT(252)</f>
        <v>0.24179577993799878</v>
      </c>
      <c r="X949" s="801">
        <f t="shared" si="501"/>
        <v>0.76547128290639432</v>
      </c>
      <c r="Y949" s="801">
        <f t="shared" si="502"/>
        <v>0.50699489910224582</v>
      </c>
      <c r="Z949" s="807">
        <f t="shared" si="503"/>
        <v>5.1133152404824911E-2</v>
      </c>
    </row>
    <row r="950" spans="1:26" ht="20.100000000000001" customHeight="1" x14ac:dyDescent="0.2">
      <c r="A950" s="776">
        <f t="shared" si="504"/>
        <v>1444</v>
      </c>
      <c r="B950" s="795">
        <v>43677</v>
      </c>
      <c r="C950" s="820">
        <v>2980.38</v>
      </c>
      <c r="D950" s="792">
        <f t="shared" si="505"/>
        <v>-1.0885509660889733E-2</v>
      </c>
      <c r="E950" s="819">
        <f t="shared" si="492"/>
        <v>0.41758147676033563</v>
      </c>
      <c r="F950" s="816">
        <v>8175.41</v>
      </c>
      <c r="G950" s="792">
        <f t="shared" si="506"/>
        <v>-1.1869063202157307E-2</v>
      </c>
      <c r="H950" s="797">
        <f t="shared" si="493"/>
        <v>0.60563466032955593</v>
      </c>
      <c r="I950" s="841">
        <v>295312.03000000003</v>
      </c>
      <c r="J950" s="800">
        <v>200000</v>
      </c>
      <c r="K950" s="800">
        <f t="shared" si="494"/>
        <v>-1551.0799999999581</v>
      </c>
      <c r="L950" s="792">
        <f t="shared" si="495"/>
        <v>-5.2248997863020372E-3</v>
      </c>
      <c r="M950" s="817">
        <f t="shared" si="496"/>
        <v>95312.030000000028</v>
      </c>
      <c r="N950" s="802">
        <f t="shared" si="497"/>
        <v>0.47656015000000013</v>
      </c>
      <c r="O950" s="786">
        <f t="shared" si="498"/>
        <v>0.12054265567001388</v>
      </c>
      <c r="P950" s="817" t="b">
        <f t="shared" si="499"/>
        <v>1</v>
      </c>
      <c r="Q950" s="802">
        <f>COUNTIF(P$2:P950, TRUE)/(COUNTIF(P$2:P950,FALSE) + COUNTIF(P$2:P950, TRUE))</f>
        <v>0.48788198103266595</v>
      </c>
      <c r="R950" s="844">
        <v>223777.6</v>
      </c>
      <c r="S950" s="846">
        <f t="shared" si="500"/>
        <v>71534.430000000022</v>
      </c>
      <c r="T950" s="800"/>
      <c r="U950" s="800"/>
      <c r="V950" s="802">
        <f>STDEV(D$2:D950)*SQRT(252)</f>
        <v>0.14328346739291589</v>
      </c>
      <c r="W950" s="802">
        <f>STDEV(L$2:L950)*SQRT(252)</f>
        <v>0.24168592178887111</v>
      </c>
      <c r="X950" s="801">
        <f t="shared" si="501"/>
        <v>0.73717088556468735</v>
      </c>
      <c r="Y950" s="801">
        <f t="shared" si="502"/>
        <v>0.49875745669338567</v>
      </c>
      <c r="Z950" s="807">
        <f t="shared" si="503"/>
        <v>5.8978673239664492E-2</v>
      </c>
    </row>
    <row r="951" spans="1:26" ht="20.100000000000001" customHeight="1" x14ac:dyDescent="0.2">
      <c r="A951" s="776">
        <f t="shared" si="504"/>
        <v>1445</v>
      </c>
      <c r="B951" s="795">
        <v>43678</v>
      </c>
      <c r="C951" s="820">
        <v>2953.56</v>
      </c>
      <c r="D951" s="792">
        <f t="shared" si="505"/>
        <v>-8.9988524953194433E-3</v>
      </c>
      <c r="E951" s="819">
        <f t="shared" si="492"/>
        <v>0.40482487015087226</v>
      </c>
      <c r="F951" s="816">
        <v>8111.12</v>
      </c>
      <c r="G951" s="792">
        <f t="shared" si="506"/>
        <v>-7.8638257897768998E-3</v>
      </c>
      <c r="H951" s="797">
        <f t="shared" si="493"/>
        <v>0.59300822907869677</v>
      </c>
      <c r="I951" s="841">
        <v>289817.96000000002</v>
      </c>
      <c r="J951" s="800">
        <v>200000</v>
      </c>
      <c r="K951" s="800">
        <f t="shared" si="494"/>
        <v>-5494.070000000007</v>
      </c>
      <c r="L951" s="792">
        <f t="shared" si="495"/>
        <v>-1.8604287810422102E-2</v>
      </c>
      <c r="M951" s="817">
        <f t="shared" si="496"/>
        <v>89817.960000000021</v>
      </c>
      <c r="N951" s="802">
        <f t="shared" si="497"/>
        <v>0.44908980000000009</v>
      </c>
      <c r="O951" s="786">
        <f t="shared" si="498"/>
        <v>0.11351560515570937</v>
      </c>
      <c r="P951" s="817" t="b">
        <f t="shared" si="499"/>
        <v>0</v>
      </c>
      <c r="Q951" s="802">
        <f>COUNTIF(P$2:P951, TRUE)/(COUNTIF(P$2:P951,FALSE) + COUNTIF(P$2:P951, TRUE))</f>
        <v>0.48736842105263156</v>
      </c>
      <c r="R951" s="844">
        <v>239870.24</v>
      </c>
      <c r="S951" s="846">
        <f t="shared" si="500"/>
        <v>49947.72000000003</v>
      </c>
      <c r="T951" s="800"/>
      <c r="U951" s="800"/>
      <c r="V951" s="802">
        <f>STDEV(D$2:D951)*SQRT(252)</f>
        <v>0.14328990772090364</v>
      </c>
      <c r="W951" s="802">
        <f>STDEV(L$2:L951)*SQRT(252)</f>
        <v>0.24175819656440992</v>
      </c>
      <c r="X951" s="801">
        <f t="shared" si="501"/>
        <v>0.71412454403246539</v>
      </c>
      <c r="Y951" s="801">
        <f t="shared" si="502"/>
        <v>0.46954190910117172</v>
      </c>
      <c r="Z951" s="807">
        <f t="shared" si="503"/>
        <v>4.4264929849127832E-2</v>
      </c>
    </row>
    <row r="952" spans="1:26" ht="20.100000000000001" customHeight="1" x14ac:dyDescent="0.2">
      <c r="A952" s="776">
        <f t="shared" si="504"/>
        <v>1446</v>
      </c>
      <c r="B952" s="795">
        <v>43679</v>
      </c>
      <c r="C952" s="820">
        <v>2932.05</v>
      </c>
      <c r="D952" s="792">
        <f t="shared" si="505"/>
        <v>-7.2827367651240411E-3</v>
      </c>
      <c r="E952" s="819">
        <f t="shared" si="492"/>
        <v>0.39459390042046388</v>
      </c>
      <c r="F952" s="816">
        <v>8004.07</v>
      </c>
      <c r="G952" s="792">
        <f t="shared" si="506"/>
        <v>-1.319793074199373E-2</v>
      </c>
      <c r="H952" s="797">
        <f t="shared" si="493"/>
        <v>0.57198381679988997</v>
      </c>
      <c r="I952" s="841">
        <v>289446.74</v>
      </c>
      <c r="J952" s="800">
        <v>200000</v>
      </c>
      <c r="K952" s="800">
        <f t="shared" si="494"/>
        <v>-371.22000000003027</v>
      </c>
      <c r="L952" s="792">
        <f t="shared" si="495"/>
        <v>-1.2808730004173318E-3</v>
      </c>
      <c r="M952" s="817">
        <f t="shared" si="496"/>
        <v>89446.739999999991</v>
      </c>
      <c r="N952" s="802">
        <f t="shared" si="497"/>
        <v>0.44723369999999996</v>
      </c>
      <c r="O952" s="786">
        <f t="shared" si="498"/>
        <v>0.11296826343360994</v>
      </c>
      <c r="P952" s="817" t="b">
        <f t="shared" si="499"/>
        <v>1</v>
      </c>
      <c r="Q952" s="802">
        <f>COUNTIF(P$2:P952, TRUE)/(COUNTIF(P$2:P952,FALSE) + COUNTIF(P$2:P952, TRUE))</f>
        <v>0.48790746582544692</v>
      </c>
      <c r="R952" s="844">
        <v>250058.36</v>
      </c>
      <c r="S952" s="846">
        <f t="shared" si="500"/>
        <v>39388.380000000005</v>
      </c>
      <c r="T952" s="800"/>
      <c r="U952" s="800"/>
      <c r="V952" s="802">
        <f>STDEV(D$2:D952)*SQRT(252)</f>
        <v>0.14326903014414949</v>
      </c>
      <c r="W952" s="802">
        <f>STDEV(L$2:L952)*SQRT(252)</f>
        <v>0.24163242173002106</v>
      </c>
      <c r="X952" s="801">
        <f t="shared" si="501"/>
        <v>0.69569675620322569</v>
      </c>
      <c r="Y952" s="801">
        <f t="shared" si="502"/>
        <v>0.46752113240759885</v>
      </c>
      <c r="Z952" s="807">
        <f t="shared" si="503"/>
        <v>5.2639799579536073E-2</v>
      </c>
    </row>
    <row r="953" spans="1:26" ht="20.100000000000001" customHeight="1" x14ac:dyDescent="0.2">
      <c r="A953" s="776">
        <f t="shared" si="504"/>
        <v>1449</v>
      </c>
      <c r="B953" s="795">
        <v>43682</v>
      </c>
      <c r="C953" s="820">
        <v>2844.74</v>
      </c>
      <c r="D953" s="792">
        <f t="shared" si="505"/>
        <v>-2.9777800514998173E-2</v>
      </c>
      <c r="E953" s="819">
        <f t="shared" si="492"/>
        <v>0.35306596145431007</v>
      </c>
      <c r="F953" s="816">
        <v>7726.03</v>
      </c>
      <c r="G953" s="792">
        <f t="shared" si="506"/>
        <v>-3.4737327384693033E-2</v>
      </c>
      <c r="H953" s="797">
        <f t="shared" si="493"/>
        <v>0.51737730031227291</v>
      </c>
      <c r="I953" s="841">
        <v>285701.65000000002</v>
      </c>
      <c r="J953" s="800">
        <v>205000</v>
      </c>
      <c r="K953" s="800">
        <f t="shared" si="494"/>
        <v>-8745.0899999999674</v>
      </c>
      <c r="L953" s="792">
        <f t="shared" si="495"/>
        <v>-3.0213123146593281E-2</v>
      </c>
      <c r="M953" s="817">
        <f t="shared" si="496"/>
        <v>80701.650000000023</v>
      </c>
      <c r="N953" s="802">
        <f t="shared" si="497"/>
        <v>0.39366658536585375</v>
      </c>
      <c r="O953" s="786">
        <f t="shared" si="498"/>
        <v>9.9231691031661892E-2</v>
      </c>
      <c r="P953" s="817" t="b">
        <f t="shared" si="499"/>
        <v>0</v>
      </c>
      <c r="Q953" s="802">
        <f>COUNTIF(P$2:P953, TRUE)/(COUNTIF(P$2:P953,FALSE) + COUNTIF(P$2:P953, TRUE))</f>
        <v>0.48739495798319327</v>
      </c>
      <c r="R953" s="844">
        <v>267818.02</v>
      </c>
      <c r="S953" s="846">
        <f t="shared" ref="S953:S958" si="507">I953-R953</f>
        <v>17883.630000000005</v>
      </c>
      <c r="T953" s="800"/>
      <c r="U953" s="800"/>
      <c r="V953" s="802">
        <f>STDEV(D$2:D953)*SQRT(252)</f>
        <v>0.14403327281679196</v>
      </c>
      <c r="W953" s="802">
        <f>STDEV(L$2:L953)*SQRT(252)</f>
        <v>0.24202023483288324</v>
      </c>
      <c r="X953" s="801">
        <f t="shared" si="501"/>
        <v>0.61789525469036966</v>
      </c>
      <c r="Y953" s="801">
        <f t="shared" si="502"/>
        <v>0.41001402672046044</v>
      </c>
      <c r="Z953" s="807">
        <f t="shared" si="503"/>
        <v>4.0600623911543676E-2</v>
      </c>
    </row>
    <row r="954" spans="1:26" ht="20.100000000000001" customHeight="1" x14ac:dyDescent="0.2">
      <c r="A954" s="776">
        <f t="shared" si="504"/>
        <v>1450</v>
      </c>
      <c r="B954" s="795">
        <v>43683</v>
      </c>
      <c r="C954" s="820">
        <v>2881.77</v>
      </c>
      <c r="D954" s="792">
        <f t="shared" si="505"/>
        <v>1.3017006826634491E-2</v>
      </c>
      <c r="E954" s="819">
        <f t="shared" si="492"/>
        <v>0.3706788303114476</v>
      </c>
      <c r="F954" s="816">
        <v>7833.26</v>
      </c>
      <c r="G954" s="792">
        <f t="shared" si="506"/>
        <v>1.3879055608119627E-2</v>
      </c>
      <c r="H954" s="797">
        <f t="shared" si="493"/>
        <v>0.53843706424180537</v>
      </c>
      <c r="I954" s="841">
        <v>280908.61</v>
      </c>
      <c r="J954" s="800">
        <v>205000</v>
      </c>
      <c r="K954" s="800">
        <f t="shared" si="494"/>
        <v>-4793.0400000000373</v>
      </c>
      <c r="L954" s="792">
        <f t="shared" si="495"/>
        <v>-1.6776381935491226E-2</v>
      </c>
      <c r="M954" s="817">
        <f t="shared" si="496"/>
        <v>75908.609999999986</v>
      </c>
      <c r="N954" s="802">
        <f t="shared" si="497"/>
        <v>0.37028590243902432</v>
      </c>
      <c r="O954" s="786">
        <f t="shared" si="498"/>
        <v>9.3273741976450789E-2</v>
      </c>
      <c r="P954" s="817" t="b">
        <f t="shared" si="499"/>
        <v>0</v>
      </c>
      <c r="Q954" s="802">
        <f>COUNTIF(P$2:P954, TRUE)/(COUNTIF(P$2:P954,FALSE) + COUNTIF(P$2:P954, TRUE))</f>
        <v>0.48688352570828963</v>
      </c>
      <c r="R954" s="844">
        <v>271299.98</v>
      </c>
      <c r="S954" s="846">
        <f t="shared" si="507"/>
        <v>9608.6300000000047</v>
      </c>
      <c r="T954" s="800"/>
      <c r="U954" s="800"/>
      <c r="V954" s="802">
        <f>STDEV(D$2:D954)*SQRT(252)</f>
        <v>0.14410475616781504</v>
      </c>
      <c r="W954" s="802">
        <f>STDEV(L$2:L954)*SQRT(252)</f>
        <v>0.24205452430232197</v>
      </c>
      <c r="X954" s="801">
        <f t="shared" si="501"/>
        <v>0.64795029418636751</v>
      </c>
      <c r="Y954" s="801">
        <f t="shared" si="502"/>
        <v>0.38534186562013389</v>
      </c>
      <c r="Z954" s="807">
        <f t="shared" si="503"/>
        <v>-3.9292787242328764E-4</v>
      </c>
    </row>
    <row r="955" spans="1:26" ht="20.100000000000001" customHeight="1" x14ac:dyDescent="0.2">
      <c r="A955" s="776">
        <f t="shared" si="504"/>
        <v>1451</v>
      </c>
      <c r="B955" s="795">
        <v>43684</v>
      </c>
      <c r="C955" s="820">
        <v>2883.98</v>
      </c>
      <c r="D955" s="792">
        <f t="shared" si="505"/>
        <v>7.6688979342558097E-4</v>
      </c>
      <c r="E955" s="819">
        <f t="shared" si="492"/>
        <v>0.37172998991647799</v>
      </c>
      <c r="F955" s="816">
        <v>7862.82</v>
      </c>
      <c r="G955" s="792">
        <f t="shared" si="506"/>
        <v>3.7736523490857561E-3</v>
      </c>
      <c r="H955" s="797">
        <f t="shared" si="493"/>
        <v>0.54424259088320204</v>
      </c>
      <c r="I955" s="841">
        <v>282283.34999999998</v>
      </c>
      <c r="J955" s="800">
        <v>205000</v>
      </c>
      <c r="K955" s="800">
        <f t="shared" si="494"/>
        <v>1374.7399999999907</v>
      </c>
      <c r="L955" s="792">
        <f t="shared" si="495"/>
        <v>4.8939048183677626E-3</v>
      </c>
      <c r="M955" s="817">
        <f t="shared" si="496"/>
        <v>77283.349999999977</v>
      </c>
      <c r="N955" s="802">
        <f t="shared" si="497"/>
        <v>0.37699195121951207</v>
      </c>
      <c r="O955" s="786">
        <f t="shared" si="498"/>
        <v>9.4897525970314811E-2</v>
      </c>
      <c r="P955" s="817" t="b">
        <f t="shared" si="499"/>
        <v>1</v>
      </c>
      <c r="Q955" s="802">
        <f>COUNTIF(P$2:P955, TRUE)/(COUNTIF(P$2:P955,FALSE) + COUNTIF(P$2:P955, TRUE))</f>
        <v>0.48742138364779874</v>
      </c>
      <c r="R955" s="844">
        <v>269182.78999999998</v>
      </c>
      <c r="S955" s="846">
        <f t="shared" si="507"/>
        <v>13100.559999999998</v>
      </c>
      <c r="T955" s="800"/>
      <c r="U955" s="800"/>
      <c r="V955" s="802">
        <f>STDEV(D$2:D955)*SQRT(252)</f>
        <v>0.14402919383745108</v>
      </c>
      <c r="W955" s="802">
        <f>STDEV(L$2:L955)*SQRT(252)</f>
        <v>0.24193843542247787</v>
      </c>
      <c r="X955" s="801">
        <f t="shared" si="501"/>
        <v>0.64968057556141012</v>
      </c>
      <c r="Y955" s="801">
        <f t="shared" si="502"/>
        <v>0.39223832213597148</v>
      </c>
      <c r="Z955" s="807">
        <f t="shared" si="503"/>
        <v>5.2619613030340795E-3</v>
      </c>
    </row>
    <row r="956" spans="1:26" ht="20.100000000000001" customHeight="1" x14ac:dyDescent="0.2">
      <c r="A956" s="776">
        <f t="shared" si="504"/>
        <v>1452</v>
      </c>
      <c r="B956" s="795">
        <v>43685</v>
      </c>
      <c r="C956" s="820">
        <v>2938.09</v>
      </c>
      <c r="D956" s="792">
        <f t="shared" si="505"/>
        <v>1.876226603513205E-2</v>
      </c>
      <c r="E956" s="819">
        <f t="shared" si="492"/>
        <v>0.39746675291565992</v>
      </c>
      <c r="F956" s="816">
        <v>8039.15</v>
      </c>
      <c r="G956" s="792">
        <f t="shared" si="506"/>
        <v>2.2425796342787949E-2</v>
      </c>
      <c r="H956" s="797">
        <f t="shared" si="493"/>
        <v>0.57887346073020796</v>
      </c>
      <c r="I956" s="841">
        <v>289284.46000000002</v>
      </c>
      <c r="J956" s="800">
        <v>205000</v>
      </c>
      <c r="K956" s="800">
        <f t="shared" si="494"/>
        <v>7001.1100000000442</v>
      </c>
      <c r="L956" s="792">
        <f t="shared" si="495"/>
        <v>2.4801710763316522E-2</v>
      </c>
      <c r="M956" s="817">
        <f t="shared" si="496"/>
        <v>84284.460000000021</v>
      </c>
      <c r="N956" s="802">
        <f t="shared" si="497"/>
        <v>0.41114370731707328</v>
      </c>
      <c r="O956" s="786">
        <f t="shared" si="498"/>
        <v>0.10342302968151586</v>
      </c>
      <c r="P956" s="817" t="b">
        <f t="shared" si="499"/>
        <v>1</v>
      </c>
      <c r="Q956" s="802">
        <f>COUNTIF(P$2:P956, TRUE)/(COUNTIF(P$2:P956,FALSE) + COUNTIF(P$2:P956, TRUE))</f>
        <v>0.48795811518324606</v>
      </c>
      <c r="R956" s="844">
        <v>276183.90000000002</v>
      </c>
      <c r="S956" s="846">
        <f t="shared" si="507"/>
        <v>13100.559999999998</v>
      </c>
      <c r="T956" s="800"/>
      <c r="U956" s="800"/>
      <c r="V956" s="802">
        <f>STDEV(D$2:D956)*SQRT(252)</f>
        <v>0.14426354092248339</v>
      </c>
      <c r="W956" s="802">
        <f>STDEV(L$2:L956)*SQRT(252)</f>
        <v>0.24213655240117371</v>
      </c>
      <c r="X956" s="801">
        <f t="shared" si="501"/>
        <v>0.69305520171030366</v>
      </c>
      <c r="Y956" s="801">
        <f t="shared" si="502"/>
        <v>0.42712687801948951</v>
      </c>
      <c r="Z956" s="807">
        <f t="shared" si="503"/>
        <v>1.3676954401413366E-2</v>
      </c>
    </row>
    <row r="957" spans="1:26" ht="20.100000000000001" customHeight="1" x14ac:dyDescent="0.2">
      <c r="A957" s="776">
        <f t="shared" si="504"/>
        <v>1453</v>
      </c>
      <c r="B957" s="795">
        <v>43686</v>
      </c>
      <c r="C957" s="820">
        <v>2918.65</v>
      </c>
      <c r="D957" s="792">
        <f t="shared" si="505"/>
        <v>-6.6165434006446545E-3</v>
      </c>
      <c r="E957" s="819">
        <f t="shared" si="492"/>
        <v>0.3882203534940355</v>
      </c>
      <c r="F957" s="816">
        <v>7959.13</v>
      </c>
      <c r="G957" s="792">
        <f t="shared" si="506"/>
        <v>-9.9537886468096162E-3</v>
      </c>
      <c r="H957" s="797">
        <f t="shared" si="493"/>
        <v>0.56315768800204258</v>
      </c>
      <c r="I957" s="841">
        <v>286544.7</v>
      </c>
      <c r="J957" s="800">
        <v>205000</v>
      </c>
      <c r="K957" s="800">
        <f t="shared" si="494"/>
        <v>-2739.7600000000093</v>
      </c>
      <c r="L957" s="792">
        <f t="shared" si="495"/>
        <v>-9.4708163722310185E-3</v>
      </c>
      <c r="M957" s="817">
        <f t="shared" si="496"/>
        <v>81544.700000000012</v>
      </c>
      <c r="N957" s="802">
        <f t="shared" si="497"/>
        <v>0.39777902439024398</v>
      </c>
      <c r="O957" s="786">
        <f t="shared" si="498"/>
        <v>9.9992284004498708E-2</v>
      </c>
      <c r="P957" s="817" t="b">
        <f t="shared" si="499"/>
        <v>0</v>
      </c>
      <c r="Q957" s="802">
        <f>COUNTIF(P$2:P957, TRUE)/(COUNTIF(P$2:P957,FALSE) + COUNTIF(P$2:P957, TRUE))</f>
        <v>0.4874476987447699</v>
      </c>
      <c r="R957" s="844">
        <v>255348.52</v>
      </c>
      <c r="S957" s="846">
        <f t="shared" si="507"/>
        <v>31196.180000000022</v>
      </c>
      <c r="T957" s="800"/>
      <c r="U957" s="800"/>
      <c r="V957" s="802">
        <f>STDEV(D$2:D957)*SQRT(252)</f>
        <v>0.14423285224205917</v>
      </c>
      <c r="W957" s="802">
        <f>STDEV(L$2:L957)*SQRT(252)</f>
        <v>0.24206296946207687</v>
      </c>
      <c r="X957" s="801">
        <f t="shared" si="501"/>
        <v>0.67661047820582909</v>
      </c>
      <c r="Y957" s="801">
        <f t="shared" si="502"/>
        <v>0.41308377000706065</v>
      </c>
      <c r="Z957" s="807">
        <f t="shared" si="503"/>
        <v>9.5586708962084876E-3</v>
      </c>
    </row>
    <row r="958" spans="1:26" ht="20.100000000000001" customHeight="1" x14ac:dyDescent="0.2">
      <c r="A958" s="776">
        <f t="shared" si="504"/>
        <v>1456</v>
      </c>
      <c r="B958" s="795">
        <v>43689</v>
      </c>
      <c r="C958" s="820">
        <v>2883.09</v>
      </c>
      <c r="D958" s="792">
        <f t="shared" si="505"/>
        <v>-1.218371507374983E-2</v>
      </c>
      <c r="E958" s="819">
        <f t="shared" si="492"/>
        <v>0.37130667224748393</v>
      </c>
      <c r="F958" s="816">
        <v>7863.41</v>
      </c>
      <c r="G958" s="792">
        <f t="shared" si="506"/>
        <v>-1.2026440075736953E-2</v>
      </c>
      <c r="H958" s="797">
        <f t="shared" si="493"/>
        <v>0.54435846573835855</v>
      </c>
      <c r="I958" s="841">
        <v>282557.90999999997</v>
      </c>
      <c r="J958" s="800">
        <v>205000</v>
      </c>
      <c r="K958" s="800">
        <f t="shared" si="494"/>
        <v>-3986.7900000000373</v>
      </c>
      <c r="L958" s="792">
        <f t="shared" si="495"/>
        <v>-1.3913326611869063E-2</v>
      </c>
      <c r="M958" s="817">
        <f t="shared" si="496"/>
        <v>77557.909999999974</v>
      </c>
      <c r="N958" s="802">
        <f t="shared" si="497"/>
        <v>0.37833126829268282</v>
      </c>
      <c r="O958" s="786">
        <f t="shared" si="498"/>
        <v>9.4907620703229667E-2</v>
      </c>
      <c r="P958" s="817" t="b">
        <f t="shared" si="499"/>
        <v>0</v>
      </c>
      <c r="Q958" s="802">
        <f>COUNTIF(P$2:P958, TRUE)/(COUNTIF(P$2:P958,FALSE) + COUNTIF(P$2:P958, TRUE))</f>
        <v>0.48693834900731453</v>
      </c>
      <c r="R958" s="844">
        <v>253447.73</v>
      </c>
      <c r="S958" s="846">
        <f t="shared" si="507"/>
        <v>29110.179999999964</v>
      </c>
      <c r="T958" s="800"/>
      <c r="U958" s="800"/>
      <c r="V958" s="802">
        <f>STDEV(D$2:D958)*SQRT(252)</f>
        <v>0.14430167092911678</v>
      </c>
      <c r="W958" s="802">
        <f>STDEV(L$2:L958)*SQRT(252)</f>
        <v>0.2420479753930995</v>
      </c>
      <c r="X958" s="801">
        <f t="shared" si="501"/>
        <v>0.64549107685793583</v>
      </c>
      <c r="Y958" s="801">
        <f t="shared" si="502"/>
        <v>0.392102518309002</v>
      </c>
      <c r="Z958" s="807">
        <f t="shared" si="503"/>
        <v>7.0245960451988942E-3</v>
      </c>
    </row>
    <row r="959" spans="1:26" ht="20.100000000000001" customHeight="1" x14ac:dyDescent="0.2">
      <c r="A959" s="776">
        <f t="shared" si="504"/>
        <v>1457</v>
      </c>
      <c r="B959" s="795">
        <v>43690</v>
      </c>
      <c r="C959" s="820">
        <v>2926.32</v>
      </c>
      <c r="D959" s="792">
        <f t="shared" si="505"/>
        <v>1.4994329001175827E-2</v>
      </c>
      <c r="E959" s="819">
        <f t="shared" si="492"/>
        <v>0.39186849565267029</v>
      </c>
      <c r="F959" s="816">
        <v>8016.35</v>
      </c>
      <c r="G959" s="792">
        <f t="shared" si="506"/>
        <v>1.9449577219043713E-2</v>
      </c>
      <c r="H959" s="797">
        <f t="shared" si="493"/>
        <v>0.57439558497162058</v>
      </c>
      <c r="I959" s="841">
        <v>285623.73</v>
      </c>
      <c r="J959" s="800">
        <v>205000</v>
      </c>
      <c r="K959" s="800">
        <f t="shared" si="494"/>
        <v>3065.820000000007</v>
      </c>
      <c r="L959" s="792">
        <f t="shared" si="495"/>
        <v>1.0850235974636163E-2</v>
      </c>
      <c r="M959" s="817">
        <f t="shared" si="496"/>
        <v>80623.729999999981</v>
      </c>
      <c r="N959" s="802">
        <f t="shared" si="497"/>
        <v>0.39328648780487796</v>
      </c>
      <c r="O959" s="786">
        <f t="shared" si="498"/>
        <v>9.8591550906473355E-2</v>
      </c>
      <c r="P959" s="817" t="b">
        <f t="shared" si="499"/>
        <v>0</v>
      </c>
      <c r="Q959" s="802">
        <f>COUNTIF(P$2:P959, TRUE)/(COUNTIF(P$2:P959,FALSE) + COUNTIF(P$2:P959, TRUE))</f>
        <v>0.48643006263048016</v>
      </c>
      <c r="R959" s="844">
        <v>256513.55</v>
      </c>
      <c r="S959" s="846">
        <f t="shared" ref="S959:S983" si="508">I959-R959</f>
        <v>29110.179999999993</v>
      </c>
      <c r="T959" s="800"/>
      <c r="U959" s="800"/>
      <c r="V959" s="802">
        <f>STDEV(D$2:D959)*SQRT(252)</f>
        <v>0.14442124269146442</v>
      </c>
      <c r="W959" s="802">
        <f>STDEV(L$2:L959)*SQRT(252)</f>
        <v>0.24198080546477138</v>
      </c>
      <c r="X959" s="801">
        <f t="shared" si="501"/>
        <v>0.68020519565120574</v>
      </c>
      <c r="Y959" s="801">
        <f t="shared" si="502"/>
        <v>0.40743541917347137</v>
      </c>
      <c r="Z959" s="807">
        <f t="shared" si="503"/>
        <v>1.4179921522076699E-3</v>
      </c>
    </row>
    <row r="960" spans="1:26" ht="20.100000000000001" customHeight="1" x14ac:dyDescent="0.2">
      <c r="A960" s="776">
        <f t="shared" si="504"/>
        <v>1458</v>
      </c>
      <c r="B960" s="795">
        <v>43691</v>
      </c>
      <c r="C960" s="820">
        <v>2840.6</v>
      </c>
      <c r="D960" s="792">
        <f t="shared" si="505"/>
        <v>-2.9292763607534463E-2</v>
      </c>
      <c r="E960" s="819">
        <f t="shared" si="492"/>
        <v>0.35109682083674199</v>
      </c>
      <c r="F960" s="816">
        <v>7773.93</v>
      </c>
      <c r="G960" s="792">
        <f t="shared" si="506"/>
        <v>-3.0240695578411629E-2</v>
      </c>
      <c r="H960" s="797">
        <f t="shared" si="493"/>
        <v>0.52678476736649849</v>
      </c>
      <c r="I960" s="841">
        <v>274275.75</v>
      </c>
      <c r="J960" s="800">
        <v>205000</v>
      </c>
      <c r="K960" s="800">
        <f t="shared" si="494"/>
        <v>-11347.979999999981</v>
      </c>
      <c r="L960" s="792">
        <f t="shared" si="495"/>
        <v>-3.9730522390418965E-2</v>
      </c>
      <c r="M960" s="817">
        <f t="shared" si="496"/>
        <v>69275.75</v>
      </c>
      <c r="N960" s="802">
        <f t="shared" si="497"/>
        <v>0.33793048780487805</v>
      </c>
      <c r="O960" s="786">
        <f t="shared" si="498"/>
        <v>8.4656454506674694E-2</v>
      </c>
      <c r="P960" s="817" t="b">
        <f t="shared" si="499"/>
        <v>0</v>
      </c>
      <c r="Q960" s="802">
        <f>COUNTIF(P$2:P960, TRUE)/(COUNTIF(P$2:P960,FALSE) + COUNTIF(P$2:P960, TRUE))</f>
        <v>0.48592283628779981</v>
      </c>
      <c r="R960" s="844">
        <v>251315.57</v>
      </c>
      <c r="S960" s="846">
        <f t="shared" si="508"/>
        <v>22960.179999999993</v>
      </c>
      <c r="T960" s="800"/>
      <c r="U960" s="800"/>
      <c r="V960" s="802">
        <f>STDEV(D$2:D960)*SQRT(252)</f>
        <v>0.14514618643694724</v>
      </c>
      <c r="W960" s="802">
        <f>STDEV(L$2:L960)*SQRT(252)</f>
        <v>0.24272891610494826</v>
      </c>
      <c r="X960" s="801">
        <f t="shared" si="501"/>
        <v>0.60597396823723337</v>
      </c>
      <c r="Y960" s="801">
        <f t="shared" si="502"/>
        <v>0.34876954861888781</v>
      </c>
      <c r="Z960" s="807">
        <f t="shared" si="503"/>
        <v>-1.316633303186393E-2</v>
      </c>
    </row>
    <row r="961" spans="1:26" ht="20.100000000000001" customHeight="1" x14ac:dyDescent="0.2">
      <c r="A961" s="776">
        <f t="shared" si="504"/>
        <v>1459</v>
      </c>
      <c r="B961" s="795">
        <v>43692</v>
      </c>
      <c r="C961" s="820">
        <v>2847.6</v>
      </c>
      <c r="D961" s="792">
        <f t="shared" si="505"/>
        <v>2.4642681123706262E-3</v>
      </c>
      <c r="E961" s="819">
        <f t="shared" si="492"/>
        <v>0.35442628564905532</v>
      </c>
      <c r="F961" s="816">
        <v>7766.61</v>
      </c>
      <c r="G961" s="792">
        <f t="shared" si="506"/>
        <v>-9.4160868441066717E-4</v>
      </c>
      <c r="H961" s="797">
        <f t="shared" si="493"/>
        <v>0.52534713357032037</v>
      </c>
      <c r="I961" s="841">
        <v>276044.53000000003</v>
      </c>
      <c r="J961" s="800">
        <v>210000</v>
      </c>
      <c r="K961" s="800">
        <f t="shared" si="494"/>
        <v>-3231.2199999999721</v>
      </c>
      <c r="L961" s="792">
        <f t="shared" si="495"/>
        <v>-1.1780917561979038E-2</v>
      </c>
      <c r="M961" s="817">
        <f t="shared" si="496"/>
        <v>66044.530000000028</v>
      </c>
      <c r="N961" s="802">
        <f t="shared" si="497"/>
        <v>0.31449776190476203</v>
      </c>
      <c r="O961" s="786">
        <f t="shared" si="498"/>
        <v>7.8732219010085217E-2</v>
      </c>
      <c r="P961" s="817" t="b">
        <f t="shared" si="499"/>
        <v>0</v>
      </c>
      <c r="Q961" s="802">
        <f>COUNTIF(P$2:P961, TRUE)/(COUNTIF(P$2:P961,FALSE) + COUNTIF(P$2:P961, TRUE))</f>
        <v>0.48541666666666666</v>
      </c>
      <c r="R961" s="844">
        <v>260324.35</v>
      </c>
      <c r="S961" s="846">
        <f t="shared" si="508"/>
        <v>15720.180000000022</v>
      </c>
      <c r="T961" s="800"/>
      <c r="U961" s="800"/>
      <c r="V961" s="802">
        <f>STDEV(D$2:D961)*SQRT(252)</f>
        <v>0.14507443756748861</v>
      </c>
      <c r="W961" s="802">
        <f>STDEV(L$2:L961)*SQRT(252)</f>
        <v>0.24268209709340491</v>
      </c>
      <c r="X961" s="801">
        <f t="shared" si="501"/>
        <v>0.61160349788794721</v>
      </c>
      <c r="Y961" s="801">
        <f t="shared" si="502"/>
        <v>0.32442532825065501</v>
      </c>
      <c r="Z961" s="807">
        <f t="shared" si="503"/>
        <v>-3.9928523744293287E-2</v>
      </c>
    </row>
    <row r="962" spans="1:26" ht="20.100000000000001" customHeight="1" x14ac:dyDescent="0.2">
      <c r="A962" s="776">
        <f t="shared" si="504"/>
        <v>1460</v>
      </c>
      <c r="B962" s="795">
        <v>43693</v>
      </c>
      <c r="C962" s="820">
        <v>2888.68</v>
      </c>
      <c r="D962" s="792">
        <f t="shared" si="505"/>
        <v>1.44261834527321E-2</v>
      </c>
      <c r="E962" s="819">
        <f t="shared" si="492"/>
        <v>0.3739654877190311</v>
      </c>
      <c r="F962" s="816">
        <v>7895.99</v>
      </c>
      <c r="G962" s="792">
        <f t="shared" si="506"/>
        <v>1.6658490641348042E-2</v>
      </c>
      <c r="H962" s="797">
        <f t="shared" si="493"/>
        <v>0.55075711451970855</v>
      </c>
      <c r="I962" s="841">
        <v>283183</v>
      </c>
      <c r="J962" s="800">
        <v>210000</v>
      </c>
      <c r="K962" s="800">
        <f t="shared" si="494"/>
        <v>7138.4699999999721</v>
      </c>
      <c r="L962" s="792">
        <f t="shared" si="495"/>
        <v>2.5859849496021426E-2</v>
      </c>
      <c r="M962" s="817">
        <f t="shared" si="496"/>
        <v>73183</v>
      </c>
      <c r="N962" s="802">
        <f t="shared" si="497"/>
        <v>0.34849047619047618</v>
      </c>
      <c r="O962" s="786">
        <f t="shared" ref="O962:O967" si="509">N962/(A962/365.25)</f>
        <v>8.7182292074363996E-2</v>
      </c>
      <c r="P962" s="817" t="b">
        <f t="shared" si="499"/>
        <v>1</v>
      </c>
      <c r="Q962" s="802">
        <f>COUNTIF(P$2:P962, TRUE)/(COUNTIF(P$2:P962,FALSE) + COUNTIF(P$2:P962, TRUE))</f>
        <v>0.48595213319458896</v>
      </c>
      <c r="R962" s="844">
        <v>264453.88</v>
      </c>
      <c r="S962" s="846">
        <f t="shared" si="508"/>
        <v>18729.119999999995</v>
      </c>
      <c r="T962" s="800"/>
      <c r="U962" s="800"/>
      <c r="V962" s="802">
        <f>STDEV(D$2:D962)*SQRT(252)</f>
        <v>0.14517781290090198</v>
      </c>
      <c r="W962" s="802">
        <f>STDEV(L$2:L962)*SQRT(252)</f>
        <v>0.24290730927840837</v>
      </c>
      <c r="X962" s="801">
        <f t="shared" si="501"/>
        <v>0.64441945533283185</v>
      </c>
      <c r="Y962" s="801">
        <f t="shared" si="502"/>
        <v>0.35891176899267346</v>
      </c>
      <c r="Z962" s="807">
        <f t="shared" si="503"/>
        <v>-2.5475011528554914E-2</v>
      </c>
    </row>
    <row r="963" spans="1:26" ht="20.100000000000001" customHeight="1" x14ac:dyDescent="0.2">
      <c r="A963" s="776">
        <f t="shared" si="504"/>
        <v>1463</v>
      </c>
      <c r="B963" s="795">
        <v>43696</v>
      </c>
      <c r="C963" s="820">
        <v>2923.65</v>
      </c>
      <c r="D963" s="792">
        <f t="shared" si="505"/>
        <v>1.2105875347909861E-2</v>
      </c>
      <c r="E963" s="819">
        <f t="shared" si="492"/>
        <v>0.39059854264568789</v>
      </c>
      <c r="F963" s="816">
        <v>8002.81</v>
      </c>
      <c r="G963" s="792">
        <f t="shared" si="506"/>
        <v>1.3528385927540514E-2</v>
      </c>
      <c r="H963" s="797">
        <f t="shared" si="493"/>
        <v>0.57173635524481037</v>
      </c>
      <c r="I963" s="841">
        <v>290017.02</v>
      </c>
      <c r="J963" s="800">
        <v>210000</v>
      </c>
      <c r="K963" s="800">
        <f t="shared" si="494"/>
        <v>6834.0200000000186</v>
      </c>
      <c r="L963" s="792">
        <f t="shared" si="495"/>
        <v>2.4132875207904494E-2</v>
      </c>
      <c r="M963" s="817">
        <f t="shared" si="496"/>
        <v>80017.020000000019</v>
      </c>
      <c r="N963" s="802">
        <f t="shared" si="497"/>
        <v>0.38103342857142863</v>
      </c>
      <c r="O963" s="786">
        <f t="shared" si="509"/>
        <v>9.5128133824821812E-2</v>
      </c>
      <c r="P963" s="817" t="b">
        <f t="shared" si="499"/>
        <v>1</v>
      </c>
      <c r="Q963" s="802">
        <f>COUNTIF(P$2:P963, TRUE)/(COUNTIF(P$2:P963,FALSE) + COUNTIF(P$2:P963, TRUE))</f>
        <v>0.48648648648648651</v>
      </c>
      <c r="R963" s="844">
        <v>254628.24</v>
      </c>
      <c r="S963" s="846">
        <f t="shared" si="508"/>
        <v>35388.780000000028</v>
      </c>
      <c r="T963" s="800"/>
      <c r="U963" s="800"/>
      <c r="V963" s="802">
        <f>STDEV(D$2:D963)*SQRT(252)</f>
        <v>0.14522651984110871</v>
      </c>
      <c r="W963" s="802">
        <f>STDEV(L$2:L963)*SQRT(252)</f>
        <v>0.24308525958324595</v>
      </c>
      <c r="X963" s="801">
        <f t="shared" si="501"/>
        <v>0.67147614253386834</v>
      </c>
      <c r="Y963" s="801">
        <f t="shared" si="502"/>
        <v>0.39133649645360186</v>
      </c>
      <c r="Z963" s="807">
        <f t="shared" si="503"/>
        <v>-9.5651140742592511E-3</v>
      </c>
    </row>
    <row r="964" spans="1:26" ht="20.100000000000001" customHeight="1" x14ac:dyDescent="0.2">
      <c r="A964" s="776">
        <f t="shared" si="504"/>
        <v>1464</v>
      </c>
      <c r="B964" s="795">
        <v>43697</v>
      </c>
      <c r="C964" s="820">
        <v>2900.51</v>
      </c>
      <c r="D964" s="792">
        <f t="shared" si="505"/>
        <v>-7.9147640791475977E-3</v>
      </c>
      <c r="E964" s="819">
        <f t="shared" si="492"/>
        <v>0.3795922832518408</v>
      </c>
      <c r="F964" s="816">
        <v>7948.56</v>
      </c>
      <c r="G964" s="792">
        <f t="shared" si="506"/>
        <v>-6.7788689222910451E-3</v>
      </c>
      <c r="H964" s="797">
        <f t="shared" si="493"/>
        <v>0.56108176051220626</v>
      </c>
      <c r="I964" s="841">
        <v>287447.59000000003</v>
      </c>
      <c r="J964" s="800">
        <v>210000</v>
      </c>
      <c r="K964" s="800">
        <f t="shared" si="494"/>
        <v>-2569.429999999993</v>
      </c>
      <c r="L964" s="792">
        <f t="shared" si="495"/>
        <v>-8.8595834823762855E-3</v>
      </c>
      <c r="M964" s="817">
        <f t="shared" si="496"/>
        <v>77447.590000000026</v>
      </c>
      <c r="N964" s="802">
        <f t="shared" si="497"/>
        <v>0.36879804761904772</v>
      </c>
      <c r="O964" s="786">
        <f t="shared" si="509"/>
        <v>9.2010578478727581E-2</v>
      </c>
      <c r="P964" s="817" t="b">
        <f t="shared" si="499"/>
        <v>0</v>
      </c>
      <c r="Q964" s="802">
        <f>COUNTIF(P$2:P964, TRUE)/(COUNTIF(P$2:P964,FALSE) + COUNTIF(P$2:P964, TRUE))</f>
        <v>0.48598130841121495</v>
      </c>
      <c r="R964" s="844">
        <v>260022.21</v>
      </c>
      <c r="S964" s="846">
        <f t="shared" si="508"/>
        <v>27425.380000000034</v>
      </c>
      <c r="T964" s="800"/>
      <c r="U964" s="800"/>
      <c r="V964" s="802">
        <f>STDEV(D$2:D964)*SQRT(252)</f>
        <v>0.14521308629558402</v>
      </c>
      <c r="W964" s="802">
        <f>STDEV(L$2:L964)*SQRT(252)</f>
        <v>0.24300501842326361</v>
      </c>
      <c r="X964" s="801">
        <f t="shared" si="501"/>
        <v>0.65216992468796209</v>
      </c>
      <c r="Y964" s="801">
        <f t="shared" si="502"/>
        <v>0.37863653629763527</v>
      </c>
      <c r="Z964" s="807">
        <f t="shared" si="503"/>
        <v>-1.0794235632793081E-2</v>
      </c>
    </row>
    <row r="965" spans="1:26" ht="20.100000000000001" customHeight="1" x14ac:dyDescent="0.2">
      <c r="A965" s="776">
        <f t="shared" si="504"/>
        <v>1465</v>
      </c>
      <c r="B965" s="795">
        <v>43698</v>
      </c>
      <c r="C965" s="820">
        <v>2924.43</v>
      </c>
      <c r="D965" s="792">
        <f t="shared" si="505"/>
        <v>8.2468255582637592E-3</v>
      </c>
      <c r="E965" s="819">
        <f t="shared" si="492"/>
        <v>0.39096954015334551</v>
      </c>
      <c r="F965" s="816">
        <v>8020.2</v>
      </c>
      <c r="G965" s="792">
        <f t="shared" si="506"/>
        <v>9.0129532896523912E-3</v>
      </c>
      <c r="H965" s="797">
        <f t="shared" si="493"/>
        <v>0.57515171750103111</v>
      </c>
      <c r="I965" s="841">
        <v>288115.06</v>
      </c>
      <c r="J965" s="800">
        <v>210000</v>
      </c>
      <c r="K965" s="800">
        <f t="shared" si="494"/>
        <v>667.46999999997206</v>
      </c>
      <c r="L965" s="792">
        <f t="shared" si="495"/>
        <v>2.3220580837013524E-3</v>
      </c>
      <c r="M965" s="817">
        <f t="shared" si="496"/>
        <v>78115.06</v>
      </c>
      <c r="N965" s="802">
        <f t="shared" si="497"/>
        <v>0.37197647619047619</v>
      </c>
      <c r="O965" s="786">
        <f t="shared" si="509"/>
        <v>9.2740210190151148E-2</v>
      </c>
      <c r="P965" s="817" t="b">
        <f t="shared" si="499"/>
        <v>0</v>
      </c>
      <c r="Q965" s="802">
        <f>COUNTIF(P$2:P965, TRUE)/(COUNTIF(P$2:P965,FALSE) + COUNTIF(P$2:P965, TRUE))</f>
        <v>0.48547717842323651</v>
      </c>
      <c r="R965" s="844">
        <v>264415.68</v>
      </c>
      <c r="S965" s="846">
        <f t="shared" si="508"/>
        <v>23699.380000000005</v>
      </c>
      <c r="T965" s="800"/>
      <c r="U965" s="800"/>
      <c r="V965" s="802">
        <f>STDEV(D$2:D965)*SQRT(252)</f>
        <v>0.14519342364182886</v>
      </c>
      <c r="W965" s="802">
        <f>STDEV(L$2:L965)*SQRT(252)</f>
        <v>0.24288068341235566</v>
      </c>
      <c r="X965" s="801">
        <f t="shared" si="501"/>
        <v>0.67134935720330102</v>
      </c>
      <c r="Y965" s="801">
        <f t="shared" si="502"/>
        <v>0.3818344418633719</v>
      </c>
      <c r="Z965" s="807">
        <f t="shared" si="503"/>
        <v>-1.8993063962869317E-2</v>
      </c>
    </row>
    <row r="966" spans="1:26" ht="20.100000000000001" customHeight="1" x14ac:dyDescent="0.2">
      <c r="A966" s="776">
        <f t="shared" si="504"/>
        <v>1467</v>
      </c>
      <c r="B966" s="795">
        <v>43700</v>
      </c>
      <c r="C966" s="820">
        <v>2847.11</v>
      </c>
      <c r="D966" s="792">
        <f t="shared" si="505"/>
        <v>-2.6439340315890521E-2</v>
      </c>
      <c r="E966" s="819">
        <f t="shared" si="492"/>
        <v>0.35419322311219348</v>
      </c>
      <c r="F966" s="816">
        <v>7751.76</v>
      </c>
      <c r="G966" s="792">
        <f t="shared" si="506"/>
        <v>-3.3470487020273762E-2</v>
      </c>
      <c r="H966" s="797">
        <f t="shared" si="493"/>
        <v>0.5224306223854509</v>
      </c>
      <c r="I966" s="841">
        <v>282099.93</v>
      </c>
      <c r="J966" s="800">
        <v>215000</v>
      </c>
      <c r="K966" s="800">
        <f t="shared" si="494"/>
        <v>-11015.130000000005</v>
      </c>
      <c r="L966" s="792">
        <f t="shared" si="495"/>
        <v>-3.8231705069495518E-2</v>
      </c>
      <c r="M966" s="817">
        <f t="shared" si="496"/>
        <v>67099.929999999993</v>
      </c>
      <c r="N966" s="802">
        <f t="shared" si="497"/>
        <v>0.31209269767441855</v>
      </c>
      <c r="O966" s="786">
        <f t="shared" si="509"/>
        <v>7.7704061230798482E-2</v>
      </c>
      <c r="P966" s="817" t="b">
        <f t="shared" si="499"/>
        <v>0</v>
      </c>
      <c r="Q966" s="802">
        <f>COUNTIF(P$2:P966, TRUE)/(COUNTIF(P$2:P966,FALSE) + COUNTIF(P$2:P966, TRUE))</f>
        <v>0.48497409326424873</v>
      </c>
      <c r="R966" s="844">
        <v>275922.55</v>
      </c>
      <c r="S966" s="846">
        <f t="shared" si="508"/>
        <v>6177.3800000000047</v>
      </c>
      <c r="T966" s="800"/>
      <c r="U966" s="800"/>
      <c r="V966" s="802">
        <f>STDEV(D$2:D966)*SQRT(252)</f>
        <v>0.14576463822621741</v>
      </c>
      <c r="W966" s="802">
        <f>STDEV(L$2:L966)*SQRT(252)</f>
        <v>0.24355666039905371</v>
      </c>
      <c r="X966" s="801">
        <f t="shared" si="501"/>
        <v>0.60498997624760464</v>
      </c>
      <c r="Y966" s="801">
        <f t="shared" si="502"/>
        <v>0.31903895012965283</v>
      </c>
      <c r="Z966" s="807">
        <f t="shared" si="503"/>
        <v>-4.2100525437774927E-2</v>
      </c>
    </row>
    <row r="967" spans="1:26" ht="20.100000000000001" customHeight="1" x14ac:dyDescent="0.2">
      <c r="A967" s="776">
        <f t="shared" si="504"/>
        <v>1470</v>
      </c>
      <c r="B967" s="795">
        <v>43703</v>
      </c>
      <c r="C967" s="820">
        <v>2878.38</v>
      </c>
      <c r="D967" s="792">
        <f t="shared" si="505"/>
        <v>1.098306703991064E-2</v>
      </c>
      <c r="E967" s="819">
        <f t="shared" si="492"/>
        <v>0.36906641806662738</v>
      </c>
      <c r="F967" s="816">
        <v>7853.73</v>
      </c>
      <c r="G967" s="792">
        <f t="shared" si="506"/>
        <v>1.3154432025759227E-2</v>
      </c>
      <c r="H967" s="797">
        <f t="shared" si="493"/>
        <v>0.5424573325215547</v>
      </c>
      <c r="I967" s="841">
        <v>283114.25</v>
      </c>
      <c r="J967" s="800">
        <v>215000</v>
      </c>
      <c r="K967" s="800">
        <f t="shared" si="494"/>
        <v>1014.320000000007</v>
      </c>
      <c r="L967" s="792">
        <f t="shared" si="495"/>
        <v>3.5956052878141692E-3</v>
      </c>
      <c r="M967" s="817">
        <f t="shared" si="496"/>
        <v>68114.25</v>
      </c>
      <c r="N967" s="802">
        <f t="shared" si="497"/>
        <v>0.31681046511627908</v>
      </c>
      <c r="O967" s="786">
        <f t="shared" si="509"/>
        <v>7.8717702301850975E-2</v>
      </c>
      <c r="P967" s="817" t="b">
        <f t="shared" si="499"/>
        <v>0</v>
      </c>
      <c r="Q967" s="802">
        <f>COUNTIF(P$2:P967, TRUE)/(COUNTIF(P$2:P967,FALSE) + COUNTIF(P$2:P967, TRUE))</f>
        <v>0.48447204968944102</v>
      </c>
      <c r="R967" s="844">
        <v>276936.87</v>
      </c>
      <c r="S967" s="846">
        <f t="shared" si="508"/>
        <v>6177.3800000000047</v>
      </c>
      <c r="T967" s="800"/>
      <c r="U967" s="800"/>
      <c r="V967" s="802">
        <f>STDEV(D$2:D967)*SQRT(252)</f>
        <v>0.14579018022699047</v>
      </c>
      <c r="W967" s="802">
        <f>STDEV(L$2:L967)*SQRT(252)</f>
        <v>0.24343592635772884</v>
      </c>
      <c r="X967" s="801">
        <f t="shared" si="501"/>
        <v>0.62899782958774686</v>
      </c>
      <c r="Y967" s="801">
        <f t="shared" si="502"/>
        <v>0.32336107278666582</v>
      </c>
      <c r="Z967" s="807">
        <f t="shared" si="503"/>
        <v>-5.2255952950348294E-2</v>
      </c>
    </row>
    <row r="968" spans="1:26" ht="20.100000000000001" customHeight="1" x14ac:dyDescent="0.2">
      <c r="A968" s="776">
        <f t="shared" si="504"/>
        <v>1473</v>
      </c>
      <c r="B968" s="795">
        <v>43706</v>
      </c>
      <c r="C968" s="820">
        <v>2924.58</v>
      </c>
      <c r="D968" s="792">
        <f t="shared" si="505"/>
        <v>1.6050695182706874E-2</v>
      </c>
      <c r="E968" s="819">
        <f t="shared" si="492"/>
        <v>0.39104088582789515</v>
      </c>
      <c r="F968" s="816">
        <v>7973.39</v>
      </c>
      <c r="G968" s="792">
        <f t="shared" si="506"/>
        <v>1.5236072541327595E-2</v>
      </c>
      <c r="H968" s="797">
        <f t="shared" si="493"/>
        <v>0.56595832433175575</v>
      </c>
      <c r="I968" s="841">
        <v>288169.15000000002</v>
      </c>
      <c r="J968" s="800">
        <v>215000</v>
      </c>
      <c r="K968" s="800">
        <f t="shared" si="494"/>
        <v>5054.9000000000233</v>
      </c>
      <c r="L968" s="792">
        <f t="shared" si="495"/>
        <v>1.7854629358995611E-2</v>
      </c>
      <c r="M968" s="817">
        <f t="shared" si="496"/>
        <v>73169.150000000023</v>
      </c>
      <c r="N968" s="802">
        <f t="shared" si="497"/>
        <v>0.34032162790697684</v>
      </c>
      <c r="O968" s="786">
        <f t="shared" ref="O968:O999" si="510">N968/(A968/365.25)</f>
        <v>8.4387287571638353E-2</v>
      </c>
      <c r="P968" s="817" t="b">
        <f t="shared" si="499"/>
        <v>1</v>
      </c>
      <c r="Q968" s="802">
        <f>COUNTIF(P$2:P968, TRUE)/(COUNTIF(P$2:P968,FALSE) + COUNTIF(P$2:P968, TRUE))</f>
        <v>0.48500517063081694</v>
      </c>
      <c r="R968" s="844">
        <v>273596.71000000002</v>
      </c>
      <c r="S968" s="846">
        <f t="shared" si="508"/>
        <v>14572.440000000002</v>
      </c>
      <c r="T968" s="800"/>
      <c r="U968" s="800"/>
      <c r="V968" s="802">
        <f>STDEV(D$2:D968)*SQRT(252)</f>
        <v>0.14593461958919526</v>
      </c>
      <c r="W968" s="802">
        <f>STDEV(L$2:L968)*SQRT(252)</f>
        <v>0.24347376942997817</v>
      </c>
      <c r="X968" s="801">
        <f t="shared" si="501"/>
        <v>0.6644331855400788</v>
      </c>
      <c r="Y968" s="801">
        <f t="shared" si="502"/>
        <v>0.34659703905355482</v>
      </c>
      <c r="Z968" s="807">
        <f t="shared" si="503"/>
        <v>-5.0719257920918304E-2</v>
      </c>
    </row>
    <row r="969" spans="1:26" ht="20.100000000000001" customHeight="1" x14ac:dyDescent="0.2">
      <c r="A969" s="776">
        <f t="shared" si="504"/>
        <v>1474</v>
      </c>
      <c r="B969" s="795">
        <v>43707</v>
      </c>
      <c r="C969" s="820">
        <v>2926.46</v>
      </c>
      <c r="D969" s="792">
        <f t="shared" si="505"/>
        <v>6.4282734614888603E-4</v>
      </c>
      <c r="E969" s="819">
        <f t="shared" ref="E969:E1000" si="511">(C969-$C$2)/$C$2</f>
        <v>0.39193508494891649</v>
      </c>
      <c r="F969" s="816">
        <v>7962.88</v>
      </c>
      <c r="G969" s="792">
        <f t="shared" si="506"/>
        <v>-1.3181344446966997E-3</v>
      </c>
      <c r="H969" s="797">
        <f t="shared" ref="H969:H980" si="512">(F969-F$2)/F$2</f>
        <v>0.56389418072549446</v>
      </c>
      <c r="I969" s="841">
        <v>291211.78000000003</v>
      </c>
      <c r="J969" s="800">
        <v>220000</v>
      </c>
      <c r="K969" s="800">
        <f t="shared" ref="K969:K980" si="513">I969-I968-J969+J968</f>
        <v>-1957.3699999999953</v>
      </c>
      <c r="L969" s="792">
        <f t="shared" ref="L969:L980" si="514">K969/I968</f>
        <v>-6.7924342352399456E-3</v>
      </c>
      <c r="M969" s="817">
        <f t="shared" ref="M969:M1000" si="515">I969-J969</f>
        <v>71211.780000000028</v>
      </c>
      <c r="N969" s="802">
        <f t="shared" ref="N969:N1000" si="516">M969/J969</f>
        <v>0.32368990909090922</v>
      </c>
      <c r="O969" s="786">
        <f t="shared" si="510"/>
        <v>8.0208778355125243E-2</v>
      </c>
      <c r="P969" s="817" t="b">
        <f t="shared" ref="P969:P1000" si="517">L969&gt;D969</f>
        <v>0</v>
      </c>
      <c r="Q969" s="802">
        <f>COUNTIF(P$2:P969, TRUE)/(COUNTIF(P$2:P969,FALSE) + COUNTIF(P$2:P969, TRUE))</f>
        <v>0.48450413223140498</v>
      </c>
      <c r="R969" s="844">
        <v>267506.32</v>
      </c>
      <c r="S969" s="846">
        <f t="shared" si="508"/>
        <v>23705.460000000021</v>
      </c>
      <c r="T969" s="800"/>
      <c r="U969" s="800"/>
      <c r="V969" s="802">
        <f>STDEV(D$2:D969)*SQRT(252)</f>
        <v>0.14585912437149404</v>
      </c>
      <c r="W969" s="802">
        <f>STDEV(L$2:L969)*SQRT(252)</f>
        <v>0.24337524935636293</v>
      </c>
      <c r="X969" s="801">
        <f t="shared" ref="X969:X1000" si="518">E969/(A969/365.25)/V969</f>
        <v>0.6658452119209527</v>
      </c>
      <c r="Y969" s="801">
        <f t="shared" ref="Y969:Y1000" si="519">O969/W969</f>
        <v>0.32956834586609629</v>
      </c>
      <c r="Z969" s="807">
        <f t="shared" ref="Z969:Z1000" si="520">-(E969-N969)</f>
        <v>-6.8245175858007268E-2</v>
      </c>
    </row>
    <row r="970" spans="1:26" ht="20.100000000000001" customHeight="1" x14ac:dyDescent="0.2">
      <c r="A970" s="776">
        <f t="shared" si="504"/>
        <v>1478</v>
      </c>
      <c r="B970" s="795">
        <v>43711</v>
      </c>
      <c r="C970" s="820">
        <v>2906.27</v>
      </c>
      <c r="D970" s="792">
        <f t="shared" si="505"/>
        <v>-6.899120439028743E-3</v>
      </c>
      <c r="E970" s="819">
        <f t="shared" si="511"/>
        <v>0.38233195715454421</v>
      </c>
      <c r="F970" s="816">
        <v>7874.15</v>
      </c>
      <c r="G970" s="792">
        <f t="shared" si="506"/>
        <v>-1.1142953303327499E-2</v>
      </c>
      <c r="H970" s="797">
        <f t="shared" si="512"/>
        <v>0.54646778089832471</v>
      </c>
      <c r="I970" s="841">
        <v>288863.32</v>
      </c>
      <c r="J970" s="800">
        <v>220000</v>
      </c>
      <c r="K970" s="800">
        <f t="shared" si="513"/>
        <v>-2348.460000000021</v>
      </c>
      <c r="L970" s="792">
        <f t="shared" si="514"/>
        <v>-8.0644402503223626E-3</v>
      </c>
      <c r="M970" s="817">
        <f t="shared" si="515"/>
        <v>68863.320000000007</v>
      </c>
      <c r="N970" s="802">
        <f t="shared" si="516"/>
        <v>0.31301509090909096</v>
      </c>
      <c r="O970" s="786">
        <f t="shared" si="510"/>
        <v>7.7353695503752012E-2</v>
      </c>
      <c r="P970" s="817" t="b">
        <f t="shared" si="517"/>
        <v>0</v>
      </c>
      <c r="Q970" s="802">
        <f>COUNTIF(P$2:P970, TRUE)/(COUNTIF(P$2:P970,FALSE) + COUNTIF(P$2:P970, TRUE))</f>
        <v>0.48400412796697628</v>
      </c>
      <c r="R970" s="844">
        <v>271988.14</v>
      </c>
      <c r="S970" s="846">
        <f t="shared" si="508"/>
        <v>16875.179999999993</v>
      </c>
      <c r="T970" s="800"/>
      <c r="U970" s="800"/>
      <c r="V970" s="802">
        <f>STDEV(D$2:D970)*SQRT(252)</f>
        <v>0.14583104296283578</v>
      </c>
      <c r="W970" s="802">
        <f>STDEV(L$2:L970)*SQRT(252)</f>
        <v>0.24328745301508617</v>
      </c>
      <c r="X970" s="801">
        <f t="shared" si="518"/>
        <v>0.64789765594980386</v>
      </c>
      <c r="Y970" s="801">
        <f t="shared" si="519"/>
        <v>0.31795184891411288</v>
      </c>
      <c r="Z970" s="807">
        <f t="shared" si="520"/>
        <v>-6.9316866245453246E-2</v>
      </c>
    </row>
    <row r="971" spans="1:26" ht="20.100000000000001" customHeight="1" x14ac:dyDescent="0.2">
      <c r="A971" s="776">
        <f t="shared" ref="A971:A1002" si="521">B971-$B$2</f>
        <v>1479</v>
      </c>
      <c r="B971" s="795">
        <v>43712</v>
      </c>
      <c r="C971" s="820">
        <v>2937.78</v>
      </c>
      <c r="D971" s="792">
        <f t="shared" ref="D971:D980" si="522">(C971-C970)/C970</f>
        <v>1.0842075925499083E-2</v>
      </c>
      <c r="E971" s="819">
        <f t="shared" si="511"/>
        <v>0.39731930518825753</v>
      </c>
      <c r="F971" s="816">
        <v>7976.87</v>
      </c>
      <c r="G971" s="792">
        <f t="shared" ref="G971:G980" si="523">(F971-F970)/F970</f>
        <v>1.304521757904031E-2</v>
      </c>
      <c r="H971" s="797">
        <f t="shared" si="512"/>
        <v>0.56664178957911904</v>
      </c>
      <c r="I971" s="841">
        <v>294694.48</v>
      </c>
      <c r="J971" s="800">
        <v>220000</v>
      </c>
      <c r="K971" s="800">
        <f t="shared" si="513"/>
        <v>5831.1599999999744</v>
      </c>
      <c r="L971" s="792">
        <f t="shared" si="514"/>
        <v>2.0186571282224321E-2</v>
      </c>
      <c r="M971" s="817">
        <f t="shared" si="515"/>
        <v>74694.479999999981</v>
      </c>
      <c r="N971" s="802">
        <f t="shared" si="516"/>
        <v>0.33952036363636356</v>
      </c>
      <c r="O971" s="786">
        <f t="shared" si="510"/>
        <v>8.3847067490318991E-2</v>
      </c>
      <c r="P971" s="817" t="b">
        <f t="shared" si="517"/>
        <v>1</v>
      </c>
      <c r="Q971" s="802">
        <f>COUNTIF(P$2:P971, TRUE)/(COUNTIF(P$2:P971,FALSE) + COUNTIF(P$2:P971, TRUE))</f>
        <v>0.4845360824742268</v>
      </c>
      <c r="R971" s="844">
        <v>274897.56</v>
      </c>
      <c r="S971" s="846">
        <f t="shared" si="508"/>
        <v>19796.919999999984</v>
      </c>
      <c r="T971" s="800"/>
      <c r="U971" s="800"/>
      <c r="V971" s="802">
        <f>STDEV(D$2:D971)*SQRT(252)</f>
        <v>0.14585337270121748</v>
      </c>
      <c r="W971" s="802">
        <f>STDEV(L$2:L971)*SQRT(252)</f>
        <v>0.2433718163771301</v>
      </c>
      <c r="X971" s="801">
        <f t="shared" si="518"/>
        <v>0.67273688782472885</v>
      </c>
      <c r="Y971" s="801">
        <f t="shared" si="519"/>
        <v>0.3445225036262588</v>
      </c>
      <c r="Z971" s="807">
        <f t="shared" si="520"/>
        <v>-5.7798941551893968E-2</v>
      </c>
    </row>
    <row r="972" spans="1:26" ht="20.100000000000001" customHeight="1" x14ac:dyDescent="0.2">
      <c r="A972" s="776">
        <f t="shared" si="521"/>
        <v>1480</v>
      </c>
      <c r="B972" s="795">
        <v>43713</v>
      </c>
      <c r="C972" s="820">
        <v>2976</v>
      </c>
      <c r="D972" s="792">
        <f t="shared" si="522"/>
        <v>1.3009823744460034E-2</v>
      </c>
      <c r="E972" s="819">
        <f t="shared" si="511"/>
        <v>0.41549818306348812</v>
      </c>
      <c r="F972" s="816">
        <v>8116.82</v>
      </c>
      <c r="G972" s="792">
        <f t="shared" si="523"/>
        <v>1.7544475464687254E-2</v>
      </c>
      <c r="H972" s="797">
        <f t="shared" si="512"/>
        <v>0.59412769801834353</v>
      </c>
      <c r="I972" s="841">
        <v>301138.12</v>
      </c>
      <c r="J972" s="800">
        <v>220000</v>
      </c>
      <c r="K972" s="800">
        <f t="shared" si="513"/>
        <v>6443.640000000014</v>
      </c>
      <c r="L972" s="792">
        <f t="shared" si="514"/>
        <v>2.1865492696028832E-2</v>
      </c>
      <c r="M972" s="817">
        <f t="shared" si="515"/>
        <v>81138.12</v>
      </c>
      <c r="N972" s="802">
        <f t="shared" si="516"/>
        <v>0.36880963636363634</v>
      </c>
      <c r="O972" s="786">
        <f t="shared" si="510"/>
        <v>9.1018729514742006E-2</v>
      </c>
      <c r="P972" s="817" t="b">
        <f t="shared" si="517"/>
        <v>1</v>
      </c>
      <c r="Q972" s="802">
        <f>COUNTIF(P$2:P972, TRUE)/(COUNTIF(P$2:P972,FALSE) + COUNTIF(P$2:P972, TRUE))</f>
        <v>0.48506694129763128</v>
      </c>
      <c r="R972" s="844">
        <v>263593.57</v>
      </c>
      <c r="S972" s="846">
        <f t="shared" si="508"/>
        <v>37544.549999999988</v>
      </c>
      <c r="T972" s="800"/>
      <c r="U972" s="800"/>
      <c r="V972" s="802">
        <f>STDEV(D$2:D972)*SQRT(252)</f>
        <v>0.14591999039265519</v>
      </c>
      <c r="W972" s="802">
        <f>STDEV(L$2:L972)*SQRT(252)</f>
        <v>0.24349252514309916</v>
      </c>
      <c r="X972" s="801">
        <f t="shared" si="518"/>
        <v>0.70272086035589576</v>
      </c>
      <c r="Y972" s="801">
        <f t="shared" si="519"/>
        <v>0.37380502527233977</v>
      </c>
      <c r="Z972" s="807">
        <f t="shared" si="520"/>
        <v>-4.6688546699851785E-2</v>
      </c>
    </row>
    <row r="973" spans="1:26" ht="20.100000000000001" customHeight="1" x14ac:dyDescent="0.2">
      <c r="A973" s="776">
        <f t="shared" si="521"/>
        <v>1481</v>
      </c>
      <c r="B973" s="795">
        <v>43714</v>
      </c>
      <c r="C973" s="820">
        <v>2978.71</v>
      </c>
      <c r="D973" s="792">
        <f t="shared" si="522"/>
        <v>9.1061827956990474E-4</v>
      </c>
      <c r="E973" s="819">
        <f t="shared" si="511"/>
        <v>0.41678716158368367</v>
      </c>
      <c r="F973" s="816">
        <v>8103.07</v>
      </c>
      <c r="G973" s="792">
        <f t="shared" si="523"/>
        <v>-1.6940131726464306E-3</v>
      </c>
      <c r="H973" s="797">
        <f t="shared" si="512"/>
        <v>0.59142722469901998</v>
      </c>
      <c r="I973" s="841">
        <v>301209.53000000003</v>
      </c>
      <c r="J973" s="800">
        <v>220000</v>
      </c>
      <c r="K973" s="800">
        <f t="shared" si="513"/>
        <v>71.410000000032596</v>
      </c>
      <c r="L973" s="792">
        <f t="shared" si="514"/>
        <v>2.3713371126854547E-4</v>
      </c>
      <c r="M973" s="817">
        <f t="shared" si="515"/>
        <v>81209.530000000028</v>
      </c>
      <c r="N973" s="802">
        <f t="shared" si="516"/>
        <v>0.36913422727272738</v>
      </c>
      <c r="O973" s="786">
        <f t="shared" si="510"/>
        <v>9.1037323775397486E-2</v>
      </c>
      <c r="P973" s="817" t="b">
        <f t="shared" si="517"/>
        <v>0</v>
      </c>
      <c r="Q973" s="802">
        <f>COUNTIF(P$2:P973, TRUE)/(COUNTIF(P$2:P973,FALSE) + COUNTIF(P$2:P973, TRUE))</f>
        <v>0.48456790123456789</v>
      </c>
      <c r="R973" s="844">
        <v>263664.98</v>
      </c>
      <c r="S973" s="846">
        <f t="shared" si="508"/>
        <v>37544.550000000047</v>
      </c>
      <c r="T973" s="800"/>
      <c r="U973" s="800"/>
      <c r="V973" s="802">
        <f>STDEV(D$2:D973)*SQRT(252)</f>
        <v>0.14584498600838502</v>
      </c>
      <c r="W973" s="802">
        <f>STDEV(L$2:L973)*SQRT(252)</f>
        <v>0.24336699622966118</v>
      </c>
      <c r="X973" s="801">
        <f t="shared" si="518"/>
        <v>0.70478718005171637</v>
      </c>
      <c r="Y973" s="801">
        <f t="shared" si="519"/>
        <v>0.37407423843735638</v>
      </c>
      <c r="Z973" s="807">
        <f t="shared" si="520"/>
        <v>-4.7652934310956296E-2</v>
      </c>
    </row>
    <row r="974" spans="1:26" ht="20.100000000000001" customHeight="1" x14ac:dyDescent="0.2">
      <c r="A974" s="776">
        <f t="shared" si="521"/>
        <v>1484</v>
      </c>
      <c r="B974" s="795">
        <v>43717</v>
      </c>
      <c r="C974" s="820">
        <v>2978.43</v>
      </c>
      <c r="D974" s="792">
        <f t="shared" si="522"/>
        <v>-9.4000423001970685E-5</v>
      </c>
      <c r="E974" s="819">
        <f t="shared" si="511"/>
        <v>0.41665398299119105</v>
      </c>
      <c r="F974" s="816">
        <v>8087.43</v>
      </c>
      <c r="G974" s="792">
        <f t="shared" si="523"/>
        <v>-1.9301326534263456E-3</v>
      </c>
      <c r="H974" s="797">
        <f t="shared" si="512"/>
        <v>0.5883555590470767</v>
      </c>
      <c r="I974" s="841">
        <v>308856.67</v>
      </c>
      <c r="J974" s="800">
        <v>220000</v>
      </c>
      <c r="K974" s="800">
        <f t="shared" si="513"/>
        <v>7647.1399999999558</v>
      </c>
      <c r="L974" s="792">
        <f t="shared" si="514"/>
        <v>2.5388107740150039E-2</v>
      </c>
      <c r="M974" s="817">
        <f t="shared" si="515"/>
        <v>88856.669999999984</v>
      </c>
      <c r="N974" s="802">
        <f t="shared" si="516"/>
        <v>0.40389395454545446</v>
      </c>
      <c r="O974" s="786">
        <f t="shared" si="510"/>
        <v>9.9408535645368765E-2</v>
      </c>
      <c r="P974" s="817" t="b">
        <f t="shared" si="517"/>
        <v>1</v>
      </c>
      <c r="Q974" s="802">
        <f>COUNTIF(P$2:P974, TRUE)/(COUNTIF(P$2:P974,FALSE) + COUNTIF(P$2:P974, TRUE))</f>
        <v>0.48509763617677287</v>
      </c>
      <c r="R974" s="844">
        <v>267512.2</v>
      </c>
      <c r="S974" s="846">
        <f t="shared" si="508"/>
        <v>41344.469999999972</v>
      </c>
      <c r="T974" s="800"/>
      <c r="U974" s="800"/>
      <c r="V974" s="802">
        <f>STDEV(D$2:D974)*SQRT(252)</f>
        <v>0.14577008420023385</v>
      </c>
      <c r="W974" s="802">
        <f>STDEV(L$2:L974)*SQRT(252)</f>
        <v>0.24357404651708159</v>
      </c>
      <c r="X974" s="801">
        <f t="shared" si="518"/>
        <v>0.70349895527886463</v>
      </c>
      <c r="Y974" s="801">
        <f t="shared" si="519"/>
        <v>0.40812449875852169</v>
      </c>
      <c r="Z974" s="807">
        <f t="shared" si="520"/>
        <v>-1.2760028445736593E-2</v>
      </c>
    </row>
    <row r="975" spans="1:26" ht="20.100000000000001" customHeight="1" x14ac:dyDescent="0.2">
      <c r="A975" s="776">
        <f t="shared" si="521"/>
        <v>1485</v>
      </c>
      <c r="B975" s="795">
        <v>43718</v>
      </c>
      <c r="C975" s="820">
        <v>2979.39</v>
      </c>
      <c r="D975" s="792">
        <f t="shared" si="522"/>
        <v>3.2231746255578824E-4</v>
      </c>
      <c r="E975" s="819">
        <f t="shared" si="511"/>
        <v>0.41711059530830835</v>
      </c>
      <c r="F975" s="816">
        <v>8084.15</v>
      </c>
      <c r="G975" s="792">
        <f t="shared" si="523"/>
        <v>-4.0556765251762979E-4</v>
      </c>
      <c r="H975" s="797">
        <f t="shared" si="512"/>
        <v>0.58771137341163071</v>
      </c>
      <c r="I975" s="841">
        <v>303766.71999999997</v>
      </c>
      <c r="J975" s="800">
        <v>210000</v>
      </c>
      <c r="K975" s="800">
        <f t="shared" si="513"/>
        <v>4910.0499999999884</v>
      </c>
      <c r="L975" s="792">
        <f t="shared" si="514"/>
        <v>1.5897503524855035E-2</v>
      </c>
      <c r="M975" s="817">
        <f t="shared" si="515"/>
        <v>93766.719999999972</v>
      </c>
      <c r="N975" s="802">
        <f t="shared" si="516"/>
        <v>0.44650819047619034</v>
      </c>
      <c r="O975" s="786">
        <f t="shared" si="510"/>
        <v>0.10982297412217408</v>
      </c>
      <c r="P975" s="817" t="b">
        <f t="shared" si="517"/>
        <v>1</v>
      </c>
      <c r="Q975" s="802">
        <f>COUNTIF(P$2:P975, TRUE)/(COUNTIF(P$2:P975,FALSE) + COUNTIF(P$2:P975, TRUE))</f>
        <v>0.48562628336755648</v>
      </c>
      <c r="R975" s="844">
        <v>241024.5</v>
      </c>
      <c r="S975" s="846">
        <f t="shared" si="508"/>
        <v>62742.219999999972</v>
      </c>
      <c r="T975" s="800"/>
      <c r="U975" s="800"/>
      <c r="V975" s="802">
        <f>STDEV(D$2:D975)*SQRT(252)</f>
        <v>0.14569508573201739</v>
      </c>
      <c r="W975" s="802">
        <f>STDEV(L$2:L975)*SQRT(252)</f>
        <v>0.24357593322244106</v>
      </c>
      <c r="X975" s="801">
        <f t="shared" si="518"/>
        <v>0.70415795410697757</v>
      </c>
      <c r="Y975" s="801">
        <f t="shared" si="519"/>
        <v>0.45087777215608715</v>
      </c>
      <c r="Z975" s="807">
        <f t="shared" si="520"/>
        <v>2.9397595167881985E-2</v>
      </c>
    </row>
    <row r="976" spans="1:26" ht="20.100000000000001" customHeight="1" x14ac:dyDescent="0.2">
      <c r="A976" s="776">
        <f t="shared" si="521"/>
        <v>1486</v>
      </c>
      <c r="B976" s="795">
        <v>43719</v>
      </c>
      <c r="C976" s="820">
        <v>3000.93</v>
      </c>
      <c r="D976" s="792">
        <f t="shared" si="522"/>
        <v>7.229667817909023E-3</v>
      </c>
      <c r="E976" s="819">
        <f t="shared" si="511"/>
        <v>0.42735583417362671</v>
      </c>
      <c r="F976" s="816">
        <v>8169.67</v>
      </c>
      <c r="G976" s="792">
        <f t="shared" si="523"/>
        <v>1.0578725036027343E-2</v>
      </c>
      <c r="H976" s="797">
        <f t="shared" si="512"/>
        <v>0.60450733546752566</v>
      </c>
      <c r="I976" s="841">
        <v>297684.73</v>
      </c>
      <c r="J976" s="800">
        <v>200000</v>
      </c>
      <c r="K976" s="800">
        <f t="shared" si="513"/>
        <v>3918.0100000000093</v>
      </c>
      <c r="L976" s="792">
        <f t="shared" si="514"/>
        <v>1.2898088375184779E-2</v>
      </c>
      <c r="M976" s="817">
        <f t="shared" si="515"/>
        <v>97684.729999999981</v>
      </c>
      <c r="N976" s="802">
        <f t="shared" si="516"/>
        <v>0.48842364999999993</v>
      </c>
      <c r="O976" s="786">
        <f t="shared" si="510"/>
        <v>0.12005164075538356</v>
      </c>
      <c r="P976" s="817" t="b">
        <f t="shared" si="517"/>
        <v>1</v>
      </c>
      <c r="Q976" s="802">
        <f>COUNTIF(P$2:P976, TRUE)/(COUNTIF(P$2:P976,FALSE) + COUNTIF(P$2:P976, TRUE))</f>
        <v>0.48615384615384616</v>
      </c>
      <c r="R976" s="844">
        <v>239763.37</v>
      </c>
      <c r="S976" s="846">
        <f t="shared" si="508"/>
        <v>57921.359999999986</v>
      </c>
      <c r="T976" s="800"/>
      <c r="U976" s="800"/>
      <c r="V976" s="802">
        <f>STDEV(D$2:D976)*SQRT(252)</f>
        <v>0.14566162303516325</v>
      </c>
      <c r="W976" s="802">
        <f>STDEV(L$2:L976)*SQRT(252)</f>
        <v>0.24353310319582019</v>
      </c>
      <c r="X976" s="801">
        <f t="shared" si="518"/>
        <v>0.72113389289729501</v>
      </c>
      <c r="Y976" s="801">
        <f t="shared" si="519"/>
        <v>0.4929582023140911</v>
      </c>
      <c r="Z976" s="807">
        <f t="shared" si="520"/>
        <v>6.1067815826373217E-2</v>
      </c>
    </row>
    <row r="977" spans="1:26" ht="20.100000000000001" customHeight="1" x14ac:dyDescent="0.2">
      <c r="A977" s="776">
        <f t="shared" si="521"/>
        <v>1487</v>
      </c>
      <c r="B977" s="795">
        <v>43720</v>
      </c>
      <c r="C977" s="820">
        <v>3009.57</v>
      </c>
      <c r="D977" s="792">
        <f t="shared" si="522"/>
        <v>2.8791074766823378E-3</v>
      </c>
      <c r="E977" s="819">
        <f t="shared" si="511"/>
        <v>0.43146534502768219</v>
      </c>
      <c r="F977" s="816">
        <v>8194.4599999999991</v>
      </c>
      <c r="G977" s="792">
        <f t="shared" si="523"/>
        <v>3.0343942900997291E-3</v>
      </c>
      <c r="H977" s="797">
        <f t="shared" si="512"/>
        <v>0.60937604336469142</v>
      </c>
      <c r="I977" s="841">
        <v>293768.06</v>
      </c>
      <c r="J977" s="800">
        <v>200000</v>
      </c>
      <c r="K977" s="800">
        <f t="shared" si="513"/>
        <v>-3916.6699999999837</v>
      </c>
      <c r="L977" s="792">
        <f t="shared" si="514"/>
        <v>-1.3157107521101214E-2</v>
      </c>
      <c r="M977" s="817">
        <f t="shared" si="515"/>
        <v>93768.06</v>
      </c>
      <c r="N977" s="802">
        <f t="shared" si="516"/>
        <v>0.46884029999999999</v>
      </c>
      <c r="O977" s="786">
        <f t="shared" si="510"/>
        <v>0.11516067220914593</v>
      </c>
      <c r="P977" s="817" t="b">
        <f t="shared" si="517"/>
        <v>0</v>
      </c>
      <c r="Q977" s="802">
        <f>COUNTIF(P$2:P977, TRUE)/(COUNTIF(P$2:P977,FALSE) + COUNTIF(P$2:P977, TRUE))</f>
        <v>0.48565573770491804</v>
      </c>
      <c r="R977" s="844">
        <v>235846.7</v>
      </c>
      <c r="S977" s="846">
        <f t="shared" si="508"/>
        <v>57921.359999999986</v>
      </c>
      <c r="T977" s="800"/>
      <c r="U977" s="800"/>
      <c r="V977" s="802">
        <f>STDEV(D$2:D977)*SQRT(252)</f>
        <v>0.14559225141922988</v>
      </c>
      <c r="W977" s="802">
        <f>STDEV(L$2:L977)*SQRT(252)</f>
        <v>0.24350647238996198</v>
      </c>
      <c r="X977" s="801">
        <f t="shared" si="518"/>
        <v>0.72792546635957822</v>
      </c>
      <c r="Y977" s="801">
        <f t="shared" si="519"/>
        <v>0.47292653488373221</v>
      </c>
      <c r="Z977" s="807">
        <f t="shared" si="520"/>
        <v>3.7374954972317798E-2</v>
      </c>
    </row>
    <row r="978" spans="1:26" ht="20.100000000000001" customHeight="1" x14ac:dyDescent="0.2">
      <c r="A978" s="776">
        <f t="shared" si="521"/>
        <v>1488</v>
      </c>
      <c r="B978" s="795">
        <v>43721</v>
      </c>
      <c r="C978" s="820">
        <v>3007.39</v>
      </c>
      <c r="D978" s="792">
        <f t="shared" si="522"/>
        <v>-7.2435597111889438E-4</v>
      </c>
      <c r="E978" s="819">
        <f t="shared" si="511"/>
        <v>0.43042845455756157</v>
      </c>
      <c r="F978" s="816">
        <v>8176.71</v>
      </c>
      <c r="G978" s="792">
        <f t="shared" si="523"/>
        <v>-2.1660975830010876E-3</v>
      </c>
      <c r="H978" s="797">
        <f t="shared" si="512"/>
        <v>0.60588997780701936</v>
      </c>
      <c r="I978" s="841">
        <v>295160.71999999997</v>
      </c>
      <c r="J978" s="800">
        <v>200000</v>
      </c>
      <c r="K978" s="800">
        <f t="shared" si="513"/>
        <v>1392.6599999999744</v>
      </c>
      <c r="L978" s="792">
        <f t="shared" si="514"/>
        <v>4.7406787518015896E-3</v>
      </c>
      <c r="M978" s="817">
        <f t="shared" si="515"/>
        <v>95160.719999999972</v>
      </c>
      <c r="N978" s="802">
        <f t="shared" si="516"/>
        <v>0.47580359999999988</v>
      </c>
      <c r="O978" s="786">
        <f t="shared" si="510"/>
        <v>0.11679251673387094</v>
      </c>
      <c r="P978" s="817" t="b">
        <f t="shared" si="517"/>
        <v>1</v>
      </c>
      <c r="Q978" s="802">
        <f>COUNTIF(P$2:P978, TRUE)/(COUNTIF(P$2:P978,FALSE) + COUNTIF(P$2:P978, TRUE))</f>
        <v>0.48618219037871035</v>
      </c>
      <c r="R978" s="844">
        <v>236790.98</v>
      </c>
      <c r="S978" s="846">
        <f t="shared" si="508"/>
        <v>58369.739999999962</v>
      </c>
      <c r="T978" s="800"/>
      <c r="U978" s="800"/>
      <c r="V978" s="802">
        <f>STDEV(D$2:D978)*SQRT(252)</f>
        <v>0.14551871116278217</v>
      </c>
      <c r="W978" s="802">
        <f>STDEV(L$2:L978)*SQRT(252)</f>
        <v>0.24339135104089449</v>
      </c>
      <c r="X978" s="801">
        <f t="shared" si="518"/>
        <v>0.72605484450881919</v>
      </c>
      <c r="Y978" s="801">
        <f t="shared" si="519"/>
        <v>0.47985483557403613</v>
      </c>
      <c r="Z978" s="807">
        <f t="shared" si="520"/>
        <v>4.5375145442438314E-2</v>
      </c>
    </row>
    <row r="979" spans="1:26" ht="20.100000000000001" customHeight="1" x14ac:dyDescent="0.2">
      <c r="A979" s="776">
        <f t="shared" si="521"/>
        <v>1491</v>
      </c>
      <c r="B979" s="795">
        <v>43724</v>
      </c>
      <c r="C979" s="820">
        <v>2997.96</v>
      </c>
      <c r="D979" s="792">
        <f t="shared" si="522"/>
        <v>-3.1356092824674675E-3</v>
      </c>
      <c r="E979" s="819">
        <f t="shared" si="511"/>
        <v>0.42594318981754531</v>
      </c>
      <c r="F979" s="816">
        <v>8153.54</v>
      </c>
      <c r="G979" s="792">
        <f t="shared" si="523"/>
        <v>-2.8336580360560754E-3</v>
      </c>
      <c r="H979" s="797">
        <f t="shared" si="512"/>
        <v>0.60133943476638452</v>
      </c>
      <c r="I979" s="841">
        <v>306425.3</v>
      </c>
      <c r="J979" s="800">
        <v>200000</v>
      </c>
      <c r="K979" s="800">
        <f t="shared" si="513"/>
        <v>11264.580000000016</v>
      </c>
      <c r="L979" s="792">
        <f t="shared" si="514"/>
        <v>3.8164224562130145E-2</v>
      </c>
      <c r="M979" s="817">
        <f t="shared" si="515"/>
        <v>106425.29999999999</v>
      </c>
      <c r="N979" s="802">
        <f t="shared" si="516"/>
        <v>0.53212649999999995</v>
      </c>
      <c r="O979" s="786">
        <f t="shared" si="510"/>
        <v>0.13035493234406437</v>
      </c>
      <c r="P979" s="817" t="b">
        <f t="shared" si="517"/>
        <v>1</v>
      </c>
      <c r="Q979" s="802">
        <f>COUNTIF(P$2:P979, TRUE)/(COUNTIF(P$2:P979,FALSE) + COUNTIF(P$2:P979, TRUE))</f>
        <v>0.48670756646216767</v>
      </c>
      <c r="R979" s="844">
        <v>238331.08</v>
      </c>
      <c r="S979" s="846">
        <f t="shared" si="508"/>
        <v>68094.22</v>
      </c>
      <c r="T979" s="800"/>
      <c r="U979" s="800"/>
      <c r="V979" s="802">
        <f>STDEV(D$2:D979)*SQRT(252)</f>
        <v>0.14545528296022373</v>
      </c>
      <c r="W979" s="802">
        <f>STDEV(L$2:L979)*SQRT(252)</f>
        <v>0.24401952802005264</v>
      </c>
      <c r="X979" s="801">
        <f t="shared" si="518"/>
        <v>0.71735604203230097</v>
      </c>
      <c r="Y979" s="801">
        <f t="shared" si="519"/>
        <v>0.53419877253984471</v>
      </c>
      <c r="Z979" s="807">
        <f t="shared" si="520"/>
        <v>0.10618331018245464</v>
      </c>
    </row>
    <row r="980" spans="1:26" ht="20.100000000000001" customHeight="1" x14ac:dyDescent="0.2">
      <c r="A980" s="776">
        <f t="shared" si="521"/>
        <v>1492</v>
      </c>
      <c r="B980" s="795">
        <v>43725</v>
      </c>
      <c r="C980" s="820">
        <v>3005.7</v>
      </c>
      <c r="D980" s="792">
        <f t="shared" si="522"/>
        <v>2.5817555938037139E-3</v>
      </c>
      <c r="E980" s="819">
        <f t="shared" si="511"/>
        <v>0.42962462662430306</v>
      </c>
      <c r="F980" s="816">
        <v>8186.01</v>
      </c>
      <c r="G980" s="792">
        <f t="shared" si="523"/>
        <v>3.9823193361411434E-3</v>
      </c>
      <c r="H980" s="797">
        <f t="shared" si="512"/>
        <v>0.60771647976118004</v>
      </c>
      <c r="I980" s="841">
        <v>296923.40000000002</v>
      </c>
      <c r="J980" s="800">
        <v>200000</v>
      </c>
      <c r="K980" s="800">
        <f t="shared" si="513"/>
        <v>-9501.8999999999651</v>
      </c>
      <c r="L980" s="792">
        <f t="shared" si="514"/>
        <v>-3.1008862518858479E-2</v>
      </c>
      <c r="M980" s="817">
        <f t="shared" si="515"/>
        <v>96923.400000000023</v>
      </c>
      <c r="N980" s="802">
        <f t="shared" si="516"/>
        <v>0.48461700000000013</v>
      </c>
      <c r="O980" s="786">
        <f t="shared" si="510"/>
        <v>0.11863697000670245</v>
      </c>
      <c r="P980" s="817" t="b">
        <f t="shared" si="517"/>
        <v>0</v>
      </c>
      <c r="Q980" s="802">
        <f>COUNTIF(P$2:P980, TRUE)/(COUNTIF(P$2:P980,FALSE) + COUNTIF(P$2:P980, TRUE))</f>
        <v>0.48621041879468846</v>
      </c>
      <c r="R980" s="844">
        <v>231744.26</v>
      </c>
      <c r="S980" s="846">
        <f t="shared" si="508"/>
        <v>65179.140000000014</v>
      </c>
      <c r="T980" s="800"/>
      <c r="U980" s="800"/>
      <c r="V980" s="802">
        <f>STDEV(D$2:D980)*SQRT(252)</f>
        <v>0.14538502221651831</v>
      </c>
      <c r="W980" s="802">
        <f>STDEV(L$2:L980)*SQRT(252)</f>
        <v>0.24441810690964627</v>
      </c>
      <c r="X980" s="801">
        <f t="shared" si="518"/>
        <v>0.72342065085055018</v>
      </c>
      <c r="Y980" s="801">
        <f t="shared" si="519"/>
        <v>0.4853853567017391</v>
      </c>
      <c r="Z980" s="807">
        <f t="shared" si="520"/>
        <v>5.4992373375697068E-2</v>
      </c>
    </row>
    <row r="981" spans="1:26" ht="20.100000000000001" customHeight="1" x14ac:dyDescent="0.2">
      <c r="A981" s="776">
        <f t="shared" si="521"/>
        <v>1493</v>
      </c>
      <c r="B981" s="795">
        <v>43726</v>
      </c>
      <c r="C981" s="820">
        <v>3006.73</v>
      </c>
      <c r="D981" s="792">
        <f t="shared" ref="D981:D987" si="524">(C981-C980)/C980</f>
        <v>3.4268223708294244E-4</v>
      </c>
      <c r="E981" s="819">
        <f t="shared" si="511"/>
        <v>0.43011453358954355</v>
      </c>
      <c r="F981" s="816">
        <v>8177.39</v>
      </c>
      <c r="G981" s="792">
        <f t="shared" ref="G981:G987" si="525">(F981-F980)/F980</f>
        <v>-1.0530160603273012E-3</v>
      </c>
      <c r="H981" s="797">
        <f t="shared" ref="H981:H986" si="526">(F981-F$2)/F$2</f>
        <v>0.60602352848753871</v>
      </c>
      <c r="I981" s="841">
        <v>295703.02</v>
      </c>
      <c r="J981" s="800">
        <v>200000</v>
      </c>
      <c r="K981" s="800">
        <f t="shared" ref="K981:K986" si="527">I981-I980-J981+J980</f>
        <v>-1220.3800000000047</v>
      </c>
      <c r="L981" s="792">
        <f t="shared" ref="L981:L986" si="528">K981/I980</f>
        <v>-4.1100836107898688E-3</v>
      </c>
      <c r="M981" s="817">
        <f t="shared" si="515"/>
        <v>95703.020000000019</v>
      </c>
      <c r="N981" s="802">
        <f t="shared" si="516"/>
        <v>0.47851510000000008</v>
      </c>
      <c r="O981" s="786">
        <f t="shared" si="510"/>
        <v>0.11706472891828536</v>
      </c>
      <c r="P981" s="817" t="b">
        <f t="shared" si="517"/>
        <v>0</v>
      </c>
      <c r="Q981" s="802">
        <f>COUNTIF(P$2:P981, TRUE)/(COUNTIF(P$2:P981,FALSE) + COUNTIF(P$2:P981, TRUE))</f>
        <v>0.48571428571428571</v>
      </c>
      <c r="R981" s="844">
        <v>230523.88</v>
      </c>
      <c r="S981" s="846">
        <f t="shared" si="508"/>
        <v>65179.140000000014</v>
      </c>
      <c r="T981" s="800"/>
      <c r="U981" s="800"/>
      <c r="V981" s="802">
        <f>STDEV(D$2:D981)*SQRT(252)</f>
        <v>0.14531067920085391</v>
      </c>
      <c r="W981" s="802">
        <f>STDEV(L$2:L981)*SQRT(252)</f>
        <v>0.24430410187074672</v>
      </c>
      <c r="X981" s="801">
        <f t="shared" si="518"/>
        <v>0.72413076955430666</v>
      </c>
      <c r="Y981" s="801">
        <f t="shared" si="519"/>
        <v>0.47917627261215801</v>
      </c>
      <c r="Z981" s="807">
        <f t="shared" si="520"/>
        <v>4.8400566410456536E-2</v>
      </c>
    </row>
    <row r="982" spans="1:26" ht="20.100000000000001" customHeight="1" x14ac:dyDescent="0.2">
      <c r="A982" s="776">
        <f t="shared" si="521"/>
        <v>1494</v>
      </c>
      <c r="B982" s="795">
        <v>43727</v>
      </c>
      <c r="C982" s="820">
        <v>3006.79</v>
      </c>
      <c r="D982" s="792">
        <f t="shared" si="524"/>
        <v>1.9955233758915976E-5</v>
      </c>
      <c r="E982" s="819">
        <f t="shared" si="511"/>
        <v>0.43014307185936335</v>
      </c>
      <c r="F982" s="816">
        <v>8182.87</v>
      </c>
      <c r="G982" s="792">
        <f t="shared" si="525"/>
        <v>6.7014047269355666E-4</v>
      </c>
      <c r="H982" s="797">
        <f t="shared" si="526"/>
        <v>0.60709978985407631</v>
      </c>
      <c r="I982" s="841">
        <v>294179.44</v>
      </c>
      <c r="J982" s="800">
        <v>200000</v>
      </c>
      <c r="K982" s="800">
        <f t="shared" si="527"/>
        <v>-1523.5800000000163</v>
      </c>
      <c r="L982" s="792">
        <f t="shared" si="528"/>
        <v>-5.1523991875362524E-3</v>
      </c>
      <c r="M982" s="817">
        <f t="shared" si="515"/>
        <v>94179.44</v>
      </c>
      <c r="N982" s="802">
        <f t="shared" si="516"/>
        <v>0.47089720000000002</v>
      </c>
      <c r="O982" s="786">
        <f t="shared" si="510"/>
        <v>0.11512396405622491</v>
      </c>
      <c r="P982" s="817" t="b">
        <f t="shared" si="517"/>
        <v>0</v>
      </c>
      <c r="Q982" s="802">
        <f>COUNTIF(P$2:P982, TRUE)/(COUNTIF(P$2:P982,FALSE) + COUNTIF(P$2:P982, TRUE))</f>
        <v>0.48521916411824667</v>
      </c>
      <c r="R982" s="844">
        <v>235790.3</v>
      </c>
      <c r="S982" s="846">
        <f t="shared" si="508"/>
        <v>58389.140000000014</v>
      </c>
      <c r="T982" s="800"/>
      <c r="U982" s="800"/>
      <c r="V982" s="802">
        <f>STDEV(D$2:D982)*SQRT(252)</f>
        <v>0.14523657928458297</v>
      </c>
      <c r="W982" s="802">
        <f>STDEV(L$2:L982)*SQRT(252)</f>
        <v>0.24419583312835605</v>
      </c>
      <c r="X982" s="801">
        <f t="shared" si="518"/>
        <v>0.72406332093080072</v>
      </c>
      <c r="Y982" s="801">
        <f t="shared" si="519"/>
        <v>0.47144114861170699</v>
      </c>
      <c r="Z982" s="807">
        <f t="shared" si="520"/>
        <v>4.075412814063667E-2</v>
      </c>
    </row>
    <row r="983" spans="1:26" ht="20.100000000000001" customHeight="1" x14ac:dyDescent="0.2">
      <c r="A983" s="776">
        <f t="shared" si="521"/>
        <v>1495</v>
      </c>
      <c r="B983" s="795">
        <v>43728</v>
      </c>
      <c r="C983" s="820">
        <v>2992.07</v>
      </c>
      <c r="D983" s="792">
        <f t="shared" si="524"/>
        <v>-4.8955863229556435E-3</v>
      </c>
      <c r="E983" s="819">
        <f t="shared" si="511"/>
        <v>0.42314168299689886</v>
      </c>
      <c r="F983" s="816">
        <v>8117.67</v>
      </c>
      <c r="G983" s="792">
        <f t="shared" si="525"/>
        <v>-7.9678645756317557E-3</v>
      </c>
      <c r="H983" s="797">
        <f t="shared" si="526"/>
        <v>0.59429463636899271</v>
      </c>
      <c r="I983" s="841">
        <v>295138.21999999997</v>
      </c>
      <c r="J983" s="800">
        <v>200000</v>
      </c>
      <c r="K983" s="800">
        <f t="shared" si="527"/>
        <v>958.77999999996973</v>
      </c>
      <c r="L983" s="792">
        <f t="shared" si="528"/>
        <v>3.2591672619948211E-3</v>
      </c>
      <c r="M983" s="817">
        <f t="shared" si="515"/>
        <v>95138.219999999972</v>
      </c>
      <c r="N983" s="802">
        <f t="shared" si="516"/>
        <v>0.47569109999999987</v>
      </c>
      <c r="O983" s="786">
        <f t="shared" si="510"/>
        <v>0.11621817677257522</v>
      </c>
      <c r="P983" s="817" t="b">
        <f t="shared" si="517"/>
        <v>1</v>
      </c>
      <c r="Q983" s="802">
        <f>COUNTIF(P$2:P983, TRUE)/(COUNTIF(P$2:P983,FALSE) + COUNTIF(P$2:P983, TRUE))</f>
        <v>0.48574338085539714</v>
      </c>
      <c r="R983" s="844">
        <v>236749.08</v>
      </c>
      <c r="S983" s="846">
        <f t="shared" si="508"/>
        <v>58389.139999999985</v>
      </c>
      <c r="T983" s="800"/>
      <c r="U983" s="800"/>
      <c r="V983" s="802">
        <f>STDEV(D$2:D983)*SQRT(252)</f>
        <v>0.14518733621398944</v>
      </c>
      <c r="W983" s="802">
        <f>STDEV(L$2:L983)*SQRT(252)</f>
        <v>0.24407537660245329</v>
      </c>
      <c r="X983" s="801">
        <f t="shared" si="518"/>
        <v>0.71204280736266345</v>
      </c>
      <c r="Y983" s="801">
        <f t="shared" si="519"/>
        <v>0.47615690853514414</v>
      </c>
      <c r="Z983" s="807">
        <f t="shared" si="520"/>
        <v>5.2549417003101007E-2</v>
      </c>
    </row>
    <row r="984" spans="1:26" ht="20.100000000000001" customHeight="1" x14ac:dyDescent="0.2">
      <c r="A984" s="776">
        <f t="shared" si="521"/>
        <v>1498</v>
      </c>
      <c r="B984" s="795">
        <v>43731</v>
      </c>
      <c r="C984" s="820">
        <v>2991.48</v>
      </c>
      <c r="D984" s="792">
        <f t="shared" si="524"/>
        <v>-1.9718790001575681E-4</v>
      </c>
      <c r="E984" s="819">
        <f t="shared" si="511"/>
        <v>0.42286105667700385</v>
      </c>
      <c r="F984" s="816">
        <v>8112.46</v>
      </c>
      <c r="G984" s="792">
        <f t="shared" si="525"/>
        <v>-6.4180978039265406E-4</v>
      </c>
      <c r="H984" s="797">
        <f t="shared" si="526"/>
        <v>0.5932714024785436</v>
      </c>
      <c r="I984" s="841">
        <v>293888.78000000003</v>
      </c>
      <c r="J984" s="800">
        <v>200000</v>
      </c>
      <c r="K984" s="800">
        <f t="shared" si="527"/>
        <v>-1249.4399999999441</v>
      </c>
      <c r="L984" s="792">
        <f t="shared" si="528"/>
        <v>-4.233406300274984E-3</v>
      </c>
      <c r="M984" s="817">
        <f t="shared" si="515"/>
        <v>93888.780000000028</v>
      </c>
      <c r="N984" s="802">
        <f t="shared" si="516"/>
        <v>0.46944390000000014</v>
      </c>
      <c r="O984" s="786">
        <f t="shared" si="510"/>
        <v>0.11446220592456613</v>
      </c>
      <c r="P984" s="817" t="b">
        <f t="shared" si="517"/>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si="518"/>
        <v>0.71050621609018727</v>
      </c>
      <c r="Y984" s="801">
        <f t="shared" si="519"/>
        <v>0.46917955935720834</v>
      </c>
      <c r="Z984" s="807">
        <f t="shared" si="520"/>
        <v>4.6582843322996281E-2</v>
      </c>
    </row>
    <row r="985" spans="1:26" ht="20.100000000000001" customHeight="1" x14ac:dyDescent="0.2">
      <c r="A985" s="776">
        <f t="shared" si="521"/>
        <v>1499</v>
      </c>
      <c r="B985" s="795">
        <v>43732</v>
      </c>
      <c r="C985" s="820">
        <v>2966.6</v>
      </c>
      <c r="D985" s="792">
        <f t="shared" si="524"/>
        <v>-8.3169534812200345E-3</v>
      </c>
      <c r="E985" s="819">
        <f t="shared" si="511"/>
        <v>0.41102718745838163</v>
      </c>
      <c r="F985" s="816">
        <v>7993.62</v>
      </c>
      <c r="G985" s="792">
        <f t="shared" si="525"/>
        <v>-1.464907068879232E-2</v>
      </c>
      <c r="H985" s="797">
        <f t="shared" si="526"/>
        <v>0.56993145707720416</v>
      </c>
      <c r="I985" s="841">
        <v>286085.94</v>
      </c>
      <c r="J985" s="800">
        <v>200000</v>
      </c>
      <c r="K985" s="800">
        <f t="shared" si="527"/>
        <v>-7802.8400000000256</v>
      </c>
      <c r="L985" s="792">
        <f t="shared" si="528"/>
        <v>-2.6550316075353488E-2</v>
      </c>
      <c r="M985" s="817">
        <f t="shared" si="515"/>
        <v>86085.94</v>
      </c>
      <c r="N985" s="802">
        <f t="shared" si="516"/>
        <v>0.43042970000000003</v>
      </c>
      <c r="O985" s="786">
        <f t="shared" si="510"/>
        <v>0.10487955165110074</v>
      </c>
      <c r="P985" s="817" t="b">
        <f t="shared" si="517"/>
        <v>0</v>
      </c>
      <c r="Q985" s="802">
        <f>COUNTIF(P$2:P985, TRUE)/(COUNTIF(P$2:P985,FALSE) + COUNTIF(P$2:P985, TRUE))</f>
        <v>0.4847560975609756</v>
      </c>
      <c r="R985" s="844">
        <v>219117.1</v>
      </c>
      <c r="S985" s="846">
        <f t="shared" ref="S985:S1016" si="529">I985-R985</f>
        <v>66968.84</v>
      </c>
      <c r="T985" s="800"/>
      <c r="U985" s="800"/>
      <c r="V985" s="802">
        <f>STDEV(D$2:D985)*SQRT(252)</f>
        <v>0.14510688056819443</v>
      </c>
      <c r="W985" s="802">
        <f>STDEV(L$2:L985)*SQRT(252)</f>
        <v>0.24422097751624602</v>
      </c>
      <c r="X985" s="801">
        <f t="shared" si="518"/>
        <v>0.69019392932528478</v>
      </c>
      <c r="Y985" s="801">
        <f t="shared" si="519"/>
        <v>0.42944530284718874</v>
      </c>
      <c r="Z985" s="807">
        <f t="shared" si="520"/>
        <v>1.94025125416184E-2</v>
      </c>
    </row>
    <row r="986" spans="1:26" ht="20.100000000000001" customHeight="1" x14ac:dyDescent="0.2">
      <c r="A986" s="776">
        <f t="shared" si="521"/>
        <v>1500</v>
      </c>
      <c r="B986" s="795">
        <v>43733</v>
      </c>
      <c r="C986" s="820">
        <v>2984.87</v>
      </c>
      <c r="D986" s="792">
        <f t="shared" si="524"/>
        <v>6.1585653610193424E-3</v>
      </c>
      <c r="E986" s="819">
        <f t="shared" si="511"/>
        <v>0.41971709061851936</v>
      </c>
      <c r="F986" s="816">
        <v>8077.38</v>
      </c>
      <c r="G986" s="792">
        <f t="shared" si="525"/>
        <v>1.0478356489300244E-2</v>
      </c>
      <c r="H986" s="797">
        <f t="shared" si="526"/>
        <v>0.58638175854822561</v>
      </c>
      <c r="I986" s="841">
        <v>287730.05</v>
      </c>
      <c r="J986" s="800">
        <v>200000</v>
      </c>
      <c r="K986" s="800">
        <f t="shared" si="527"/>
        <v>1644.109999999986</v>
      </c>
      <c r="L986" s="792">
        <f t="shared" si="528"/>
        <v>5.7469094776205574E-3</v>
      </c>
      <c r="M986" s="817">
        <f t="shared" si="515"/>
        <v>87730.049999999988</v>
      </c>
      <c r="N986" s="802">
        <f t="shared" si="516"/>
        <v>0.43865024999999996</v>
      </c>
      <c r="O986" s="786">
        <f t="shared" si="510"/>
        <v>0.106811335875</v>
      </c>
      <c r="P986" s="817" t="b">
        <f t="shared" si="517"/>
        <v>0</v>
      </c>
      <c r="Q986" s="802">
        <f>COUNTIF(P$2:P986, TRUE)/(COUNTIF(P$2:P986,FALSE) + COUNTIF(P$2:P986, TRUE))</f>
        <v>0.48426395939086292</v>
      </c>
      <c r="R986" s="844">
        <v>220728.18</v>
      </c>
      <c r="S986" s="846">
        <f t="shared" si="529"/>
        <v>67001.87</v>
      </c>
      <c r="T986" s="800"/>
      <c r="U986" s="800"/>
      <c r="V986" s="802">
        <f>STDEV(D$2:D986)*SQRT(252)</f>
        <v>0.1450624087221693</v>
      </c>
      <c r="W986" s="802">
        <f>STDEV(L$2:L986)*SQRT(252)</f>
        <v>0.24411162824297997</v>
      </c>
      <c r="X986" s="801">
        <f t="shared" si="518"/>
        <v>0.70453201808712618</v>
      </c>
      <c r="Y986" s="801">
        <f t="shared" si="519"/>
        <v>0.43755120001364223</v>
      </c>
      <c r="Z986" s="807">
        <f t="shared" si="520"/>
        <v>1.8933159381480602E-2</v>
      </c>
    </row>
    <row r="987" spans="1:26" ht="20.100000000000001" customHeight="1" x14ac:dyDescent="0.2">
      <c r="A987" s="776">
        <f t="shared" si="521"/>
        <v>1501</v>
      </c>
      <c r="B987" s="795">
        <v>43734</v>
      </c>
      <c r="C987" s="820">
        <v>2977.62</v>
      </c>
      <c r="D987" s="792">
        <f t="shared" si="524"/>
        <v>-2.4289165022262278E-3</v>
      </c>
      <c r="E987" s="819">
        <f t="shared" si="511"/>
        <v>0.41626871634862339</v>
      </c>
      <c r="F987" s="816">
        <v>8030.66</v>
      </c>
      <c r="G987" s="792">
        <f t="shared" si="525"/>
        <v>-5.7840537401979671E-3</v>
      </c>
      <c r="H987" s="797">
        <f t="shared" ref="H987:H1008" si="530">(F987-F$2)/F$2</f>
        <v>0.57720604120431296</v>
      </c>
      <c r="I987" s="841">
        <v>283046.77</v>
      </c>
      <c r="J987" s="800">
        <v>200000</v>
      </c>
      <c r="K987" s="800">
        <f t="shared" ref="K987:K992" si="531">I987-I986-J987+J986</f>
        <v>-4683.2799999999697</v>
      </c>
      <c r="L987" s="792">
        <f t="shared" ref="L987:L1008" si="532">K987/I986</f>
        <v>-1.6276645418161814E-2</v>
      </c>
      <c r="M987" s="817">
        <f t="shared" si="515"/>
        <v>83046.770000000019</v>
      </c>
      <c r="N987" s="802">
        <f t="shared" si="516"/>
        <v>0.41523385000000007</v>
      </c>
      <c r="O987" s="786">
        <f t="shared" si="510"/>
        <v>0.10104208108760827</v>
      </c>
      <c r="P987" s="817" t="b">
        <f t="shared" si="517"/>
        <v>0</v>
      </c>
      <c r="Q987" s="802">
        <f>COUNTIF(P$2:P987, TRUE)/(COUNTIF(P$2:P987,FALSE) + COUNTIF(P$2:P987, TRUE))</f>
        <v>0.48377281947261663</v>
      </c>
      <c r="R987" s="844">
        <v>225788.9</v>
      </c>
      <c r="S987" s="846">
        <f t="shared" si="529"/>
        <v>57257.870000000024</v>
      </c>
      <c r="T987" s="800"/>
      <c r="U987" s="800"/>
      <c r="V987" s="802">
        <f>STDEV(D$2:D987)*SQRT(252)</f>
        <v>0.14499572964740223</v>
      </c>
      <c r="W987" s="802">
        <f>STDEV(L$2:L987)*SQRT(252)</f>
        <v>0.24413370498923076</v>
      </c>
      <c r="X987" s="801">
        <f t="shared" si="518"/>
        <v>0.69859921673858649</v>
      </c>
      <c r="Y987" s="801">
        <f t="shared" si="519"/>
        <v>0.41388009530296299</v>
      </c>
      <c r="Z987" s="807">
        <f t="shared" si="520"/>
        <v>-1.0348663486233201E-3</v>
      </c>
    </row>
    <row r="988" spans="1:26" ht="20.100000000000001" customHeight="1" x14ac:dyDescent="0.2">
      <c r="A988" s="776">
        <f t="shared" si="521"/>
        <v>1502</v>
      </c>
      <c r="B988" s="795">
        <v>43735</v>
      </c>
      <c r="C988" s="820">
        <v>2961.79</v>
      </c>
      <c r="D988" s="792">
        <f t="shared" ref="D988:D1008" si="533">(C988-C987)/C987</f>
        <v>-5.3163264620737123E-3</v>
      </c>
      <c r="E988" s="819">
        <f t="shared" si="511"/>
        <v>0.40873936949449208</v>
      </c>
      <c r="F988" s="816">
        <v>7939.62</v>
      </c>
      <c r="G988" s="792">
        <f t="shared" ref="G988:G1008" si="534">(F988-F987)/F987</f>
        <v>-1.1336552661923176E-2</v>
      </c>
      <c r="H988" s="797">
        <f t="shared" si="530"/>
        <v>0.5593259618594969</v>
      </c>
      <c r="I988" s="841">
        <v>286264.84000000003</v>
      </c>
      <c r="J988" s="800">
        <v>200000</v>
      </c>
      <c r="K988" s="800">
        <f t="shared" si="531"/>
        <v>3218.070000000007</v>
      </c>
      <c r="L988" s="792">
        <f t="shared" si="532"/>
        <v>1.1369393121850523E-2</v>
      </c>
      <c r="M988" s="817">
        <f t="shared" si="515"/>
        <v>86264.840000000026</v>
      </c>
      <c r="N988" s="802">
        <f t="shared" si="516"/>
        <v>0.4313242000000001</v>
      </c>
      <c r="O988" s="786">
        <f t="shared" si="510"/>
        <v>0.10488759257656459</v>
      </c>
      <c r="P988" s="817" t="b">
        <f t="shared" si="517"/>
        <v>1</v>
      </c>
      <c r="Q988" s="802">
        <f>COUNTIF(P$2:P988, TRUE)/(COUNTIF(P$2:P988,FALSE) + COUNTIF(P$2:P988, TRUE))</f>
        <v>0.48429584599797365</v>
      </c>
      <c r="R988" s="844">
        <v>223431.88</v>
      </c>
      <c r="S988" s="846">
        <f t="shared" si="529"/>
        <v>62832.960000000021</v>
      </c>
      <c r="T988" s="800"/>
      <c r="U988" s="800"/>
      <c r="V988" s="802">
        <f>STDEV(D$2:D988)*SQRT(252)</f>
        <v>0.14495087004580443</v>
      </c>
      <c r="W988" s="802">
        <f>STDEV(L$2:L988)*SQRT(252)</f>
        <v>0.24407269868874765</v>
      </c>
      <c r="X988" s="801">
        <f t="shared" si="518"/>
        <v>0.68571861000211998</v>
      </c>
      <c r="Y988" s="801">
        <f t="shared" si="519"/>
        <v>0.42973914387008894</v>
      </c>
      <c r="Z988" s="807">
        <f t="shared" si="520"/>
        <v>2.2584830505508025E-2</v>
      </c>
    </row>
    <row r="989" spans="1:26" ht="20.100000000000001" customHeight="1" x14ac:dyDescent="0.2">
      <c r="A989" s="776">
        <f t="shared" si="521"/>
        <v>1505</v>
      </c>
      <c r="B989" s="795">
        <v>43738</v>
      </c>
      <c r="C989" s="820">
        <v>2976.74</v>
      </c>
      <c r="D989" s="792">
        <f t="shared" si="533"/>
        <v>5.047623227845262E-3</v>
      </c>
      <c r="E989" s="819">
        <f t="shared" si="511"/>
        <v>0.41585015505793255</v>
      </c>
      <c r="F989" s="816">
        <v>7999.33</v>
      </c>
      <c r="G989" s="792">
        <f t="shared" si="534"/>
        <v>7.520511057204254E-3</v>
      </c>
      <c r="H989" s="797">
        <f t="shared" si="530"/>
        <v>0.57105288999744686</v>
      </c>
      <c r="I989" s="841">
        <v>287454.52</v>
      </c>
      <c r="J989" s="800">
        <v>200000</v>
      </c>
      <c r="K989" s="800">
        <f t="shared" si="531"/>
        <v>1189.679999999993</v>
      </c>
      <c r="L989" s="792">
        <f t="shared" si="532"/>
        <v>4.1558718842313741E-3</v>
      </c>
      <c r="M989" s="817">
        <f t="shared" si="515"/>
        <v>87454.520000000019</v>
      </c>
      <c r="N989" s="802">
        <f t="shared" si="516"/>
        <v>0.43727260000000007</v>
      </c>
      <c r="O989" s="786">
        <f t="shared" si="510"/>
        <v>0.10612213764119602</v>
      </c>
      <c r="P989" s="817" t="b">
        <f t="shared" si="517"/>
        <v>0</v>
      </c>
      <c r="Q989" s="802">
        <f>COUNTIF(P$2:P989, TRUE)/(COUNTIF(P$2:P989,FALSE) + COUNTIF(P$2:P989, TRUE))</f>
        <v>0.48380566801619435</v>
      </c>
      <c r="R989" s="844">
        <v>224621.56</v>
      </c>
      <c r="S989" s="846">
        <f t="shared" si="529"/>
        <v>62832.960000000021</v>
      </c>
      <c r="T989" s="800"/>
      <c r="U989" s="800"/>
      <c r="V989" s="802">
        <f>STDEV(D$2:D989)*SQRT(252)</f>
        <v>0.1448964667198713</v>
      </c>
      <c r="W989" s="802">
        <f>STDEV(L$2:L989)*SQRT(252)</f>
        <v>0.24395621698452175</v>
      </c>
      <c r="X989" s="801">
        <f t="shared" si="518"/>
        <v>0.69651872609383481</v>
      </c>
      <c r="Y989" s="801">
        <f t="shared" si="519"/>
        <v>0.4350048502675754</v>
      </c>
      <c r="Z989" s="807">
        <f t="shared" si="520"/>
        <v>2.142244494206752E-2</v>
      </c>
    </row>
    <row r="990" spans="1:26" ht="20.100000000000001" customHeight="1" x14ac:dyDescent="0.2">
      <c r="A990" s="776">
        <f t="shared" si="521"/>
        <v>1506</v>
      </c>
      <c r="B990" s="795">
        <v>43739</v>
      </c>
      <c r="C990" s="820">
        <v>2940.25</v>
      </c>
      <c r="D990" s="792">
        <f t="shared" si="533"/>
        <v>-1.225837661334204E-2</v>
      </c>
      <c r="E990" s="819">
        <f t="shared" si="511"/>
        <v>0.39849413062917366</v>
      </c>
      <c r="F990" s="816">
        <v>7908.68</v>
      </c>
      <c r="G990" s="792">
        <f t="shared" si="534"/>
        <v>-1.1332199071672207E-2</v>
      </c>
      <c r="H990" s="797">
        <f t="shared" si="530"/>
        <v>0.55324940589586991</v>
      </c>
      <c r="I990" s="841">
        <v>280923.06</v>
      </c>
      <c r="J990" s="800">
        <v>200000</v>
      </c>
      <c r="K990" s="800">
        <f t="shared" si="531"/>
        <v>-6531.460000000021</v>
      </c>
      <c r="L990" s="792">
        <f t="shared" si="532"/>
        <v>-2.2721716117040082E-2</v>
      </c>
      <c r="M990" s="817">
        <f t="shared" si="515"/>
        <v>80923.06</v>
      </c>
      <c r="N990" s="802">
        <f t="shared" si="516"/>
        <v>0.40461530000000001</v>
      </c>
      <c r="O990" s="786">
        <f t="shared" si="510"/>
        <v>9.813130034860558E-2</v>
      </c>
      <c r="P990" s="817" t="b">
        <f t="shared" si="517"/>
        <v>0</v>
      </c>
      <c r="Q990" s="802">
        <f>COUNTIF(P$2:P990, TRUE)/(COUNTIF(P$2:P990,FALSE) + COUNTIF(P$2:P990, TRUE))</f>
        <v>0.4833164812942366</v>
      </c>
      <c r="R990" s="844">
        <v>220256.38</v>
      </c>
      <c r="S990" s="846">
        <f t="shared" si="529"/>
        <v>60666.679999999993</v>
      </c>
      <c r="T990" s="800"/>
      <c r="U990" s="800"/>
      <c r="V990" s="802">
        <f>STDEV(D$2:D990)*SQRT(252)</f>
        <v>0.14496394538950558</v>
      </c>
      <c r="W990" s="802">
        <f>STDEV(L$2:L990)*SQRT(252)</f>
        <v>0.24411253724173404</v>
      </c>
      <c r="X990" s="801">
        <f t="shared" si="518"/>
        <v>0.66669497448507986</v>
      </c>
      <c r="Y990" s="801">
        <f t="shared" si="519"/>
        <v>0.40199205439182512</v>
      </c>
      <c r="Z990" s="807">
        <f t="shared" si="520"/>
        <v>6.1211693708263515E-3</v>
      </c>
    </row>
    <row r="991" spans="1:26" ht="20.100000000000001" customHeight="1" x14ac:dyDescent="0.2">
      <c r="A991" s="776">
        <f t="shared" si="521"/>
        <v>1507</v>
      </c>
      <c r="B991" s="795">
        <v>43740</v>
      </c>
      <c r="C991" s="820">
        <v>2887.61</v>
      </c>
      <c r="D991" s="792">
        <f t="shared" si="533"/>
        <v>-1.7903239520448897E-2</v>
      </c>
      <c r="E991" s="819">
        <f t="shared" si="511"/>
        <v>0.37345655524057764</v>
      </c>
      <c r="F991" s="816">
        <v>7785.64</v>
      </c>
      <c r="G991" s="792">
        <f t="shared" si="534"/>
        <v>-1.5557589888578114E-2</v>
      </c>
      <c r="H991" s="797">
        <f t="shared" si="530"/>
        <v>0.52908458864426433</v>
      </c>
      <c r="I991" s="841">
        <v>274919.71999999997</v>
      </c>
      <c r="J991" s="800">
        <v>200000</v>
      </c>
      <c r="K991" s="800">
        <f t="shared" si="531"/>
        <v>-6003.3400000000256</v>
      </c>
      <c r="L991" s="792">
        <f t="shared" si="532"/>
        <v>-2.1370050575413871E-2</v>
      </c>
      <c r="M991" s="817">
        <f t="shared" si="515"/>
        <v>74919.719999999972</v>
      </c>
      <c r="N991" s="802">
        <f t="shared" si="516"/>
        <v>0.37459859999999984</v>
      </c>
      <c r="O991" s="786">
        <f t="shared" si="510"/>
        <v>9.0791067451891125E-2</v>
      </c>
      <c r="P991" s="817" t="b">
        <f t="shared" si="517"/>
        <v>0</v>
      </c>
      <c r="Q991" s="802">
        <f>COUNTIF(P$2:P991, TRUE)/(COUNTIF(P$2:P991,FALSE) + COUNTIF(P$2:P991, TRUE))</f>
        <v>0.48282828282828283</v>
      </c>
      <c r="R991" s="844">
        <v>217481.04</v>
      </c>
      <c r="S991" s="846">
        <f t="shared" si="529"/>
        <v>57438.679999999964</v>
      </c>
      <c r="T991" s="800"/>
      <c r="U991" s="800"/>
      <c r="V991" s="802">
        <f>STDEV(D$2:D991)*SQRT(252)</f>
        <v>0.14518423351471621</v>
      </c>
      <c r="W991" s="802">
        <f>STDEV(L$2:L991)*SQRT(252)</f>
        <v>0.24423623160832397</v>
      </c>
      <c r="X991" s="801">
        <f t="shared" si="518"/>
        <v>0.62344422033484515</v>
      </c>
      <c r="Y991" s="801">
        <f t="shared" si="519"/>
        <v>0.37173463926306671</v>
      </c>
      <c r="Z991" s="807">
        <f t="shared" si="520"/>
        <v>1.1420447594222005E-3</v>
      </c>
    </row>
    <row r="992" spans="1:26" ht="20.100000000000001" customHeight="1" x14ac:dyDescent="0.2">
      <c r="A992" s="776">
        <f t="shared" si="521"/>
        <v>1508</v>
      </c>
      <c r="B992" s="795">
        <v>43741</v>
      </c>
      <c r="C992" s="820">
        <v>2910.63</v>
      </c>
      <c r="D992" s="792">
        <f t="shared" si="533"/>
        <v>7.9719906774114169E-3</v>
      </c>
      <c r="E992" s="819">
        <f t="shared" si="511"/>
        <v>0.38440573809478512</v>
      </c>
      <c r="F992" s="816">
        <v>7872.26</v>
      </c>
      <c r="G992" s="792">
        <f t="shared" si="534"/>
        <v>1.1125610739772182E-2</v>
      </c>
      <c r="H992" s="797">
        <f t="shared" si="530"/>
        <v>0.54609658856570509</v>
      </c>
      <c r="I992" s="841">
        <v>278187.09999999998</v>
      </c>
      <c r="J992" s="800">
        <v>200000</v>
      </c>
      <c r="K992" s="800">
        <f t="shared" si="531"/>
        <v>3267.3800000000047</v>
      </c>
      <c r="L992" s="792">
        <f t="shared" si="532"/>
        <v>1.1884851330417494E-2</v>
      </c>
      <c r="M992" s="817">
        <f t="shared" si="515"/>
        <v>78187.099999999977</v>
      </c>
      <c r="N992" s="802">
        <f t="shared" si="516"/>
        <v>0.39093549999999988</v>
      </c>
      <c r="O992" s="786">
        <f t="shared" si="510"/>
        <v>9.4687792688992009E-2</v>
      </c>
      <c r="P992" s="817" t="b">
        <f t="shared" si="517"/>
        <v>1</v>
      </c>
      <c r="Q992" s="802">
        <f>COUNTIF(P$2:P992, TRUE)/(COUNTIF(P$2:P992,FALSE) + COUNTIF(P$2:P992, TRUE))</f>
        <v>0.48335015136226034</v>
      </c>
      <c r="R992" s="844">
        <v>220748.42</v>
      </c>
      <c r="S992" s="846">
        <f t="shared" si="529"/>
        <v>57438.679999999964</v>
      </c>
      <c r="T992" s="800"/>
      <c r="U992" s="800"/>
      <c r="V992" s="802">
        <f>STDEV(D$2:D992)*SQRT(252)</f>
        <v>0.14516158988298616</v>
      </c>
      <c r="W992" s="802">
        <f>STDEV(L$2:L992)*SQRT(252)</f>
        <v>0.24418179006796323</v>
      </c>
      <c r="X992" s="801">
        <f t="shared" si="518"/>
        <v>0.64139715428577848</v>
      </c>
      <c r="Y992" s="801">
        <f t="shared" si="519"/>
        <v>0.3877758151524629</v>
      </c>
      <c r="Z992" s="807">
        <f t="shared" si="520"/>
        <v>6.5297619052147593E-3</v>
      </c>
    </row>
    <row r="993" spans="1:26" ht="20.100000000000001" customHeight="1" x14ac:dyDescent="0.2">
      <c r="A993" s="776">
        <f t="shared" si="521"/>
        <v>1509</v>
      </c>
      <c r="B993" s="795">
        <v>43742</v>
      </c>
      <c r="C993" s="820">
        <v>2952.01</v>
      </c>
      <c r="D993" s="792">
        <f t="shared" si="533"/>
        <v>1.4216853396000215E-2</v>
      </c>
      <c r="E993" s="819">
        <f t="shared" si="511"/>
        <v>0.40408763151386018</v>
      </c>
      <c r="F993" s="816">
        <v>7982.47</v>
      </c>
      <c r="G993" s="792">
        <f t="shared" si="534"/>
        <v>1.3999791673547372E-2</v>
      </c>
      <c r="H993" s="797">
        <f t="shared" si="530"/>
        <v>0.56774161871280726</v>
      </c>
      <c r="I993" s="841">
        <v>278198.58</v>
      </c>
      <c r="J993" s="800">
        <v>200000</v>
      </c>
      <c r="K993" s="800">
        <f t="shared" ref="K993:K1008" si="535">I993-I992-J993+J992</f>
        <v>11.480000000039581</v>
      </c>
      <c r="L993" s="792">
        <f t="shared" si="532"/>
        <v>4.1267190319175773E-5</v>
      </c>
      <c r="M993" s="817">
        <f t="shared" si="515"/>
        <v>78198.580000000016</v>
      </c>
      <c r="N993" s="802">
        <f t="shared" si="516"/>
        <v>0.39099290000000009</v>
      </c>
      <c r="O993" s="786">
        <f t="shared" si="510"/>
        <v>9.4638937524850905E-2</v>
      </c>
      <c r="P993" s="817" t="b">
        <f t="shared" si="517"/>
        <v>0</v>
      </c>
      <c r="Q993" s="802">
        <f>COUNTIF(P$2:P993, TRUE)/(COUNTIF(P$2:P993,FALSE) + COUNTIF(P$2:P993, TRUE))</f>
        <v>0.48286290322580644</v>
      </c>
      <c r="R993" s="844">
        <v>222522.46</v>
      </c>
      <c r="S993" s="846">
        <f t="shared" si="529"/>
        <v>55676.120000000024</v>
      </c>
      <c r="T993" s="800"/>
      <c r="U993" s="800"/>
      <c r="V993" s="802">
        <f>STDEV(D$2:D993)*SQRT(252)</f>
        <v>0.14525617255525491</v>
      </c>
      <c r="W993" s="802">
        <f>STDEV(L$2:L993)*SQRT(252)</f>
        <v>0.24405849671128343</v>
      </c>
      <c r="X993" s="801">
        <f t="shared" si="518"/>
        <v>0.6733516767579828</v>
      </c>
      <c r="Y993" s="801">
        <f t="shared" si="519"/>
        <v>0.38777153346481097</v>
      </c>
      <c r="Z993" s="807">
        <f t="shared" si="520"/>
        <v>-1.3094731513860092E-2</v>
      </c>
    </row>
    <row r="994" spans="1:26" ht="20.100000000000001" customHeight="1" x14ac:dyDescent="0.2">
      <c r="A994" s="776">
        <f t="shared" si="521"/>
        <v>1512</v>
      </c>
      <c r="B994" s="795">
        <v>43745</v>
      </c>
      <c r="C994" s="820">
        <v>2938.79</v>
      </c>
      <c r="D994" s="792">
        <f t="shared" si="533"/>
        <v>-4.4783046127893382E-3</v>
      </c>
      <c r="E994" s="819">
        <f t="shared" si="511"/>
        <v>0.39779969939689119</v>
      </c>
      <c r="F994" s="816">
        <v>7956.29</v>
      </c>
      <c r="G994" s="792">
        <f t="shared" si="534"/>
        <v>-3.2796866132914111E-3</v>
      </c>
      <c r="H994" s="797">
        <f t="shared" si="530"/>
        <v>0.56259991751281502</v>
      </c>
      <c r="I994" s="841">
        <v>276433.09999999998</v>
      </c>
      <c r="J994" s="800">
        <v>200000</v>
      </c>
      <c r="K994" s="800">
        <f t="shared" si="535"/>
        <v>-1765.4800000000396</v>
      </c>
      <c r="L994" s="792">
        <f t="shared" si="532"/>
        <v>-6.3461143475284434E-3</v>
      </c>
      <c r="M994" s="817">
        <f t="shared" si="515"/>
        <v>76433.099999999977</v>
      </c>
      <c r="N994" s="802">
        <f t="shared" si="516"/>
        <v>0.38216549999999988</v>
      </c>
      <c r="O994" s="786">
        <f t="shared" si="510"/>
        <v>9.2318749255952348E-2</v>
      </c>
      <c r="P994" s="817" t="b">
        <f t="shared" si="517"/>
        <v>0</v>
      </c>
      <c r="Q994" s="802">
        <f>COUNTIF(P$2:P994, TRUE)/(COUNTIF(P$2:P994,FALSE) + COUNTIF(P$2:P994, TRUE))</f>
        <v>0.4823766364551863</v>
      </c>
      <c r="R994" s="844">
        <v>223028.18</v>
      </c>
      <c r="S994" s="846">
        <f t="shared" si="529"/>
        <v>53404.919999999984</v>
      </c>
      <c r="T994" s="800"/>
      <c r="U994" s="800"/>
      <c r="V994" s="802">
        <f>STDEV(D$2:D994)*SQRT(252)</f>
        <v>0.1452035518452103</v>
      </c>
      <c r="W994" s="802">
        <f>STDEV(L$2:L994)*SQRT(252)</f>
        <v>0.24395892373845568</v>
      </c>
      <c r="X994" s="801">
        <f t="shared" si="518"/>
        <v>0.66179829540806068</v>
      </c>
      <c r="Y994" s="801">
        <f t="shared" si="519"/>
        <v>0.3784192348500674</v>
      </c>
      <c r="Z994" s="807">
        <f t="shared" si="520"/>
        <v>-1.5634199396891313E-2</v>
      </c>
    </row>
    <row r="995" spans="1:26" ht="20.100000000000001" customHeight="1" x14ac:dyDescent="0.2">
      <c r="A995" s="776">
        <f t="shared" si="521"/>
        <v>1513</v>
      </c>
      <c r="B995" s="795">
        <v>43746</v>
      </c>
      <c r="C995" s="820">
        <v>2893.06</v>
      </c>
      <c r="D995" s="792">
        <f t="shared" si="533"/>
        <v>-1.5560826054260433E-2</v>
      </c>
      <c r="E995" s="819">
        <f t="shared" si="511"/>
        <v>0.37604878141587861</v>
      </c>
      <c r="F995" s="816">
        <v>7823.77</v>
      </c>
      <c r="G995" s="792">
        <f t="shared" si="534"/>
        <v>-1.6656004243183635E-2</v>
      </c>
      <c r="H995" s="797">
        <f t="shared" si="530"/>
        <v>0.53657324665632322</v>
      </c>
      <c r="I995" s="841">
        <v>270764.12</v>
      </c>
      <c r="J995" s="800">
        <v>200000</v>
      </c>
      <c r="K995" s="800">
        <f t="shared" si="535"/>
        <v>-5668.9799999999814</v>
      </c>
      <c r="L995" s="792">
        <f t="shared" si="532"/>
        <v>-2.0507602020163222E-2</v>
      </c>
      <c r="M995" s="817">
        <f t="shared" si="515"/>
        <v>70764.12</v>
      </c>
      <c r="N995" s="802">
        <f t="shared" si="516"/>
        <v>0.35382059999999999</v>
      </c>
      <c r="O995" s="786">
        <f t="shared" si="510"/>
        <v>8.5415052313284862E-2</v>
      </c>
      <c r="P995" s="817" t="b">
        <f t="shared" si="517"/>
        <v>0</v>
      </c>
      <c r="Q995" s="802">
        <f>COUNTIF(P$2:P995, TRUE)/(COUNTIF(P$2:P995,FALSE) + COUNTIF(P$2:P995, TRUE))</f>
        <v>0.48189134808853118</v>
      </c>
      <c r="R995" s="844">
        <v>223112.7</v>
      </c>
      <c r="S995" s="846">
        <f t="shared" si="529"/>
        <v>47651.419999999984</v>
      </c>
      <c r="T995" s="800"/>
      <c r="U995" s="800"/>
      <c r="V995" s="802">
        <f>STDEV(D$2:D995)*SQRT(252)</f>
        <v>0.14535233151361104</v>
      </c>
      <c r="W995" s="802">
        <f>STDEV(L$2:L995)*SQRT(252)</f>
        <v>0.24406284011559098</v>
      </c>
      <c r="X995" s="801">
        <f t="shared" si="518"/>
        <v>0.62455901271748127</v>
      </c>
      <c r="Y995" s="801">
        <f t="shared" si="519"/>
        <v>0.34997155762356658</v>
      </c>
      <c r="Z995" s="807">
        <f t="shared" si="520"/>
        <v>-2.2228181415878623E-2</v>
      </c>
    </row>
    <row r="996" spans="1:26" ht="20.100000000000001" customHeight="1" x14ac:dyDescent="0.2">
      <c r="A996" s="776">
        <f t="shared" si="521"/>
        <v>1515</v>
      </c>
      <c r="B996" s="795">
        <v>43748</v>
      </c>
      <c r="C996" s="820">
        <v>2938.13</v>
      </c>
      <c r="D996" s="792">
        <f t="shared" si="533"/>
        <v>1.557866065688239E-2</v>
      </c>
      <c r="E996" s="819">
        <f t="shared" si="511"/>
        <v>0.39748577842887312</v>
      </c>
      <c r="F996" s="816">
        <v>7950.78</v>
      </c>
      <c r="G996" s="792">
        <f t="shared" si="534"/>
        <v>1.6233861680494097E-2</v>
      </c>
      <c r="H996" s="797">
        <f t="shared" si="530"/>
        <v>0.56151776420448962</v>
      </c>
      <c r="I996" s="841">
        <v>276088.21000000002</v>
      </c>
      <c r="J996" s="800">
        <v>200000</v>
      </c>
      <c r="K996" s="800">
        <f t="shared" si="535"/>
        <v>5324.0900000000256</v>
      </c>
      <c r="L996" s="792">
        <f t="shared" si="532"/>
        <v>1.9663203529330348E-2</v>
      </c>
      <c r="M996" s="817">
        <f t="shared" si="515"/>
        <v>76088.210000000021</v>
      </c>
      <c r="N996" s="802">
        <f t="shared" si="516"/>
        <v>0.38044105000000011</v>
      </c>
      <c r="O996" s="786">
        <f t="shared" si="510"/>
        <v>9.1720193737623787E-2</v>
      </c>
      <c r="P996" s="817" t="b">
        <f t="shared" si="517"/>
        <v>1</v>
      </c>
      <c r="Q996" s="802">
        <f>COUNTIF(P$2:P996, TRUE)/(COUNTIF(P$2:P996,FALSE) + COUNTIF(P$2:P996, TRUE))</f>
        <v>0.48241206030150752</v>
      </c>
      <c r="R996" s="844">
        <v>223968.88</v>
      </c>
      <c r="S996" s="846">
        <f t="shared" si="529"/>
        <v>52119.330000000016</v>
      </c>
      <c r="T996" s="800"/>
      <c r="U996" s="800"/>
      <c r="V996" s="802">
        <f>STDEV(D$2:D996)*SQRT(252)</f>
        <v>0.14548097820936073</v>
      </c>
      <c r="W996" s="802">
        <f>STDEV(L$2:L996)*SQRT(252)</f>
        <v>0.24413350706786341</v>
      </c>
      <c r="X996" s="801">
        <f t="shared" si="518"/>
        <v>0.65870805452147363</v>
      </c>
      <c r="Y996" s="801">
        <f t="shared" si="519"/>
        <v>0.37569686701026139</v>
      </c>
      <c r="Z996" s="807">
        <f t="shared" si="520"/>
        <v>-1.7044728428873002E-2</v>
      </c>
    </row>
    <row r="997" spans="1:26" ht="20.100000000000001" customHeight="1" x14ac:dyDescent="0.2">
      <c r="A997" s="776">
        <f t="shared" si="521"/>
        <v>1516</v>
      </c>
      <c r="B997" s="795">
        <v>43749</v>
      </c>
      <c r="C997" s="820">
        <v>2970.27</v>
      </c>
      <c r="D997" s="792">
        <f t="shared" si="533"/>
        <v>1.0938930544257699E-2</v>
      </c>
      <c r="E997" s="819">
        <f t="shared" si="511"/>
        <v>0.41277277829569448</v>
      </c>
      <c r="F997" s="816">
        <v>8057.03</v>
      </c>
      <c r="G997" s="792">
        <f t="shared" si="534"/>
        <v>1.3363468741431659E-2</v>
      </c>
      <c r="H997" s="797">
        <f t="shared" si="530"/>
        <v>0.58238505803562657</v>
      </c>
      <c r="I997" s="841">
        <v>282417.59999999998</v>
      </c>
      <c r="J997" s="800">
        <v>200000</v>
      </c>
      <c r="K997" s="800">
        <f t="shared" si="535"/>
        <v>6329.3899999999558</v>
      </c>
      <c r="L997" s="792">
        <f t="shared" si="532"/>
        <v>2.2925245522074107E-2</v>
      </c>
      <c r="M997" s="817">
        <f t="shared" si="515"/>
        <v>82417.599999999977</v>
      </c>
      <c r="N997" s="802">
        <f t="shared" si="516"/>
        <v>0.4120879999999999</v>
      </c>
      <c r="O997" s="786">
        <f t="shared" si="510"/>
        <v>9.9284394459102879E-2</v>
      </c>
      <c r="P997" s="817" t="b">
        <f t="shared" si="517"/>
        <v>1</v>
      </c>
      <c r="Q997" s="802">
        <f>COUNTIF(P$2:P997, TRUE)/(COUNTIF(P$2:P997,FALSE) + COUNTIF(P$2:P997, TRUE))</f>
        <v>0.48293172690763053</v>
      </c>
      <c r="R997" s="844">
        <v>219391.12</v>
      </c>
      <c r="S997" s="846">
        <f t="shared" si="529"/>
        <v>63026.479999999981</v>
      </c>
      <c r="T997" s="800"/>
      <c r="U997" s="800"/>
      <c r="V997" s="802">
        <f>STDEV(D$2:D997)*SQRT(252)</f>
        <v>0.14550486671093901</v>
      </c>
      <c r="W997" s="802">
        <f>STDEV(L$2:L997)*SQRT(252)</f>
        <v>0.24427437668979674</v>
      </c>
      <c r="X997" s="801">
        <f t="shared" si="518"/>
        <v>0.68347801964353183</v>
      </c>
      <c r="Y997" s="801">
        <f t="shared" si="519"/>
        <v>0.40644620939994791</v>
      </c>
      <c r="Z997" s="807">
        <f t="shared" si="520"/>
        <v>-6.8477829569457693E-4</v>
      </c>
    </row>
    <row r="998" spans="1:26" ht="20.100000000000001" customHeight="1" x14ac:dyDescent="0.2">
      <c r="A998" s="776">
        <f t="shared" si="521"/>
        <v>1519</v>
      </c>
      <c r="B998" s="795">
        <v>43752</v>
      </c>
      <c r="C998" s="820">
        <v>2966.15</v>
      </c>
      <c r="D998" s="792">
        <f t="shared" si="533"/>
        <v>-1.3870792890881606E-3</v>
      </c>
      <c r="E998" s="819">
        <f t="shared" si="511"/>
        <v>0.41081315043473299</v>
      </c>
      <c r="F998" s="816">
        <v>8048.64</v>
      </c>
      <c r="G998" s="792">
        <f t="shared" si="534"/>
        <v>-1.0413266426958095E-3</v>
      </c>
      <c r="H998" s="797">
        <f t="shared" si="530"/>
        <v>0.58073727831569033</v>
      </c>
      <c r="I998" s="841">
        <v>281724.02</v>
      </c>
      <c r="J998" s="800">
        <v>200000</v>
      </c>
      <c r="K998" s="800">
        <f t="shared" si="535"/>
        <v>-693.57999999995809</v>
      </c>
      <c r="L998" s="792">
        <f t="shared" si="532"/>
        <v>-2.4558667731754613E-3</v>
      </c>
      <c r="M998" s="817">
        <f t="shared" si="515"/>
        <v>81724.020000000019</v>
      </c>
      <c r="N998" s="802">
        <f t="shared" si="516"/>
        <v>0.4086201000000001</v>
      </c>
      <c r="O998" s="786">
        <f t="shared" si="510"/>
        <v>9.8254438133640584E-2</v>
      </c>
      <c r="P998" s="817" t="b">
        <f t="shared" si="517"/>
        <v>0</v>
      </c>
      <c r="Q998" s="802">
        <f>COUNTIF(P$2:P998, TRUE)/(COUNTIF(P$2:P998,FALSE) + COUNTIF(P$2:P998, TRUE))</f>
        <v>0.48244734202607825</v>
      </c>
      <c r="R998" s="844">
        <v>218697.54</v>
      </c>
      <c r="S998" s="846">
        <f t="shared" si="529"/>
        <v>63026.48000000001</v>
      </c>
      <c r="T998" s="800"/>
      <c r="U998" s="800"/>
      <c r="V998" s="802">
        <f>STDEV(D$2:D998)*SQRT(252)</f>
        <v>0.14543447531099926</v>
      </c>
      <c r="W998" s="802">
        <f>STDEV(L$2:L998)*SQRT(252)</f>
        <v>0.24415582080387374</v>
      </c>
      <c r="X998" s="801">
        <f t="shared" si="518"/>
        <v>0.67921836422621595</v>
      </c>
      <c r="Y998" s="801">
        <f t="shared" si="519"/>
        <v>0.40242513084530029</v>
      </c>
      <c r="Z998" s="807">
        <f t="shared" si="520"/>
        <v>-2.1930504347328905E-3</v>
      </c>
    </row>
    <row r="999" spans="1:26" ht="20.100000000000001" customHeight="1" x14ac:dyDescent="0.2">
      <c r="A999" s="776">
        <f t="shared" si="521"/>
        <v>1520</v>
      </c>
      <c r="B999" s="795">
        <v>43753</v>
      </c>
      <c r="C999" s="820">
        <v>2995.68</v>
      </c>
      <c r="D999" s="792">
        <f t="shared" si="533"/>
        <v>9.9556664362893798E-3</v>
      </c>
      <c r="E999" s="819">
        <f t="shared" si="511"/>
        <v>0.42485873556439174</v>
      </c>
      <c r="F999" s="816">
        <v>8148.7</v>
      </c>
      <c r="G999" s="792">
        <f t="shared" si="534"/>
        <v>1.2431913963104262E-2</v>
      </c>
      <c r="H999" s="797">
        <f t="shared" si="530"/>
        <v>0.60038886815798265</v>
      </c>
      <c r="I999" s="841">
        <v>284007.53999999998</v>
      </c>
      <c r="J999" s="800">
        <v>200000</v>
      </c>
      <c r="K999" s="800">
        <f t="shared" si="535"/>
        <v>2283.5199999999604</v>
      </c>
      <c r="L999" s="792">
        <f t="shared" si="532"/>
        <v>8.1055211408667255E-3</v>
      </c>
      <c r="M999" s="817">
        <f t="shared" si="515"/>
        <v>84007.539999999979</v>
      </c>
      <c r="N999" s="802">
        <f t="shared" si="516"/>
        <v>0.4200376999999999</v>
      </c>
      <c r="O999" s="786">
        <f t="shared" si="510"/>
        <v>0.10093340126644736</v>
      </c>
      <c r="P999" s="817" t="b">
        <f t="shared" si="517"/>
        <v>0</v>
      </c>
      <c r="Q999" s="802">
        <f>COUNTIF(P$2:P999, TRUE)/(COUNTIF(P$2:P999,FALSE) + COUNTIF(P$2:P999, TRUE))</f>
        <v>0.4819639278557114</v>
      </c>
      <c r="R999" s="844">
        <v>214455.2</v>
      </c>
      <c r="S999" s="846">
        <f t="shared" si="529"/>
        <v>69552.339999999967</v>
      </c>
      <c r="T999" s="800"/>
      <c r="U999" s="800"/>
      <c r="V999" s="802">
        <f>STDEV(D$2:D999)*SQRT(252)</f>
        <v>0.14544101944097362</v>
      </c>
      <c r="W999" s="802">
        <f>STDEV(L$2:L999)*SQRT(252)</f>
        <v>0.24406399183134539</v>
      </c>
      <c r="X999" s="801">
        <f t="shared" si="518"/>
        <v>0.70194692992784302</v>
      </c>
      <c r="Y999" s="801">
        <f t="shared" si="519"/>
        <v>0.41355302152148271</v>
      </c>
      <c r="Z999" s="807">
        <f t="shared" si="520"/>
        <v>-4.8210355643918401E-3</v>
      </c>
    </row>
    <row r="1000" spans="1:26" ht="20.100000000000001" customHeight="1" x14ac:dyDescent="0.2">
      <c r="A1000" s="776">
        <f t="shared" si="521"/>
        <v>1521</v>
      </c>
      <c r="B1000" s="795">
        <v>43754</v>
      </c>
      <c r="C1000" s="820">
        <v>2989.69</v>
      </c>
      <c r="D1000" s="792">
        <f t="shared" si="533"/>
        <v>-1.9995460129252065E-3</v>
      </c>
      <c r="E1000" s="819">
        <f t="shared" si="511"/>
        <v>0.42200966496071229</v>
      </c>
      <c r="F1000" s="816">
        <v>8124.18</v>
      </c>
      <c r="G1000" s="792">
        <f t="shared" si="534"/>
        <v>-3.009068931240508E-3</v>
      </c>
      <c r="H1000" s="797">
        <f t="shared" si="530"/>
        <v>0.59557318773690526</v>
      </c>
      <c r="I1000" s="841">
        <v>282466.64</v>
      </c>
      <c r="J1000" s="800">
        <v>200000</v>
      </c>
      <c r="K1000" s="800">
        <f t="shared" si="535"/>
        <v>-1540.8999999999651</v>
      </c>
      <c r="L1000" s="792">
        <f t="shared" si="532"/>
        <v>-5.4255601805500136E-3</v>
      </c>
      <c r="M1000" s="817">
        <f t="shared" si="515"/>
        <v>82466.640000000014</v>
      </c>
      <c r="N1000" s="802">
        <f t="shared" si="516"/>
        <v>0.41233320000000007</v>
      </c>
      <c r="O1000" s="786">
        <f t="shared" ref="O1000:O1026" si="536">N1000/(A1000/365.25)</f>
        <v>9.9016897633136119E-2</v>
      </c>
      <c r="P1000" s="817" t="b">
        <f t="shared" si="517"/>
        <v>0</v>
      </c>
      <c r="Q1000" s="802">
        <f>COUNTIF(P$2:P1000, TRUE)/(COUNTIF(P$2:P1000,FALSE) + COUNTIF(P$2:P1000, TRUE))</f>
        <v>0.48148148148148145</v>
      </c>
      <c r="R1000" s="844">
        <v>212914.3</v>
      </c>
      <c r="S1000" s="846">
        <f t="shared" si="529"/>
        <v>69552.340000000026</v>
      </c>
      <c r="T1000" s="800"/>
      <c r="U1000" s="800"/>
      <c r="V1000" s="802">
        <f>STDEV(D$2:D1000)*SQRT(252)</f>
        <v>0.14537305058699254</v>
      </c>
      <c r="W1000" s="802">
        <f>STDEV(L$2:L1000)*SQRT(252)</f>
        <v>0.24395915482883668</v>
      </c>
      <c r="X1000" s="801">
        <f t="shared" si="518"/>
        <v>0.69710709664267045</v>
      </c>
      <c r="Y1000" s="801">
        <f t="shared" si="519"/>
        <v>0.40587490025781986</v>
      </c>
      <c r="Z1000" s="807">
        <f t="shared" si="520"/>
        <v>-9.6764649607122277E-3</v>
      </c>
    </row>
    <row r="1001" spans="1:26" ht="20.100000000000001" customHeight="1" x14ac:dyDescent="0.2">
      <c r="A1001" s="776">
        <f t="shared" si="521"/>
        <v>1522</v>
      </c>
      <c r="B1001" s="795">
        <v>43755</v>
      </c>
      <c r="C1001" s="820">
        <v>2997.95</v>
      </c>
      <c r="D1001" s="792">
        <f t="shared" si="533"/>
        <v>2.7628282530963956E-3</v>
      </c>
      <c r="E1001" s="819">
        <f t="shared" ref="E1001:E1032" si="537">(C1001-$C$2)/$C$2</f>
        <v>0.42593843343924193</v>
      </c>
      <c r="F1001" s="816">
        <v>8156.85</v>
      </c>
      <c r="G1001" s="792">
        <f t="shared" si="534"/>
        <v>4.0213289218111944E-3</v>
      </c>
      <c r="H1001" s="797">
        <f t="shared" si="530"/>
        <v>0.60198951234361819</v>
      </c>
      <c r="I1001" s="841">
        <v>284069.58</v>
      </c>
      <c r="J1001" s="800">
        <v>200000</v>
      </c>
      <c r="K1001" s="800">
        <f t="shared" si="535"/>
        <v>1602.9400000000023</v>
      </c>
      <c r="L1001" s="792">
        <f t="shared" si="532"/>
        <v>5.6747940216940384E-3</v>
      </c>
      <c r="M1001" s="817">
        <f t="shared" ref="M1001:M1032" si="538">I1001-J1001</f>
        <v>84069.580000000016</v>
      </c>
      <c r="N1001" s="802">
        <f t="shared" ref="N1001:N1026" si="539">M1001/J1001</f>
        <v>0.42034790000000011</v>
      </c>
      <c r="O1001" s="786">
        <f t="shared" si="536"/>
        <v>0.10087521056176087</v>
      </c>
      <c r="P1001" s="817" t="b">
        <f t="shared" ref="P1001:P1032" si="540">L1001&gt;D1001</f>
        <v>1</v>
      </c>
      <c r="Q1001" s="802">
        <f>COUNTIF(P$2:P1001, TRUE)/(COUNTIF(P$2:P1001,FALSE) + COUNTIF(P$2:P1001, TRUE))</f>
        <v>0.48199999999999998</v>
      </c>
      <c r="R1001" s="844">
        <v>216490.23999999999</v>
      </c>
      <c r="S1001" s="846">
        <f t="shared" si="529"/>
        <v>67579.340000000026</v>
      </c>
      <c r="T1001" s="800"/>
      <c r="U1001" s="800"/>
      <c r="V1001" s="802">
        <f>STDEV(D$2:D1001)*SQRT(252)</f>
        <v>0.14530506780011945</v>
      </c>
      <c r="W1001" s="802">
        <f>STDEV(L$2:L1001)*SQRT(252)</f>
        <v>0.24385129698743901</v>
      </c>
      <c r="X1001" s="801">
        <f t="shared" ref="X1001:X1032" si="541">E1001/(A1001/365.25)/V1001</f>
        <v>0.70346361582725092</v>
      </c>
      <c r="Y1001" s="801">
        <f t="shared" ref="Y1001:Y1032" si="542">O1001/W1001</f>
        <v>0.41367510367171445</v>
      </c>
      <c r="Z1001" s="807">
        <f t="shared" ref="Z1001:Z1032" si="543">-(E1001-N1001)</f>
        <v>-5.5905334392418182E-3</v>
      </c>
    </row>
    <row r="1002" spans="1:26" ht="20.100000000000001" customHeight="1" x14ac:dyDescent="0.2">
      <c r="A1002" s="776">
        <f t="shared" si="521"/>
        <v>1523</v>
      </c>
      <c r="B1002" s="795">
        <v>43756</v>
      </c>
      <c r="C1002" s="820">
        <v>2986.2</v>
      </c>
      <c r="D1002" s="792">
        <f t="shared" si="533"/>
        <v>-3.9193448856718761E-3</v>
      </c>
      <c r="E1002" s="819">
        <f t="shared" si="537"/>
        <v>0.42034968893285884</v>
      </c>
      <c r="F1002" s="816">
        <v>8089.54</v>
      </c>
      <c r="G1002" s="792">
        <f t="shared" si="534"/>
        <v>-8.2519600090721779E-3</v>
      </c>
      <c r="H1002" s="797">
        <f t="shared" si="530"/>
        <v>0.58876995895280559</v>
      </c>
      <c r="I1002" s="841">
        <v>281072.06</v>
      </c>
      <c r="J1002" s="800">
        <v>200000</v>
      </c>
      <c r="K1002" s="800">
        <f t="shared" si="535"/>
        <v>-2997.5200000000186</v>
      </c>
      <c r="L1002" s="792">
        <f t="shared" si="532"/>
        <v>-1.0552062631979173E-2</v>
      </c>
      <c r="M1002" s="817">
        <f t="shared" si="538"/>
        <v>81072.06</v>
      </c>
      <c r="N1002" s="802">
        <f t="shared" si="539"/>
        <v>0.40536030000000001</v>
      </c>
      <c r="O1002" s="786">
        <f t="shared" si="536"/>
        <v>9.7214609044648723E-2</v>
      </c>
      <c r="P1002" s="817" t="b">
        <f t="shared" si="540"/>
        <v>0</v>
      </c>
      <c r="Q1002" s="802">
        <f>COUNTIF(P$2:P1002, TRUE)/(COUNTIF(P$2:P1002,FALSE) + COUNTIF(P$2:P1002, TRUE))</f>
        <v>0.48151848151848153</v>
      </c>
      <c r="R1002" s="844">
        <v>213492.72</v>
      </c>
      <c r="S1002" s="846">
        <f t="shared" si="529"/>
        <v>67579.34</v>
      </c>
      <c r="T1002" s="800"/>
      <c r="U1002" s="800"/>
      <c r="V1002" s="802">
        <f>STDEV(D$2:D1002)*SQRT(252)</f>
        <v>0.14524848806498969</v>
      </c>
      <c r="W1002" s="802">
        <f>STDEV(L$2:L1002)*SQRT(252)</f>
        <v>0.24379126846775737</v>
      </c>
      <c r="X1002" s="801">
        <f t="shared" si="541"/>
        <v>0.69404787882792507</v>
      </c>
      <c r="Y1002" s="801">
        <f t="shared" si="542"/>
        <v>0.39876165235797134</v>
      </c>
      <c r="Z1002" s="807">
        <f t="shared" si="543"/>
        <v>-1.4989388932858838E-2</v>
      </c>
    </row>
    <row r="1003" spans="1:26" ht="20.100000000000001" customHeight="1" x14ac:dyDescent="0.2">
      <c r="A1003" s="776">
        <f t="shared" ref="A1003:A1034" si="544">B1003-$B$2</f>
        <v>1526</v>
      </c>
      <c r="B1003" s="795">
        <v>43759</v>
      </c>
      <c r="C1003" s="820">
        <v>3006.72</v>
      </c>
      <c r="D1003" s="792">
        <f t="shared" si="533"/>
        <v>6.8716094032549675E-3</v>
      </c>
      <c r="E1003" s="819">
        <f t="shared" si="537"/>
        <v>0.43010977721124016</v>
      </c>
      <c r="F1003" s="816">
        <v>8162.98</v>
      </c>
      <c r="G1003" s="792">
        <f t="shared" si="534"/>
        <v>9.0783901185975471E-3</v>
      </c>
      <c r="H1003" s="797">
        <f t="shared" si="530"/>
        <v>0.60319343244888735</v>
      </c>
      <c r="I1003" s="841">
        <v>284468.65999999997</v>
      </c>
      <c r="J1003" s="800">
        <v>200000</v>
      </c>
      <c r="K1003" s="800">
        <f t="shared" si="535"/>
        <v>3396.5999999999767</v>
      </c>
      <c r="L1003" s="792">
        <f t="shared" si="532"/>
        <v>1.2084445533291273E-2</v>
      </c>
      <c r="M1003" s="817">
        <f t="shared" si="538"/>
        <v>84468.659999999974</v>
      </c>
      <c r="N1003" s="802">
        <f t="shared" si="539"/>
        <v>0.42234329999999987</v>
      </c>
      <c r="O1003" s="786">
        <f t="shared" si="536"/>
        <v>0.10108839470838792</v>
      </c>
      <c r="P1003" s="817" t="b">
        <f t="shared" si="540"/>
        <v>1</v>
      </c>
      <c r="Q1003" s="802">
        <f>COUNTIF(P$2:P1003, TRUE)/(COUNTIF(P$2:P1003,FALSE) + COUNTIF(P$2:P1003, TRUE))</f>
        <v>0.4820359281437126</v>
      </c>
      <c r="R1003" s="844">
        <v>216889.32</v>
      </c>
      <c r="S1003" s="846">
        <f t="shared" si="529"/>
        <v>67579.339999999967</v>
      </c>
      <c r="T1003" s="800"/>
      <c r="U1003" s="800"/>
      <c r="V1003" s="802">
        <f>STDEV(D$2:D1003)*SQRT(252)</f>
        <v>0.1452122351637983</v>
      </c>
      <c r="W1003" s="802">
        <f>STDEV(L$2:L1003)*SQRT(252)</f>
        <v>0.24373993898986673</v>
      </c>
      <c r="X1003" s="801">
        <f t="shared" si="541"/>
        <v>0.7089437786196201</v>
      </c>
      <c r="Y1003" s="801">
        <f t="shared" si="542"/>
        <v>0.41473873804731926</v>
      </c>
      <c r="Z1003" s="807">
        <f t="shared" si="543"/>
        <v>-7.7664772112402969E-3</v>
      </c>
    </row>
    <row r="1004" spans="1:26" ht="20.100000000000001" customHeight="1" x14ac:dyDescent="0.2">
      <c r="A1004" s="776">
        <f t="shared" si="544"/>
        <v>1527</v>
      </c>
      <c r="B1004" s="795">
        <v>43760</v>
      </c>
      <c r="C1004" s="820">
        <v>2995.99</v>
      </c>
      <c r="D1004" s="792">
        <f t="shared" si="533"/>
        <v>-3.5686728395061791E-3</v>
      </c>
      <c r="E1004" s="819">
        <f t="shared" si="537"/>
        <v>0.42500618329179418</v>
      </c>
      <c r="F1004" s="816">
        <v>8104.29</v>
      </c>
      <c r="G1004" s="792">
        <f t="shared" si="534"/>
        <v>-7.1897762826810306E-3</v>
      </c>
      <c r="H1004" s="797">
        <f t="shared" si="530"/>
        <v>0.59166683033171641</v>
      </c>
      <c r="I1004" s="841">
        <v>286274.18</v>
      </c>
      <c r="J1004" s="800">
        <v>200000</v>
      </c>
      <c r="K1004" s="800">
        <f t="shared" si="535"/>
        <v>1805.5200000000186</v>
      </c>
      <c r="L1004" s="792">
        <f t="shared" si="532"/>
        <v>6.3469909128127467E-3</v>
      </c>
      <c r="M1004" s="817">
        <f t="shared" si="538"/>
        <v>86274.18</v>
      </c>
      <c r="N1004" s="802">
        <f t="shared" si="539"/>
        <v>0.43137089999999995</v>
      </c>
      <c r="O1004" s="786">
        <f t="shared" si="536"/>
        <v>0.10318154631630648</v>
      </c>
      <c r="P1004" s="817" t="b">
        <f t="shared" si="540"/>
        <v>1</v>
      </c>
      <c r="Q1004" s="802">
        <f>COUNTIF(P$2:P1004, TRUE)/(COUNTIF(P$2:P1004,FALSE) + COUNTIF(P$2:P1004, TRUE))</f>
        <v>0.48255234297108673</v>
      </c>
      <c r="R1004" s="844">
        <v>218694.84</v>
      </c>
      <c r="S1004" s="846">
        <f t="shared" si="529"/>
        <v>67579.34</v>
      </c>
      <c r="T1004" s="800"/>
      <c r="U1004" s="800"/>
      <c r="V1004" s="802">
        <f>STDEV(D$2:D1004)*SQRT(252)</f>
        <v>0.14515332396744546</v>
      </c>
      <c r="W1004" s="802">
        <f>STDEV(L$2:L1004)*SQRT(252)</f>
        <v>0.24363638412869537</v>
      </c>
      <c r="X1004" s="801">
        <f t="shared" si="541"/>
        <v>0.70035696264659797</v>
      </c>
      <c r="Y1004" s="801">
        <f t="shared" si="542"/>
        <v>0.4235063111994109</v>
      </c>
      <c r="Z1004" s="807">
        <f t="shared" si="543"/>
        <v>6.3647167082057643E-3</v>
      </c>
    </row>
    <row r="1005" spans="1:26" ht="20.100000000000001" customHeight="1" x14ac:dyDescent="0.2">
      <c r="A1005" s="776">
        <f t="shared" si="544"/>
        <v>1528</v>
      </c>
      <c r="B1005" s="795">
        <v>43761</v>
      </c>
      <c r="C1005" s="820">
        <v>3004.52</v>
      </c>
      <c r="D1005" s="792">
        <f t="shared" si="533"/>
        <v>2.847139009142287E-3</v>
      </c>
      <c r="E1005" s="819">
        <f t="shared" si="537"/>
        <v>0.42906337398451316</v>
      </c>
      <c r="F1005" s="816">
        <v>8119.79</v>
      </c>
      <c r="G1005" s="792">
        <f t="shared" si="534"/>
        <v>1.9125672946056964E-3</v>
      </c>
      <c r="H1005" s="797">
        <f t="shared" si="530"/>
        <v>0.59471100025531753</v>
      </c>
      <c r="I1005" s="841">
        <v>289534.26</v>
      </c>
      <c r="J1005" s="800">
        <v>200000</v>
      </c>
      <c r="K1005" s="800">
        <f t="shared" si="535"/>
        <v>3260.0800000000163</v>
      </c>
      <c r="L1005" s="792">
        <f t="shared" si="532"/>
        <v>1.1387963804489865E-2</v>
      </c>
      <c r="M1005" s="817">
        <f t="shared" si="538"/>
        <v>89534.260000000009</v>
      </c>
      <c r="N1005" s="802">
        <f t="shared" si="539"/>
        <v>0.44767130000000005</v>
      </c>
      <c r="O1005" s="786">
        <f t="shared" si="536"/>
        <v>0.10701043345876964</v>
      </c>
      <c r="P1005" s="817" t="b">
        <f t="shared" si="540"/>
        <v>1</v>
      </c>
      <c r="Q1005" s="802">
        <f>COUNTIF(P$2:P1005, TRUE)/(COUNTIF(P$2:P1005,FALSE) + COUNTIF(P$2:P1005, TRUE))</f>
        <v>0.48306772908366535</v>
      </c>
      <c r="R1005" s="844">
        <v>225814.92</v>
      </c>
      <c r="S1005" s="846">
        <f t="shared" si="529"/>
        <v>63719.34</v>
      </c>
      <c r="T1005" s="800"/>
      <c r="U1005" s="800"/>
      <c r="V1005" s="802">
        <f>STDEV(D$2:D1005)*SQRT(252)</f>
        <v>0.14508607915355401</v>
      </c>
      <c r="W1005" s="802">
        <f>STDEV(L$2:L1005)*SQRT(252)</f>
        <v>0.24357693109177511</v>
      </c>
      <c r="X1005" s="801">
        <f t="shared" si="541"/>
        <v>0.70690746774348201</v>
      </c>
      <c r="Y1005" s="801">
        <f t="shared" si="542"/>
        <v>0.43932909811746562</v>
      </c>
      <c r="Z1005" s="807">
        <f t="shared" si="543"/>
        <v>1.8607926015486886E-2</v>
      </c>
    </row>
    <row r="1006" spans="1:26" ht="20.100000000000001" customHeight="1" x14ac:dyDescent="0.2">
      <c r="A1006" s="776">
        <f t="shared" si="544"/>
        <v>1529</v>
      </c>
      <c r="B1006" s="795">
        <v>43762</v>
      </c>
      <c r="C1006" s="820">
        <v>3010.29</v>
      </c>
      <c r="D1006" s="792">
        <f t="shared" si="533"/>
        <v>1.9204398705949643E-3</v>
      </c>
      <c r="E1006" s="819">
        <f t="shared" si="537"/>
        <v>0.43180780426552001</v>
      </c>
      <c r="F1006" s="816">
        <v>8185.79</v>
      </c>
      <c r="G1006" s="792">
        <f t="shared" si="534"/>
        <v>8.1282890321055096E-3</v>
      </c>
      <c r="H1006" s="797">
        <f t="shared" si="530"/>
        <v>0.60767327218807088</v>
      </c>
      <c r="I1006" s="841">
        <v>289008.84000000003</v>
      </c>
      <c r="J1006" s="800">
        <v>200000</v>
      </c>
      <c r="K1006" s="800">
        <f t="shared" si="535"/>
        <v>-525.4199999999837</v>
      </c>
      <c r="L1006" s="792">
        <f t="shared" si="532"/>
        <v>-1.8147075237313322E-3</v>
      </c>
      <c r="M1006" s="817">
        <f t="shared" si="538"/>
        <v>89008.840000000026</v>
      </c>
      <c r="N1006" s="802">
        <f t="shared" si="539"/>
        <v>0.44504420000000011</v>
      </c>
      <c r="O1006" s="786">
        <f t="shared" si="536"/>
        <v>0.10631288034663181</v>
      </c>
      <c r="P1006" s="817" t="b">
        <f t="shared" si="540"/>
        <v>0</v>
      </c>
      <c r="Q1006" s="802">
        <f>COUNTIF(P$2:P1006, TRUE)/(COUNTIF(P$2:P1006,FALSE) + COUNTIF(P$2:P1006, TRUE))</f>
        <v>0.48258706467661694</v>
      </c>
      <c r="R1006" s="844">
        <v>225289.5</v>
      </c>
      <c r="S1006" s="846">
        <f t="shared" si="529"/>
        <v>63719.340000000026</v>
      </c>
      <c r="T1006" s="800"/>
      <c r="U1006" s="800"/>
      <c r="V1006" s="802">
        <f>STDEV(D$2:D1006)*SQRT(252)</f>
        <v>0.14501574153955024</v>
      </c>
      <c r="W1006" s="802">
        <f>STDEV(L$2:L1006)*SQRT(252)</f>
        <v>0.2434580552594445</v>
      </c>
      <c r="X1006" s="801">
        <f t="shared" si="541"/>
        <v>0.71130863152771484</v>
      </c>
      <c r="Y1006" s="801">
        <f t="shared" si="542"/>
        <v>0.43667842591340011</v>
      </c>
      <c r="Z1006" s="807">
        <f t="shared" si="543"/>
        <v>1.32363957344801E-2</v>
      </c>
    </row>
    <row r="1007" spans="1:26" ht="20.100000000000001" customHeight="1" x14ac:dyDescent="0.2">
      <c r="A1007" s="776">
        <f t="shared" si="544"/>
        <v>1530</v>
      </c>
      <c r="B1007" s="795">
        <v>43763</v>
      </c>
      <c r="C1007" s="820">
        <v>3022.55</v>
      </c>
      <c r="D1007" s="792">
        <f t="shared" si="533"/>
        <v>4.0726973148767125E-3</v>
      </c>
      <c r="E1007" s="819">
        <f t="shared" si="537"/>
        <v>0.4376391240653717</v>
      </c>
      <c r="F1007" s="816">
        <v>8243.11</v>
      </c>
      <c r="G1007" s="792">
        <f t="shared" si="534"/>
        <v>7.0023785120312907E-3</v>
      </c>
      <c r="H1007" s="797">
        <f t="shared" si="530"/>
        <v>0.61893080896360764</v>
      </c>
      <c r="I1007" s="841">
        <v>290735.03999999998</v>
      </c>
      <c r="J1007" s="800">
        <v>200000</v>
      </c>
      <c r="K1007" s="800">
        <f t="shared" si="535"/>
        <v>1726.1999999999534</v>
      </c>
      <c r="L1007" s="792">
        <f t="shared" si="532"/>
        <v>5.9728276823641565E-3</v>
      </c>
      <c r="M1007" s="817">
        <f t="shared" si="538"/>
        <v>90735.039999999979</v>
      </c>
      <c r="N1007" s="802">
        <f t="shared" si="539"/>
        <v>0.45367519999999989</v>
      </c>
      <c r="O1007" s="786">
        <f t="shared" si="536"/>
        <v>0.10830383450980388</v>
      </c>
      <c r="P1007" s="817" t="b">
        <f t="shared" si="540"/>
        <v>1</v>
      </c>
      <c r="Q1007" s="802">
        <f>COUNTIF(P$2:P1007, TRUE)/(COUNTIF(P$2:P1007,FALSE) + COUNTIF(P$2:P1007, TRUE))</f>
        <v>0.48310139165009941</v>
      </c>
      <c r="R1007" s="844">
        <v>226906.7</v>
      </c>
      <c r="S1007" s="846">
        <f t="shared" si="529"/>
        <v>63828.339999999967</v>
      </c>
      <c r="T1007" s="800"/>
      <c r="U1007" s="800"/>
      <c r="V1007" s="802">
        <f>STDEV(D$2:D1007)*SQRT(252)</f>
        <v>0.14495517606156794</v>
      </c>
      <c r="W1007" s="802">
        <f>STDEV(L$2:L1007)*SQRT(252)</f>
        <v>0.24335266879937589</v>
      </c>
      <c r="X1007" s="801">
        <f t="shared" si="541"/>
        <v>0.72074428288861869</v>
      </c>
      <c r="Y1007" s="801">
        <f t="shared" si="542"/>
        <v>0.44504888746090315</v>
      </c>
      <c r="Z1007" s="807">
        <f t="shared" si="543"/>
        <v>1.6036075934628191E-2</v>
      </c>
    </row>
    <row r="1008" spans="1:26" ht="20.100000000000001" customHeight="1" x14ac:dyDescent="0.2">
      <c r="A1008" s="776">
        <f t="shared" si="544"/>
        <v>1533</v>
      </c>
      <c r="B1008" s="795">
        <v>43766</v>
      </c>
      <c r="C1008" s="820">
        <v>3039.42</v>
      </c>
      <c r="D1008" s="792">
        <f t="shared" si="533"/>
        <v>5.5813799606292333E-3</v>
      </c>
      <c r="E1008" s="819">
        <f t="shared" si="537"/>
        <v>0.44566313426304677</v>
      </c>
      <c r="F1008" s="816">
        <v>8325.98</v>
      </c>
      <c r="G1008" s="792">
        <f t="shared" si="534"/>
        <v>1.0053244467197329E-2</v>
      </c>
      <c r="H1008" s="797">
        <f t="shared" si="530"/>
        <v>0.63520631616159628</v>
      </c>
      <c r="I1008" s="841">
        <v>291095.28000000003</v>
      </c>
      <c r="J1008" s="800">
        <v>200000</v>
      </c>
      <c r="K1008" s="800">
        <f t="shared" si="535"/>
        <v>360.24000000004889</v>
      </c>
      <c r="L1008" s="792">
        <f t="shared" si="532"/>
        <v>1.2390663333874338E-3</v>
      </c>
      <c r="M1008" s="817">
        <f t="shared" si="538"/>
        <v>91095.280000000028</v>
      </c>
      <c r="N1008" s="802">
        <f t="shared" si="539"/>
        <v>0.45547640000000011</v>
      </c>
      <c r="O1008" s="786">
        <f t="shared" si="536"/>
        <v>0.10852104050880629</v>
      </c>
      <c r="P1008" s="817" t="b">
        <f t="shared" si="540"/>
        <v>0</v>
      </c>
      <c r="Q1008" s="802">
        <f>COUNTIF(P$2:P1008, TRUE)/(COUNTIF(P$2:P1008,FALSE) + COUNTIF(P$2:P1008, TRUE))</f>
        <v>0.4826216484607746</v>
      </c>
      <c r="R1008" s="844">
        <v>227266.94</v>
      </c>
      <c r="S1008" s="846">
        <f t="shared" si="529"/>
        <v>63828.340000000026</v>
      </c>
      <c r="T1008" s="800"/>
      <c r="U1008" s="800"/>
      <c r="V1008" s="802">
        <f>STDEV(D$2:D1008)*SQRT(252)</f>
        <v>0.1449062213385317</v>
      </c>
      <c r="W1008" s="802">
        <f>STDEV(L$2:L1008)*SQRT(252)</f>
        <v>0.24323190877918982</v>
      </c>
      <c r="X1008" s="801">
        <f t="shared" si="541"/>
        <v>0.73277011400173386</v>
      </c>
      <c r="Y1008" s="801">
        <f t="shared" si="542"/>
        <v>0.44616284538277245</v>
      </c>
      <c r="Z1008" s="807">
        <f t="shared" si="543"/>
        <v>9.8132657369533471E-3</v>
      </c>
    </row>
    <row r="1009" spans="1:26" ht="20.100000000000001" customHeight="1" x14ac:dyDescent="0.2">
      <c r="A1009" s="776">
        <f t="shared" si="544"/>
        <v>1534</v>
      </c>
      <c r="B1009" s="795">
        <v>43767</v>
      </c>
      <c r="C1009" s="820">
        <v>3036.89</v>
      </c>
      <c r="D1009" s="792">
        <f t="shared" ref="D1009:D1015" si="545">(C1009-C1008)/C1008</f>
        <v>-8.3239565443413545E-4</v>
      </c>
      <c r="E1009" s="819">
        <f t="shared" si="537"/>
        <v>0.44445977055231056</v>
      </c>
      <c r="F1009" s="816">
        <v>8276.85</v>
      </c>
      <c r="G1009" s="792">
        <f t="shared" ref="G1009:G1015" si="546">(F1009-F1008)/F1008</f>
        <v>-5.9008068719837428E-3</v>
      </c>
      <c r="H1009" s="797">
        <f t="shared" ref="H1009:H1014" si="547">(F1009-F$2)/F$2</f>
        <v>0.62555727949407869</v>
      </c>
      <c r="I1009" s="841">
        <v>292366.2</v>
      </c>
      <c r="J1009" s="800">
        <v>200000</v>
      </c>
      <c r="K1009" s="800">
        <f t="shared" ref="K1009:K1014" si="548">I1009-I1008-J1009+J1008</f>
        <v>1270.9199999999837</v>
      </c>
      <c r="L1009" s="792">
        <f t="shared" ref="L1009:L1014" si="549">K1009/I1008</f>
        <v>4.3659931552307669E-3</v>
      </c>
      <c r="M1009" s="817">
        <f t="shared" si="538"/>
        <v>92366.200000000012</v>
      </c>
      <c r="N1009" s="802">
        <f t="shared" si="539"/>
        <v>0.46183100000000005</v>
      </c>
      <c r="O1009" s="786">
        <f t="shared" si="536"/>
        <v>0.10996334599087354</v>
      </c>
      <c r="P1009" s="817" t="b">
        <f t="shared" si="540"/>
        <v>1</v>
      </c>
      <c r="Q1009" s="802">
        <f>COUNTIF(P$2:P1009, TRUE)/(COUNTIF(P$2:P1009,FALSE) + COUNTIF(P$2:P1009, TRUE))</f>
        <v>0.48313492063492064</v>
      </c>
      <c r="R1009" s="844">
        <v>228537.86</v>
      </c>
      <c r="S1009" s="846">
        <f t="shared" si="529"/>
        <v>63828.340000000026</v>
      </c>
      <c r="T1009" s="800"/>
      <c r="U1009" s="800"/>
      <c r="V1009" s="802">
        <f>STDEV(D$2:D1009)*SQRT(252)</f>
        <v>0.14483551183473128</v>
      </c>
      <c r="W1009" s="802">
        <f>STDEV(L$2:L1009)*SQRT(252)</f>
        <v>0.24311897763410198</v>
      </c>
      <c r="X1009" s="801">
        <f t="shared" si="541"/>
        <v>0.73067166213418544</v>
      </c>
      <c r="Y1009" s="801">
        <f t="shared" si="542"/>
        <v>0.45230260122420457</v>
      </c>
      <c r="Z1009" s="807">
        <f t="shared" si="543"/>
        <v>1.7371229447689485E-2</v>
      </c>
    </row>
    <row r="1010" spans="1:26" ht="20.100000000000001" customHeight="1" x14ac:dyDescent="0.2">
      <c r="A1010" s="776">
        <f t="shared" si="544"/>
        <v>1535</v>
      </c>
      <c r="B1010" s="795">
        <v>43768</v>
      </c>
      <c r="C1010" s="820">
        <v>3046.77</v>
      </c>
      <c r="D1010" s="792">
        <f t="shared" si="545"/>
        <v>3.2533282404038702E-3</v>
      </c>
      <c r="E1010" s="819">
        <f t="shared" si="537"/>
        <v>0.44915907231597568</v>
      </c>
      <c r="F1010" s="816">
        <v>8303.9699999999993</v>
      </c>
      <c r="G1010" s="792">
        <f t="shared" si="546"/>
        <v>3.2766088548178327E-3</v>
      </c>
      <c r="H1010" s="797">
        <f t="shared" si="547"/>
        <v>0.63088359487008261</v>
      </c>
      <c r="I1010" s="841">
        <v>288015.74</v>
      </c>
      <c r="J1010" s="800">
        <v>200000</v>
      </c>
      <c r="K1010" s="800">
        <f t="shared" si="548"/>
        <v>-4350.460000000021</v>
      </c>
      <c r="L1010" s="792">
        <f t="shared" si="549"/>
        <v>-1.4880174247228376E-2</v>
      </c>
      <c r="M1010" s="817">
        <f t="shared" si="538"/>
        <v>88015.739999999991</v>
      </c>
      <c r="N1010" s="802">
        <f t="shared" si="539"/>
        <v>0.44007869999999993</v>
      </c>
      <c r="O1010" s="786">
        <f t="shared" si="536"/>
        <v>0.10471579490228011</v>
      </c>
      <c r="P1010" s="817" t="b">
        <f t="shared" si="540"/>
        <v>0</v>
      </c>
      <c r="Q1010" s="802">
        <f>COUNTIF(P$2:P1010, TRUE)/(COUNTIF(P$2:P1010,FALSE) + COUNTIF(P$2:P1010, TRUE))</f>
        <v>0.48265609514370666</v>
      </c>
      <c r="R1010" s="844">
        <v>224187.4</v>
      </c>
      <c r="S1010" s="846">
        <f t="shared" si="529"/>
        <v>63828.34</v>
      </c>
      <c r="T1010" s="800"/>
      <c r="U1010" s="800"/>
      <c r="V1010" s="802">
        <f>STDEV(D$2:D1010)*SQRT(252)</f>
        <v>0.14477057567461529</v>
      </c>
      <c r="W1010" s="802">
        <f>STDEV(L$2:L1010)*SQRT(252)</f>
        <v>0.24311877959253259</v>
      </c>
      <c r="X1010" s="801">
        <f t="shared" si="541"/>
        <v>0.73824704896896209</v>
      </c>
      <c r="Y1010" s="801">
        <f t="shared" si="542"/>
        <v>0.43071865973407703</v>
      </c>
      <c r="Z1010" s="807">
        <f t="shared" si="543"/>
        <v>-9.0803723159757488E-3</v>
      </c>
    </row>
    <row r="1011" spans="1:26" ht="20.100000000000001" customHeight="1" x14ac:dyDescent="0.2">
      <c r="A1011" s="776">
        <f t="shared" si="544"/>
        <v>1536</v>
      </c>
      <c r="B1011" s="795">
        <v>43769</v>
      </c>
      <c r="C1011" s="820">
        <v>3037.56</v>
      </c>
      <c r="D1011" s="792">
        <f t="shared" si="545"/>
        <v>-3.0228734036373064E-3</v>
      </c>
      <c r="E1011" s="819">
        <f t="shared" si="537"/>
        <v>0.44477844789863202</v>
      </c>
      <c r="F1011" s="816">
        <v>8292.36</v>
      </c>
      <c r="G1011" s="792">
        <f t="shared" si="546"/>
        <v>-1.3981264383179086E-3</v>
      </c>
      <c r="H1011" s="797">
        <f t="shared" si="547"/>
        <v>0.62860341339827575</v>
      </c>
      <c r="I1011" s="841">
        <v>290011.92</v>
      </c>
      <c r="J1011" s="800">
        <v>200000</v>
      </c>
      <c r="K1011" s="800">
        <f t="shared" si="548"/>
        <v>1996.179999999993</v>
      </c>
      <c r="L1011" s="792">
        <f t="shared" si="549"/>
        <v>6.9308017679866841E-3</v>
      </c>
      <c r="M1011" s="817">
        <f t="shared" si="538"/>
        <v>90011.919999999984</v>
      </c>
      <c r="N1011" s="802">
        <f t="shared" si="539"/>
        <v>0.45005959999999989</v>
      </c>
      <c r="O1011" s="786">
        <f t="shared" si="536"/>
        <v>0.10702100839843746</v>
      </c>
      <c r="P1011" s="817" t="b">
        <f t="shared" si="540"/>
        <v>1</v>
      </c>
      <c r="Q1011" s="802">
        <f>COUNTIF(P$2:P1011, TRUE)/(COUNTIF(P$2:P1011,FALSE) + COUNTIF(P$2:P1011, TRUE))</f>
        <v>0.48316831683168315</v>
      </c>
      <c r="R1011" s="844">
        <v>226183.06</v>
      </c>
      <c r="S1011" s="846">
        <f t="shared" si="529"/>
        <v>63828.859999999986</v>
      </c>
      <c r="T1011" s="800"/>
      <c r="U1011" s="800"/>
      <c r="V1011" s="802">
        <f>STDEV(D$2:D1011)*SQRT(252)</f>
        <v>0.14470891503038755</v>
      </c>
      <c r="W1011" s="802">
        <f>STDEV(L$2:L1011)*SQRT(252)</f>
        <v>0.2430199737802837</v>
      </c>
      <c r="X1011" s="801">
        <f t="shared" si="541"/>
        <v>0.73088232013641441</v>
      </c>
      <c r="Y1011" s="801">
        <f t="shared" si="542"/>
        <v>0.44037947471427191</v>
      </c>
      <c r="Z1011" s="807">
        <f t="shared" si="543"/>
        <v>5.2811521013678697E-3</v>
      </c>
    </row>
    <row r="1012" spans="1:26" ht="20.100000000000001" customHeight="1" x14ac:dyDescent="0.2">
      <c r="A1012" s="776">
        <f t="shared" si="544"/>
        <v>1537</v>
      </c>
      <c r="B1012" s="795">
        <v>43770</v>
      </c>
      <c r="C1012" s="820">
        <v>3066.91</v>
      </c>
      <c r="D1012" s="792">
        <f t="shared" si="545"/>
        <v>9.6623605788856547E-3</v>
      </c>
      <c r="E1012" s="819">
        <f t="shared" si="537"/>
        <v>0.45873841821883132</v>
      </c>
      <c r="F1012" s="816">
        <v>8386.39</v>
      </c>
      <c r="G1012" s="792">
        <f t="shared" si="546"/>
        <v>1.1339353332464924E-2</v>
      </c>
      <c r="H1012" s="797">
        <f t="shared" si="547"/>
        <v>0.64707072294125734</v>
      </c>
      <c r="I1012" s="841">
        <v>297254.08</v>
      </c>
      <c r="J1012" s="800">
        <v>200000</v>
      </c>
      <c r="K1012" s="800">
        <f t="shared" si="548"/>
        <v>7242.1600000000326</v>
      </c>
      <c r="L1012" s="792">
        <f t="shared" si="549"/>
        <v>2.4971939084434989E-2</v>
      </c>
      <c r="M1012" s="817">
        <f t="shared" si="538"/>
        <v>97254.080000000016</v>
      </c>
      <c r="N1012" s="802">
        <f t="shared" si="539"/>
        <v>0.4862704000000001</v>
      </c>
      <c r="O1012" s="786">
        <f t="shared" si="536"/>
        <v>0.11555644996746911</v>
      </c>
      <c r="P1012" s="817" t="b">
        <f t="shared" si="540"/>
        <v>1</v>
      </c>
      <c r="Q1012" s="802">
        <f>COUNTIF(P$2:P1012, TRUE)/(COUNTIF(P$2:P1012,FALSE) + COUNTIF(P$2:P1012, TRUE))</f>
        <v>0.48367952522255192</v>
      </c>
      <c r="R1012" s="844">
        <v>228381.32</v>
      </c>
      <c r="S1012" s="846">
        <f t="shared" si="529"/>
        <v>68872.760000000009</v>
      </c>
      <c r="T1012" s="800"/>
      <c r="U1012" s="800"/>
      <c r="V1012" s="802">
        <f>STDEV(D$2:D1012)*SQRT(252)</f>
        <v>0.14471106573537257</v>
      </c>
      <c r="W1012" s="802">
        <f>STDEV(L$2:L1012)*SQRT(252)</f>
        <v>0.24320888614464095</v>
      </c>
      <c r="X1012" s="801">
        <f t="shared" si="541"/>
        <v>0.75332039930284023</v>
      </c>
      <c r="Y1012" s="801">
        <f t="shared" si="542"/>
        <v>0.47513251591780037</v>
      </c>
      <c r="Z1012" s="807">
        <f t="shared" si="543"/>
        <v>2.7531981781168779E-2</v>
      </c>
    </row>
    <row r="1013" spans="1:26" ht="20.100000000000001" customHeight="1" x14ac:dyDescent="0.2">
      <c r="A1013" s="776">
        <f t="shared" si="544"/>
        <v>1540</v>
      </c>
      <c r="B1013" s="795">
        <v>43773</v>
      </c>
      <c r="C1013" s="820">
        <v>3078.27</v>
      </c>
      <c r="D1013" s="792">
        <f t="shared" si="545"/>
        <v>3.7040539174609389E-3</v>
      </c>
      <c r="E1013" s="819">
        <f t="shared" si="537"/>
        <v>0.46414166397138557</v>
      </c>
      <c r="F1013" s="816">
        <v>8433.2000000000007</v>
      </c>
      <c r="G1013" s="792">
        <f t="shared" si="546"/>
        <v>5.5816626701120876E-3</v>
      </c>
      <c r="H1013" s="797">
        <f t="shared" si="547"/>
        <v>0.65626411611053304</v>
      </c>
      <c r="I1013" s="841">
        <v>304485.95</v>
      </c>
      <c r="J1013" s="800">
        <v>200000</v>
      </c>
      <c r="K1013" s="800">
        <f t="shared" si="548"/>
        <v>7231.8699999999953</v>
      </c>
      <c r="L1013" s="792">
        <f t="shared" si="549"/>
        <v>2.4328917537481721E-2</v>
      </c>
      <c r="M1013" s="817">
        <f t="shared" si="538"/>
        <v>104485.95000000001</v>
      </c>
      <c r="N1013" s="802">
        <f t="shared" si="539"/>
        <v>0.52242975000000003</v>
      </c>
      <c r="O1013" s="786">
        <f t="shared" si="536"/>
        <v>0.12390744557629871</v>
      </c>
      <c r="P1013" s="817" t="b">
        <f t="shared" si="540"/>
        <v>1</v>
      </c>
      <c r="Q1013" s="802">
        <f>COUNTIF(P$2:P1013, TRUE)/(COUNTIF(P$2:P1013,FALSE) + COUNTIF(P$2:P1013, TRUE))</f>
        <v>0.48418972332015808</v>
      </c>
      <c r="R1013" s="844">
        <v>212847.66</v>
      </c>
      <c r="S1013" s="846">
        <f t="shared" si="529"/>
        <v>91638.290000000008</v>
      </c>
      <c r="T1013" s="800"/>
      <c r="U1013" s="800"/>
      <c r="V1013" s="802">
        <f>STDEV(D$2:D1013)*SQRT(252)</f>
        <v>0.14464872729431574</v>
      </c>
      <c r="W1013" s="802">
        <f>STDEV(L$2:L1013)*SQRT(252)</f>
        <v>0.24338072805766311</v>
      </c>
      <c r="X1013" s="801">
        <f t="shared" si="541"/>
        <v>0.7610364218675344</v>
      </c>
      <c r="Y1013" s="801">
        <f t="shared" si="542"/>
        <v>0.50910951974365803</v>
      </c>
      <c r="Z1013" s="807">
        <f t="shared" si="543"/>
        <v>5.8288086028614461E-2</v>
      </c>
    </row>
    <row r="1014" spans="1:26" ht="20.100000000000001" customHeight="1" x14ac:dyDescent="0.2">
      <c r="A1014" s="776">
        <f t="shared" si="544"/>
        <v>1541</v>
      </c>
      <c r="B1014" s="795">
        <v>43774</v>
      </c>
      <c r="C1014" s="820">
        <v>3074.62</v>
      </c>
      <c r="D1014" s="792">
        <f t="shared" si="545"/>
        <v>-1.1857309462782962E-3</v>
      </c>
      <c r="E1014" s="819">
        <f t="shared" si="537"/>
        <v>0.46240558589067932</v>
      </c>
      <c r="F1014" s="816">
        <v>8434.68</v>
      </c>
      <c r="G1014" s="792">
        <f t="shared" si="546"/>
        <v>1.7549684579988182E-4</v>
      </c>
      <c r="H1014" s="797">
        <f t="shared" si="547"/>
        <v>0.65655478523872191</v>
      </c>
      <c r="I1014" s="841">
        <v>305310.88</v>
      </c>
      <c r="J1014" s="800">
        <v>200000</v>
      </c>
      <c r="K1014" s="800">
        <f t="shared" si="548"/>
        <v>824.92999999999302</v>
      </c>
      <c r="L1014" s="792">
        <f t="shared" si="549"/>
        <v>2.7092547291590729E-3</v>
      </c>
      <c r="M1014" s="817">
        <f t="shared" si="538"/>
        <v>105310.88</v>
      </c>
      <c r="N1014" s="802">
        <f t="shared" si="539"/>
        <v>0.52655439999999998</v>
      </c>
      <c r="O1014" s="786">
        <f t="shared" si="536"/>
        <v>0.12480466878650226</v>
      </c>
      <c r="P1014" s="817" t="b">
        <f t="shared" si="540"/>
        <v>1</v>
      </c>
      <c r="Q1014" s="802">
        <f>COUNTIF(P$2:P1014, TRUE)/(COUNTIF(P$2:P1014,FALSE) + COUNTIF(P$2:P1014, TRUE))</f>
        <v>0.48469891411648569</v>
      </c>
      <c r="R1014" s="844">
        <v>211325.64</v>
      </c>
      <c r="S1014" s="846">
        <f t="shared" si="529"/>
        <v>93985.239999999991</v>
      </c>
      <c r="T1014" s="800"/>
      <c r="U1014" s="800"/>
      <c r="V1014" s="802">
        <f>STDEV(D$2:D1014)*SQRT(252)</f>
        <v>0.14457938895028405</v>
      </c>
      <c r="W1014" s="802">
        <f>STDEV(L$2:L1014)*SQRT(252)</f>
        <v>0.24326290037797121</v>
      </c>
      <c r="X1014" s="801">
        <f t="shared" si="541"/>
        <v>0.75806120715356806</v>
      </c>
      <c r="Y1014" s="801">
        <f t="shared" si="542"/>
        <v>0.51304440008150132</v>
      </c>
      <c r="Z1014" s="807">
        <f t="shared" si="543"/>
        <v>6.4148814109320662E-2</v>
      </c>
    </row>
    <row r="1015" spans="1:26" ht="20.100000000000001" customHeight="1" x14ac:dyDescent="0.2">
      <c r="A1015" s="776">
        <f t="shared" si="544"/>
        <v>1543</v>
      </c>
      <c r="B1015" s="795">
        <v>43776</v>
      </c>
      <c r="C1015" s="820">
        <v>3085.18</v>
      </c>
      <c r="D1015" s="792">
        <f t="shared" si="545"/>
        <v>3.4345707762259876E-3</v>
      </c>
      <c r="E1015" s="819">
        <f t="shared" si="537"/>
        <v>0.46742832137896906</v>
      </c>
      <c r="F1015" s="816">
        <v>8434.51</v>
      </c>
      <c r="G1015" s="792">
        <f t="shared" si="546"/>
        <v>-2.0154884358395664E-5</v>
      </c>
      <c r="H1015" s="797">
        <f t="shared" ref="H1015:H1043" si="550">(F1015-F$2)/F$2</f>
        <v>0.65652139756859207</v>
      </c>
      <c r="I1015" s="841">
        <v>304518.69</v>
      </c>
      <c r="J1015" s="800">
        <v>200000</v>
      </c>
      <c r="K1015" s="800">
        <f t="shared" ref="K1015:K1043" si="551">I1015-I1014-J1015+J1014</f>
        <v>-792.19000000000233</v>
      </c>
      <c r="L1015" s="792">
        <f t="shared" ref="L1015:L1043" si="552">K1015/I1014</f>
        <v>-2.5946995403504859E-3</v>
      </c>
      <c r="M1015" s="817">
        <f t="shared" si="538"/>
        <v>104518.69</v>
      </c>
      <c r="N1015" s="802">
        <f t="shared" si="539"/>
        <v>0.52259345000000001</v>
      </c>
      <c r="O1015" s="786">
        <f t="shared" si="536"/>
        <v>0.12370528685191187</v>
      </c>
      <c r="P1015" s="817" t="b">
        <f t="shared" si="540"/>
        <v>0</v>
      </c>
      <c r="Q1015" s="802">
        <f>COUNTIF(P$2:P1015, TRUE)/(COUNTIF(P$2:P1015,FALSE) + COUNTIF(P$2:P1015, TRUE))</f>
        <v>0.48422090729783035</v>
      </c>
      <c r="R1015" s="844">
        <v>212599.5</v>
      </c>
      <c r="S1015" s="846">
        <f t="shared" si="529"/>
        <v>91919.19</v>
      </c>
      <c r="T1015" s="800"/>
      <c r="U1015" s="800"/>
      <c r="V1015" s="802">
        <f>STDEV(D$2:D1015)*SQRT(252)</f>
        <v>0.14451577561777501</v>
      </c>
      <c r="W1015" s="802">
        <f>STDEV(L$2:L1015)*SQRT(252)</f>
        <v>0.24314749040223338</v>
      </c>
      <c r="X1015" s="801">
        <f t="shared" si="541"/>
        <v>0.76563902777025239</v>
      </c>
      <c r="Y1015" s="801">
        <f t="shared" si="542"/>
        <v>0.50876645548456623</v>
      </c>
      <c r="Z1015" s="807">
        <f t="shared" si="543"/>
        <v>5.5165128621030957E-2</v>
      </c>
    </row>
    <row r="1016" spans="1:26" ht="20.100000000000001" customHeight="1" x14ac:dyDescent="0.2">
      <c r="A1016" s="776">
        <f t="shared" si="544"/>
        <v>1544</v>
      </c>
      <c r="B1016" s="795">
        <v>43777</v>
      </c>
      <c r="C1016" s="820">
        <v>3093.08</v>
      </c>
      <c r="D1016" s="792">
        <f t="shared" ref="D1016:D1044" si="553">(C1016-C1015)/C1015</f>
        <v>2.5606285532773099E-3</v>
      </c>
      <c r="E1016" s="819">
        <f t="shared" si="537"/>
        <v>0.47118586023857989</v>
      </c>
      <c r="F1016" s="816">
        <v>8475.31</v>
      </c>
      <c r="G1016" s="792">
        <f t="shared" ref="G1016:G1044" si="554">(F1016-F1015)/F1015</f>
        <v>4.8372697406250361E-3</v>
      </c>
      <c r="H1016" s="797">
        <f t="shared" si="550"/>
        <v>0.66453443839974857</v>
      </c>
      <c r="I1016" s="841">
        <v>306683.56</v>
      </c>
      <c r="J1016" s="800">
        <v>200000</v>
      </c>
      <c r="K1016" s="800">
        <f t="shared" si="551"/>
        <v>2164.8699999999953</v>
      </c>
      <c r="L1016" s="792">
        <f t="shared" si="552"/>
        <v>7.1091531360521591E-3</v>
      </c>
      <c r="M1016" s="817">
        <f t="shared" si="538"/>
        <v>106683.56</v>
      </c>
      <c r="N1016" s="802">
        <f t="shared" si="539"/>
        <v>0.53341779999999994</v>
      </c>
      <c r="O1016" s="786">
        <f t="shared" si="536"/>
        <v>0.12618578461787563</v>
      </c>
      <c r="P1016" s="817" t="b">
        <f t="shared" si="540"/>
        <v>1</v>
      </c>
      <c r="Q1016" s="802">
        <f>COUNTIF(P$2:P1016, TRUE)/(COUNTIF(P$2:P1016,FALSE) + COUNTIF(P$2:P1016, TRUE))</f>
        <v>0.48472906403940885</v>
      </c>
      <c r="R1016" s="844">
        <v>214654.5</v>
      </c>
      <c r="S1016" s="846">
        <f t="shared" si="529"/>
        <v>92029.06</v>
      </c>
      <c r="T1016" s="800"/>
      <c r="U1016" s="800"/>
      <c r="V1016" s="802">
        <f>STDEV(D$2:D1016)*SQRT(252)</f>
        <v>0.1444483690066673</v>
      </c>
      <c r="W1016" s="802">
        <f>STDEV(L$2:L1016)*SQRT(252)</f>
        <v>0.24304999505301925</v>
      </c>
      <c r="X1016" s="801">
        <f t="shared" si="541"/>
        <v>0.77165386427499938</v>
      </c>
      <c r="Y1016" s="801">
        <f t="shared" si="542"/>
        <v>0.51917624845188459</v>
      </c>
      <c r="Z1016" s="807">
        <f t="shared" si="543"/>
        <v>6.2231939761420052E-2</v>
      </c>
    </row>
    <row r="1017" spans="1:26" ht="20.100000000000001" customHeight="1" x14ac:dyDescent="0.2">
      <c r="A1017" s="776">
        <f t="shared" si="544"/>
        <v>1547</v>
      </c>
      <c r="B1017" s="795">
        <v>43780</v>
      </c>
      <c r="C1017" s="820">
        <v>3087.01</v>
      </c>
      <c r="D1017" s="792">
        <f t="shared" si="553"/>
        <v>-1.9624452002533748E-3</v>
      </c>
      <c r="E1017" s="819">
        <f t="shared" si="537"/>
        <v>0.46829873860847404</v>
      </c>
      <c r="F1017" s="816">
        <v>8464.27</v>
      </c>
      <c r="G1017" s="792">
        <f t="shared" si="554"/>
        <v>-1.3026072202667579E-3</v>
      </c>
      <c r="H1017" s="797">
        <f t="shared" si="550"/>
        <v>0.66236620382190636</v>
      </c>
      <c r="I1017" s="841">
        <v>303671.92</v>
      </c>
      <c r="J1017" s="800">
        <v>200000</v>
      </c>
      <c r="K1017" s="800">
        <f t="shared" si="551"/>
        <v>-3011.640000000014</v>
      </c>
      <c r="L1017" s="792">
        <f t="shared" si="552"/>
        <v>-9.8200242621417789E-3</v>
      </c>
      <c r="M1017" s="817">
        <f t="shared" si="538"/>
        <v>103671.91999999998</v>
      </c>
      <c r="N1017" s="802">
        <f t="shared" si="539"/>
        <v>0.51835959999999992</v>
      </c>
      <c r="O1017" s="786">
        <f t="shared" si="536"/>
        <v>0.12238580730446023</v>
      </c>
      <c r="P1017" s="817" t="b">
        <f t="shared" si="540"/>
        <v>0</v>
      </c>
      <c r="Q1017" s="802">
        <f>COUNTIF(P$2:P1017, TRUE)/(COUNTIF(P$2:P1017,FALSE) + COUNTIF(P$2:P1017, TRUE))</f>
        <v>0.48425196850393698</v>
      </c>
      <c r="R1017" s="844">
        <v>211642.86</v>
      </c>
      <c r="S1017" s="846">
        <f t="shared" ref="S1017:S1043" si="555">I1017-R1017</f>
        <v>92029.06</v>
      </c>
      <c r="T1017" s="800"/>
      <c r="U1017" s="800"/>
      <c r="V1017" s="802">
        <f>STDEV(D$2:D1017)*SQRT(252)</f>
        <v>0.14438201373414047</v>
      </c>
      <c r="W1017" s="802">
        <f>STDEV(L$2:L1017)*SQRT(252)</f>
        <v>0.24298427060921535</v>
      </c>
      <c r="X1017" s="801">
        <f t="shared" si="541"/>
        <v>0.7657901997795834</v>
      </c>
      <c r="Y1017" s="801">
        <f t="shared" si="542"/>
        <v>0.50367790062135265</v>
      </c>
      <c r="Z1017" s="807">
        <f t="shared" si="543"/>
        <v>5.0060861391525879E-2</v>
      </c>
    </row>
    <row r="1018" spans="1:26" ht="20.100000000000001" customHeight="1" x14ac:dyDescent="0.2">
      <c r="A1018" s="776">
        <f t="shared" si="544"/>
        <v>1548</v>
      </c>
      <c r="B1018" s="795">
        <v>43781</v>
      </c>
      <c r="C1018" s="820">
        <v>3091.84</v>
      </c>
      <c r="D1018" s="792">
        <f t="shared" si="553"/>
        <v>1.5646207819216417E-3</v>
      </c>
      <c r="E1018" s="819">
        <f t="shared" si="537"/>
        <v>0.47059606932897019</v>
      </c>
      <c r="F1018" s="816">
        <v>8486.09</v>
      </c>
      <c r="G1018" s="792">
        <f t="shared" si="554"/>
        <v>2.5778950813241672E-3</v>
      </c>
      <c r="H1018" s="797">
        <f t="shared" si="550"/>
        <v>0.66665160948209845</v>
      </c>
      <c r="I1018" s="841">
        <v>304000.24</v>
      </c>
      <c r="J1018" s="800">
        <v>200000</v>
      </c>
      <c r="K1018" s="800">
        <f t="shared" si="551"/>
        <v>328.32000000000698</v>
      </c>
      <c r="L1018" s="792">
        <f t="shared" si="552"/>
        <v>1.0811668065984074E-3</v>
      </c>
      <c r="M1018" s="817">
        <f t="shared" si="538"/>
        <v>104000.23999999999</v>
      </c>
      <c r="N1018" s="802">
        <f t="shared" si="539"/>
        <v>0.52000119999999994</v>
      </c>
      <c r="O1018" s="786">
        <f t="shared" si="536"/>
        <v>0.12269408158914728</v>
      </c>
      <c r="P1018" s="817" t="b">
        <f t="shared" si="540"/>
        <v>0</v>
      </c>
      <c r="Q1018" s="802">
        <f>COUNTIF(P$2:P1018, TRUE)/(COUNTIF(P$2:P1018,FALSE) + COUNTIF(P$2:P1018, TRUE))</f>
        <v>0.48377581120943952</v>
      </c>
      <c r="R1018" s="844">
        <v>214373.18</v>
      </c>
      <c r="S1018" s="846">
        <f t="shared" si="555"/>
        <v>89627.06</v>
      </c>
      <c r="T1018" s="800"/>
      <c r="U1018" s="800"/>
      <c r="V1018" s="802">
        <f>STDEV(D$2:D1018)*SQRT(252)</f>
        <v>0.14431199825154808</v>
      </c>
      <c r="W1018" s="802">
        <f>STDEV(L$2:L1018)*SQRT(252)</f>
        <v>0.24286473848335483</v>
      </c>
      <c r="X1018" s="801">
        <f t="shared" si="541"/>
        <v>0.76942292742039653</v>
      </c>
      <c r="Y1018" s="801">
        <f t="shared" si="542"/>
        <v>0.50519512365339259</v>
      </c>
      <c r="Z1018" s="807">
        <f t="shared" si="543"/>
        <v>4.9405130671029751E-2</v>
      </c>
    </row>
    <row r="1019" spans="1:26" ht="20.100000000000001" customHeight="1" x14ac:dyDescent="0.2">
      <c r="A1019" s="776">
        <f t="shared" si="544"/>
        <v>1549</v>
      </c>
      <c r="B1019" s="795">
        <v>43782</v>
      </c>
      <c r="C1019" s="820">
        <v>3094.04</v>
      </c>
      <c r="D1019" s="792">
        <f t="shared" si="553"/>
        <v>7.1155040364307917E-4</v>
      </c>
      <c r="E1019" s="819">
        <f t="shared" si="537"/>
        <v>0.47164247255569713</v>
      </c>
      <c r="F1019" s="816">
        <v>8482.1</v>
      </c>
      <c r="G1019" s="792">
        <f t="shared" si="554"/>
        <v>-4.7018120241474953E-4</v>
      </c>
      <c r="H1019" s="797">
        <f t="shared" si="550"/>
        <v>0.66586798122434565</v>
      </c>
      <c r="I1019" s="841">
        <v>302012.73</v>
      </c>
      <c r="J1019" s="800">
        <v>200000</v>
      </c>
      <c r="K1019" s="800">
        <f t="shared" si="551"/>
        <v>-1987.5100000000093</v>
      </c>
      <c r="L1019" s="792">
        <f t="shared" si="552"/>
        <v>-6.5378566806394934E-3</v>
      </c>
      <c r="M1019" s="817">
        <f t="shared" si="538"/>
        <v>102012.72999999998</v>
      </c>
      <c r="N1019" s="802">
        <f t="shared" si="539"/>
        <v>0.51006364999999987</v>
      </c>
      <c r="O1019" s="786">
        <f t="shared" si="536"/>
        <v>0.12027162566978694</v>
      </c>
      <c r="P1019" s="817" t="b">
        <f t="shared" si="540"/>
        <v>0</v>
      </c>
      <c r="Q1019" s="802">
        <f>COUNTIF(P$2:P1019, TRUE)/(COUNTIF(P$2:P1019,FALSE) + COUNTIF(P$2:P1019, TRUE))</f>
        <v>0.48330058939096265</v>
      </c>
      <c r="R1019" s="844">
        <v>209077.78</v>
      </c>
      <c r="S1019" s="846">
        <f t="shared" si="555"/>
        <v>92934.949999999983</v>
      </c>
      <c r="T1019" s="800"/>
      <c r="U1019" s="800"/>
      <c r="V1019" s="802">
        <f>STDEV(D$2:D1019)*SQRT(252)</f>
        <v>0.1442410336048105</v>
      </c>
      <c r="W1019" s="802">
        <f>STDEV(L$2:L1019)*SQRT(252)</f>
        <v>0.2427702192843158</v>
      </c>
      <c r="X1019" s="801">
        <f t="shared" si="541"/>
        <v>0.77101510870564638</v>
      </c>
      <c r="Y1019" s="801">
        <f t="shared" si="542"/>
        <v>0.49541342436624436</v>
      </c>
      <c r="Z1019" s="807">
        <f t="shared" si="543"/>
        <v>3.8421177444302734E-2</v>
      </c>
    </row>
    <row r="1020" spans="1:26" ht="20.100000000000001" customHeight="1" x14ac:dyDescent="0.2">
      <c r="A1020" s="776">
        <f t="shared" si="544"/>
        <v>1550</v>
      </c>
      <c r="B1020" s="795">
        <v>43783</v>
      </c>
      <c r="C1020" s="820">
        <v>3096.63</v>
      </c>
      <c r="D1020" s="792">
        <f t="shared" si="553"/>
        <v>8.3709325024891265E-4</v>
      </c>
      <c r="E1020" s="819">
        <f t="shared" si="537"/>
        <v>0.47287437453625314</v>
      </c>
      <c r="F1020" s="816">
        <v>8479.01</v>
      </c>
      <c r="G1020" s="792">
        <f t="shared" si="554"/>
        <v>-3.6429657749851397E-4</v>
      </c>
      <c r="H1020" s="797">
        <f t="shared" si="550"/>
        <v>0.66526111122022125</v>
      </c>
      <c r="I1020" s="841">
        <v>300551.93</v>
      </c>
      <c r="J1020" s="800">
        <v>200000</v>
      </c>
      <c r="K1020" s="800">
        <f t="shared" si="551"/>
        <v>-1460.7999999999884</v>
      </c>
      <c r="L1020" s="792">
        <f t="shared" si="552"/>
        <v>-4.8368822069188551E-3</v>
      </c>
      <c r="M1020" s="817">
        <f t="shared" si="538"/>
        <v>100551.93</v>
      </c>
      <c r="N1020" s="802">
        <f t="shared" si="539"/>
        <v>0.50275965</v>
      </c>
      <c r="O1020" s="786">
        <f t="shared" si="536"/>
        <v>0.11847287881451614</v>
      </c>
      <c r="P1020" s="817" t="b">
        <f t="shared" si="540"/>
        <v>0</v>
      </c>
      <c r="Q1020" s="802">
        <f>COUNTIF(P$2:P1020, TRUE)/(COUNTIF(P$2:P1020,FALSE) + COUNTIF(P$2:P1020, TRUE))</f>
        <v>0.48282630029440626</v>
      </c>
      <c r="R1020" s="844">
        <v>208774.52</v>
      </c>
      <c r="S1020" s="846">
        <f t="shared" si="555"/>
        <v>91777.41</v>
      </c>
      <c r="T1020" s="800"/>
      <c r="U1020" s="800"/>
      <c r="V1020" s="802">
        <f>STDEV(D$2:D1020)*SQRT(252)</f>
        <v>0.1441702496497817</v>
      </c>
      <c r="W1020" s="802">
        <f>STDEV(L$2:L1020)*SQRT(252)</f>
        <v>0.24266513632328315</v>
      </c>
      <c r="X1020" s="801">
        <f t="shared" si="541"/>
        <v>0.7729095186305277</v>
      </c>
      <c r="Y1020" s="801">
        <f t="shared" si="542"/>
        <v>0.48821549155987654</v>
      </c>
      <c r="Z1020" s="807">
        <f t="shared" si="543"/>
        <v>2.9885275463746863E-2</v>
      </c>
    </row>
    <row r="1021" spans="1:26" ht="20.100000000000001" customHeight="1" x14ac:dyDescent="0.2">
      <c r="A1021" s="776">
        <f t="shared" si="544"/>
        <v>1551</v>
      </c>
      <c r="B1021" s="795">
        <v>43784</v>
      </c>
      <c r="C1021" s="820">
        <v>3120.46</v>
      </c>
      <c r="D1021" s="792">
        <f t="shared" si="553"/>
        <v>7.6954624866386774E-3</v>
      </c>
      <c r="E1021" s="819">
        <f t="shared" si="537"/>
        <v>0.48420882403302828</v>
      </c>
      <c r="F1021" s="816">
        <v>8540.82</v>
      </c>
      <c r="G1021" s="792">
        <f t="shared" si="554"/>
        <v>7.2897661401507352E-3</v>
      </c>
      <c r="H1021" s="797">
        <f t="shared" si="550"/>
        <v>0.67740047528330416</v>
      </c>
      <c r="I1021" s="841">
        <v>303684.33</v>
      </c>
      <c r="J1021" s="800">
        <v>200000</v>
      </c>
      <c r="K1021" s="800">
        <f t="shared" si="551"/>
        <v>3132.4000000000233</v>
      </c>
      <c r="L1021" s="792">
        <f t="shared" si="552"/>
        <v>1.0422158992624081E-2</v>
      </c>
      <c r="M1021" s="817">
        <f t="shared" si="538"/>
        <v>103684.33000000002</v>
      </c>
      <c r="N1021" s="802">
        <f t="shared" si="539"/>
        <v>0.51842165000000007</v>
      </c>
      <c r="O1021" s="786">
        <f t="shared" si="536"/>
        <v>0.12208478895067701</v>
      </c>
      <c r="P1021" s="817" t="b">
        <f t="shared" si="540"/>
        <v>1</v>
      </c>
      <c r="Q1021" s="802">
        <f>COUNTIF(P$2:P1021, TRUE)/(COUNTIF(P$2:P1021,FALSE) + COUNTIF(P$2:P1021, TRUE))</f>
        <v>0.48333333333333334</v>
      </c>
      <c r="R1021" s="844">
        <v>211906.92</v>
      </c>
      <c r="S1021" s="846">
        <f t="shared" si="555"/>
        <v>91777.41</v>
      </c>
      <c r="T1021" s="800"/>
      <c r="U1021" s="800"/>
      <c r="V1021" s="802">
        <f>STDEV(D$2:D1021)*SQRT(252)</f>
        <v>0.14414481453303532</v>
      </c>
      <c r="W1021" s="802">
        <f>STDEV(L$2:L1021)*SQRT(252)</f>
        <v>0.24259657861165004</v>
      </c>
      <c r="X1021" s="801">
        <f t="shared" si="541"/>
        <v>0.7910648774964989</v>
      </c>
      <c r="Y1021" s="801">
        <f t="shared" si="542"/>
        <v>0.50324200633559235</v>
      </c>
      <c r="Z1021" s="807">
        <f t="shared" si="543"/>
        <v>3.4212825966971783E-2</v>
      </c>
    </row>
    <row r="1022" spans="1:26" ht="20.100000000000001" customHeight="1" x14ac:dyDescent="0.2">
      <c r="A1022" s="776">
        <f t="shared" si="544"/>
        <v>1554</v>
      </c>
      <c r="B1022" s="795">
        <v>43787</v>
      </c>
      <c r="C1022" s="820">
        <v>3122.03</v>
      </c>
      <c r="D1022" s="792">
        <f t="shared" si="553"/>
        <v>5.0313094864223981E-4</v>
      </c>
      <c r="E1022" s="819">
        <f t="shared" si="537"/>
        <v>0.48495557542664719</v>
      </c>
      <c r="F1022" s="816">
        <v>8549.93</v>
      </c>
      <c r="G1022" s="792">
        <f t="shared" si="554"/>
        <v>1.066642313033243E-3</v>
      </c>
      <c r="H1022" s="797">
        <f t="shared" si="550"/>
        <v>0.67918966160614347</v>
      </c>
      <c r="I1022" s="841">
        <v>299076.23</v>
      </c>
      <c r="J1022" s="800">
        <v>200000</v>
      </c>
      <c r="K1022" s="800">
        <f t="shared" si="551"/>
        <v>-4608.1000000000349</v>
      </c>
      <c r="L1022" s="792">
        <f t="shared" si="552"/>
        <v>-1.517398016552265E-2</v>
      </c>
      <c r="M1022" s="817">
        <f t="shared" si="538"/>
        <v>99076.229999999981</v>
      </c>
      <c r="N1022" s="802">
        <f t="shared" si="539"/>
        <v>0.49538114999999988</v>
      </c>
      <c r="O1022" s="786">
        <f t="shared" si="536"/>
        <v>0.11643369693532815</v>
      </c>
      <c r="P1022" s="817" t="b">
        <f t="shared" si="540"/>
        <v>0</v>
      </c>
      <c r="Q1022" s="802">
        <f>COUNTIF(P$2:P1022, TRUE)/(COUNTIF(P$2:P1022,FALSE) + COUNTIF(P$2:P1022, TRUE))</f>
        <v>0.48285994123408421</v>
      </c>
      <c r="R1022" s="844">
        <v>216589.32</v>
      </c>
      <c r="S1022" s="846">
        <f t="shared" si="555"/>
        <v>82486.909999999974</v>
      </c>
      <c r="T1022" s="800"/>
      <c r="U1022" s="800"/>
      <c r="V1022" s="802">
        <f>STDEV(D$2:D1022)*SQRT(252)</f>
        <v>0.14407407334327912</v>
      </c>
      <c r="W1022" s="802">
        <f>STDEV(L$2:L1022)*SQRT(252)</f>
        <v>0.24260204839394928</v>
      </c>
      <c r="X1022" s="801">
        <f t="shared" si="541"/>
        <v>0.79114362309428399</v>
      </c>
      <c r="Y1022" s="801">
        <f t="shared" si="542"/>
        <v>0.4799369902526846</v>
      </c>
      <c r="Z1022" s="807">
        <f t="shared" si="543"/>
        <v>1.0425574573352692E-2</v>
      </c>
    </row>
    <row r="1023" spans="1:26" ht="20.100000000000001" customHeight="1" x14ac:dyDescent="0.2">
      <c r="A1023" s="776">
        <f t="shared" si="544"/>
        <v>1555</v>
      </c>
      <c r="B1023" s="795">
        <v>43788</v>
      </c>
      <c r="C1023" s="820">
        <v>3120.18</v>
      </c>
      <c r="D1023" s="792">
        <f t="shared" si="553"/>
        <v>-5.9256317203882204E-4</v>
      </c>
      <c r="E1023" s="819">
        <f t="shared" si="537"/>
        <v>0.48407564544053566</v>
      </c>
      <c r="F1023" s="816">
        <v>8570.65</v>
      </c>
      <c r="G1023" s="792">
        <f t="shared" si="554"/>
        <v>2.4234116536625849E-3</v>
      </c>
      <c r="H1023" s="797">
        <f t="shared" si="550"/>
        <v>0.68325902940078953</v>
      </c>
      <c r="I1023" s="841">
        <v>296508.21000000002</v>
      </c>
      <c r="J1023" s="800">
        <v>200000</v>
      </c>
      <c r="K1023" s="800">
        <f t="shared" si="551"/>
        <v>-2568.0199999999604</v>
      </c>
      <c r="L1023" s="792">
        <f t="shared" si="552"/>
        <v>-8.5865065237714158E-3</v>
      </c>
      <c r="M1023" s="817">
        <f t="shared" si="538"/>
        <v>96508.210000000021</v>
      </c>
      <c r="N1023" s="802">
        <f t="shared" si="539"/>
        <v>0.48254105000000008</v>
      </c>
      <c r="O1023" s="786">
        <f t="shared" si="536"/>
        <v>0.11334284148713827</v>
      </c>
      <c r="P1023" s="817" t="b">
        <f t="shared" si="540"/>
        <v>0</v>
      </c>
      <c r="Q1023" s="802">
        <f>COUNTIF(P$2:P1023, TRUE)/(COUNTIF(P$2:P1023,FALSE) + COUNTIF(P$2:P1023, TRUE))</f>
        <v>0.48238747553816047</v>
      </c>
      <c r="R1023" s="844">
        <v>214021.3</v>
      </c>
      <c r="S1023" s="846">
        <f t="shared" si="555"/>
        <v>82486.910000000033</v>
      </c>
      <c r="T1023" s="800"/>
      <c r="U1023" s="800"/>
      <c r="V1023" s="802">
        <f>STDEV(D$2:D1023)*SQRT(252)</f>
        <v>0.14400432561349985</v>
      </c>
      <c r="W1023" s="802">
        <f>STDEV(L$2:L1023)*SQRT(252)</f>
        <v>0.24252463066611843</v>
      </c>
      <c r="X1023" s="801">
        <f t="shared" si="541"/>
        <v>0.78958252279984253</v>
      </c>
      <c r="Y1023" s="801">
        <f t="shared" si="542"/>
        <v>0.46734569258318504</v>
      </c>
      <c r="Z1023" s="807">
        <f t="shared" si="543"/>
        <v>-1.5345954405355799E-3</v>
      </c>
    </row>
    <row r="1024" spans="1:26" ht="20.100000000000001" customHeight="1" x14ac:dyDescent="0.2">
      <c r="A1024" s="776">
        <f t="shared" si="544"/>
        <v>1556</v>
      </c>
      <c r="B1024" s="795">
        <v>43789</v>
      </c>
      <c r="C1024" s="820">
        <v>3108.46</v>
      </c>
      <c r="D1024" s="792">
        <f t="shared" si="553"/>
        <v>-3.7561935529359844E-3</v>
      </c>
      <c r="E1024" s="819">
        <f t="shared" si="537"/>
        <v>0.47850117006906256</v>
      </c>
      <c r="F1024" s="816">
        <v>8526.73</v>
      </c>
      <c r="G1024" s="792">
        <f t="shared" si="554"/>
        <v>-5.1244654722804074E-3</v>
      </c>
      <c r="H1024" s="797">
        <f t="shared" si="550"/>
        <v>0.67463322662372094</v>
      </c>
      <c r="I1024" s="841">
        <v>297016.03000000003</v>
      </c>
      <c r="J1024" s="800">
        <v>200000</v>
      </c>
      <c r="K1024" s="800">
        <f t="shared" si="551"/>
        <v>507.82000000000698</v>
      </c>
      <c r="L1024" s="792">
        <f t="shared" si="552"/>
        <v>1.7126675851572776E-3</v>
      </c>
      <c r="M1024" s="817">
        <f t="shared" si="538"/>
        <v>97016.030000000028</v>
      </c>
      <c r="N1024" s="802">
        <f t="shared" si="539"/>
        <v>0.48508015000000015</v>
      </c>
      <c r="O1024" s="786">
        <f t="shared" si="536"/>
        <v>0.11386601850096403</v>
      </c>
      <c r="P1024" s="817" t="b">
        <f t="shared" si="540"/>
        <v>1</v>
      </c>
      <c r="Q1024" s="802">
        <f>COUNTIF(P$2:P1024, TRUE)/(COUNTIF(P$2:P1024,FALSE) + COUNTIF(P$2:P1024, TRUE))</f>
        <v>0.48289345063538613</v>
      </c>
      <c r="R1024" s="844">
        <v>218193.12</v>
      </c>
      <c r="S1024" s="846">
        <f t="shared" si="555"/>
        <v>78822.910000000033</v>
      </c>
      <c r="T1024" s="800"/>
      <c r="U1024" s="800"/>
      <c r="V1024" s="802">
        <f>STDEV(D$2:D1024)*SQRT(252)</f>
        <v>0.1439487816801294</v>
      </c>
      <c r="W1024" s="802">
        <f>STDEV(L$2:L1024)*SQRT(252)</f>
        <v>0.24240665867555655</v>
      </c>
      <c r="X1024" s="801">
        <f t="shared" si="541"/>
        <v>0.78028928374418827</v>
      </c>
      <c r="Y1024" s="801">
        <f t="shared" si="542"/>
        <v>0.4697313973266935</v>
      </c>
      <c r="Z1024" s="807">
        <f t="shared" si="543"/>
        <v>6.5789799309375896E-3</v>
      </c>
    </row>
    <row r="1025" spans="1:26" ht="20.100000000000001" customHeight="1" x14ac:dyDescent="0.2">
      <c r="A1025" s="776">
        <f t="shared" si="544"/>
        <v>1557</v>
      </c>
      <c r="B1025" s="795">
        <v>43790</v>
      </c>
      <c r="C1025" s="820">
        <v>3103.54</v>
      </c>
      <c r="D1025" s="792">
        <f t="shared" si="553"/>
        <v>-1.5827773238195353E-3</v>
      </c>
      <c r="E1025" s="819">
        <f t="shared" si="537"/>
        <v>0.47616103194383663</v>
      </c>
      <c r="F1025" s="816">
        <v>8506.2099999999991</v>
      </c>
      <c r="G1025" s="792">
        <f t="shared" si="554"/>
        <v>-2.4065497558853673E-3</v>
      </c>
      <c r="H1025" s="797">
        <f t="shared" si="550"/>
        <v>0.67060313844099206</v>
      </c>
      <c r="I1025" s="841">
        <v>297885.84999999998</v>
      </c>
      <c r="J1025" s="800">
        <v>200000</v>
      </c>
      <c r="K1025" s="800">
        <f t="shared" si="551"/>
        <v>869.81999999994878</v>
      </c>
      <c r="L1025" s="792">
        <f t="shared" si="552"/>
        <v>2.9285288070140482E-3</v>
      </c>
      <c r="M1025" s="817">
        <f t="shared" si="538"/>
        <v>97885.849999999977</v>
      </c>
      <c r="N1025" s="802">
        <f t="shared" si="539"/>
        <v>0.48942924999999987</v>
      </c>
      <c r="O1025" s="786">
        <f t="shared" si="536"/>
        <v>0.11481312367533715</v>
      </c>
      <c r="P1025" s="817" t="b">
        <f t="shared" si="540"/>
        <v>1</v>
      </c>
      <c r="Q1025" s="802">
        <f>COUNTIF(P$2:P1025, TRUE)/(COUNTIF(P$2:P1025,FALSE) + COUNTIF(P$2:P1025, TRUE))</f>
        <v>0.4833984375</v>
      </c>
      <c r="R1025" s="844">
        <v>218194.12</v>
      </c>
      <c r="S1025" s="846">
        <f t="shared" si="555"/>
        <v>79691.729999999981</v>
      </c>
      <c r="T1025" s="800"/>
      <c r="U1025" s="800"/>
      <c r="V1025" s="802">
        <f>STDEV(D$2:D1025)*SQRT(252)</f>
        <v>0.143881786090789</v>
      </c>
      <c r="W1025" s="802">
        <f>STDEV(L$2:L1025)*SQRT(252)</f>
        <v>0.24229118328664698</v>
      </c>
      <c r="X1025" s="801">
        <f t="shared" si="541"/>
        <v>0.77633585136090055</v>
      </c>
      <c r="Y1025" s="801">
        <f t="shared" si="542"/>
        <v>0.47386422451660326</v>
      </c>
      <c r="Z1025" s="807">
        <f t="shared" si="543"/>
        <v>1.3268218056163239E-2</v>
      </c>
    </row>
    <row r="1026" spans="1:26" ht="20.100000000000001" customHeight="1" x14ac:dyDescent="0.2">
      <c r="A1026" s="776">
        <f t="shared" si="544"/>
        <v>1558</v>
      </c>
      <c r="B1026" s="795">
        <v>43791</v>
      </c>
      <c r="C1026" s="820">
        <v>3110.29</v>
      </c>
      <c r="D1026" s="792">
        <f t="shared" si="553"/>
        <v>2.1749357185665403E-3</v>
      </c>
      <c r="E1026" s="819">
        <f t="shared" si="537"/>
        <v>0.47937158729856733</v>
      </c>
      <c r="F1026" s="816">
        <v>8519.8799999999992</v>
      </c>
      <c r="G1026" s="792">
        <f t="shared" si="554"/>
        <v>1.607061194115837E-3</v>
      </c>
      <c r="H1026" s="797">
        <f t="shared" si="550"/>
        <v>0.67328789991554872</v>
      </c>
      <c r="I1026" s="841">
        <v>300725.86</v>
      </c>
      <c r="J1026" s="800">
        <v>200000</v>
      </c>
      <c r="K1026" s="800">
        <f t="shared" si="551"/>
        <v>2840.0100000000093</v>
      </c>
      <c r="L1026" s="792">
        <f t="shared" si="552"/>
        <v>9.5338868898942643E-3</v>
      </c>
      <c r="M1026" s="817">
        <f t="shared" si="538"/>
        <v>100725.85999999999</v>
      </c>
      <c r="N1026" s="802">
        <f t="shared" si="539"/>
        <v>0.50362929999999995</v>
      </c>
      <c r="O1026" s="786">
        <f t="shared" si="536"/>
        <v>0.11806842222400511</v>
      </c>
      <c r="P1026" s="817" t="b">
        <f t="shared" si="540"/>
        <v>1</v>
      </c>
      <c r="Q1026" s="802">
        <f>COUNTIF(P$2:P1026, TRUE)/(COUNTIF(P$2:P1026,FALSE) + COUNTIF(P$2:P1026, TRUE))</f>
        <v>0.48390243902439023</v>
      </c>
      <c r="R1026" s="844">
        <v>221786.44</v>
      </c>
      <c r="S1026" s="846">
        <f t="shared" si="555"/>
        <v>78939.419999999984</v>
      </c>
      <c r="T1026" s="800"/>
      <c r="U1026" s="800"/>
      <c r="V1026" s="802">
        <f>STDEV(D$2:D1026)*SQRT(252)</f>
        <v>0.14381407504568225</v>
      </c>
      <c r="W1026" s="802">
        <f>STDEV(L$2:L1026)*SQRT(252)</f>
        <v>0.24221472452368475</v>
      </c>
      <c r="X1026" s="801">
        <f t="shared" si="541"/>
        <v>0.7814364561139594</v>
      </c>
      <c r="Y1026" s="801">
        <f t="shared" si="542"/>
        <v>0.48745352891401073</v>
      </c>
      <c r="Z1026" s="807">
        <f t="shared" si="543"/>
        <v>2.4257712701432621E-2</v>
      </c>
    </row>
    <row r="1027" spans="1:26" ht="20.100000000000001" customHeight="1" x14ac:dyDescent="0.2">
      <c r="A1027" s="776">
        <f t="shared" si="544"/>
        <v>1561</v>
      </c>
      <c r="B1027" s="795">
        <v>43794</v>
      </c>
      <c r="C1027" s="820">
        <v>3133.64</v>
      </c>
      <c r="D1027" s="792">
        <f t="shared" si="553"/>
        <v>7.5073385439942608E-3</v>
      </c>
      <c r="E1027" s="819">
        <f t="shared" si="537"/>
        <v>0.49047773063678385</v>
      </c>
      <c r="F1027" s="816">
        <v>8632.48</v>
      </c>
      <c r="G1027" s="792">
        <f t="shared" si="554"/>
        <v>1.3216148584252404E-2</v>
      </c>
      <c r="H1027" s="797">
        <f t="shared" si="550"/>
        <v>0.69540232142506431</v>
      </c>
      <c r="I1027" s="841">
        <v>302961.64</v>
      </c>
      <c r="J1027" s="800">
        <v>200000</v>
      </c>
      <c r="K1027" s="800">
        <f t="shared" si="551"/>
        <v>2235.7800000000279</v>
      </c>
      <c r="L1027" s="792">
        <f t="shared" si="552"/>
        <v>7.4346117091494161E-3</v>
      </c>
      <c r="M1027" s="817">
        <f t="shared" si="538"/>
        <v>102961.64000000001</v>
      </c>
      <c r="N1027" s="802">
        <f t="shared" ref="N1027:N1032" si="556">M1027/J1027</f>
        <v>0.51480820000000005</v>
      </c>
      <c r="O1027" s="786">
        <f t="shared" ref="O1027:O1032" si="557">N1027/(A1027/365.25)</f>
        <v>0.1204572037475977</v>
      </c>
      <c r="P1027" s="817" t="b">
        <f t="shared" si="540"/>
        <v>0</v>
      </c>
      <c r="Q1027" s="802">
        <f>COUNTIF(P$2:P1027, TRUE)/(COUNTIF(P$2:P1027,FALSE) + COUNTIF(P$2:P1027, TRUE))</f>
        <v>0.48343079922027288</v>
      </c>
      <c r="R1027" s="844">
        <v>214475.32</v>
      </c>
      <c r="S1027" s="846">
        <f t="shared" si="555"/>
        <v>88486.32</v>
      </c>
      <c r="T1027" s="800"/>
      <c r="U1027" s="800"/>
      <c r="V1027" s="802">
        <f>STDEV(D$2:D1027)*SQRT(252)</f>
        <v>0.14378674286300017</v>
      </c>
      <c r="W1027" s="802">
        <f>STDEV(L$2:L1027)*SQRT(252)</f>
        <v>0.24212118660105708</v>
      </c>
      <c r="X1027" s="801">
        <f t="shared" si="541"/>
        <v>0.79815597534658589</v>
      </c>
      <c r="Y1027" s="801">
        <f t="shared" si="542"/>
        <v>0.4975079027102034</v>
      </c>
      <c r="Z1027" s="807">
        <f t="shared" si="543"/>
        <v>2.4330469363216201E-2</v>
      </c>
    </row>
    <row r="1028" spans="1:26" ht="20.100000000000001" customHeight="1" x14ac:dyDescent="0.2">
      <c r="A1028" s="776">
        <f t="shared" si="544"/>
        <v>1562</v>
      </c>
      <c r="B1028" s="795">
        <v>43795</v>
      </c>
      <c r="C1028" s="820">
        <v>3140.52</v>
      </c>
      <c r="D1028" s="792">
        <f t="shared" si="553"/>
        <v>2.1955297992111759E-3</v>
      </c>
      <c r="E1028" s="819">
        <f t="shared" si="537"/>
        <v>0.49375011890945752</v>
      </c>
      <c r="F1028" s="816">
        <v>8647.93</v>
      </c>
      <c r="G1028" s="792">
        <f t="shared" si="554"/>
        <v>1.7897521917225095E-3</v>
      </c>
      <c r="H1028" s="797">
        <f t="shared" si="550"/>
        <v>0.69843667144568622</v>
      </c>
      <c r="I1028" s="841">
        <v>299211.64</v>
      </c>
      <c r="J1028" s="800">
        <v>200000</v>
      </c>
      <c r="K1028" s="800">
        <f t="shared" si="551"/>
        <v>-3750</v>
      </c>
      <c r="L1028" s="792">
        <f t="shared" si="552"/>
        <v>-1.2377804662002754E-2</v>
      </c>
      <c r="M1028" s="817">
        <f t="shared" si="538"/>
        <v>99211.640000000014</v>
      </c>
      <c r="N1028" s="802">
        <f t="shared" si="556"/>
        <v>0.49605820000000006</v>
      </c>
      <c r="O1028" s="786">
        <f t="shared" si="557"/>
        <v>0.11599568345070424</v>
      </c>
      <c r="P1028" s="817" t="b">
        <f t="shared" si="540"/>
        <v>0</v>
      </c>
      <c r="Q1028" s="802">
        <f>COUNTIF(P$2:P1028, TRUE)/(COUNTIF(P$2:P1028,FALSE) + COUNTIF(P$2:P1028, TRUE))</f>
        <v>0.48296007789678674</v>
      </c>
      <c r="R1028" s="844">
        <v>212800.32</v>
      </c>
      <c r="S1028" s="846">
        <f t="shared" si="555"/>
        <v>86411.32</v>
      </c>
      <c r="T1028" s="800"/>
      <c r="U1028" s="800"/>
      <c r="V1028" s="802">
        <f>STDEV(D$2:D1028)*SQRT(252)</f>
        <v>0.14371924806975861</v>
      </c>
      <c r="W1028" s="802">
        <f>STDEV(L$2:L1028)*SQRT(252)</f>
        <v>0.2420866461543712</v>
      </c>
      <c r="X1028" s="801">
        <f t="shared" si="541"/>
        <v>0.8033438475257062</v>
      </c>
      <c r="Y1028" s="801">
        <f t="shared" si="542"/>
        <v>0.47914945038619505</v>
      </c>
      <c r="Z1028" s="807">
        <f t="shared" si="543"/>
        <v>2.3080810905425353E-3</v>
      </c>
    </row>
    <row r="1029" spans="1:26" ht="20.100000000000001" customHeight="1" x14ac:dyDescent="0.2">
      <c r="A1029" s="776">
        <f t="shared" si="544"/>
        <v>1563</v>
      </c>
      <c r="B1029" s="795">
        <v>43796</v>
      </c>
      <c r="C1029" s="820">
        <v>3153.63</v>
      </c>
      <c r="D1029" s="792">
        <f t="shared" si="553"/>
        <v>4.1744679225096887E-3</v>
      </c>
      <c r="E1029" s="819">
        <f t="shared" si="537"/>
        <v>0.49998573086509007</v>
      </c>
      <c r="F1029" s="816">
        <v>8705.17</v>
      </c>
      <c r="G1029" s="792">
        <f t="shared" si="554"/>
        <v>6.6189249912984704E-3</v>
      </c>
      <c r="H1029" s="797">
        <f t="shared" si="550"/>
        <v>0.70967849637645586</v>
      </c>
      <c r="I1029" s="841">
        <v>301307.12</v>
      </c>
      <c r="J1029" s="800">
        <v>200000</v>
      </c>
      <c r="K1029" s="800">
        <f t="shared" si="551"/>
        <v>2095.4799999999814</v>
      </c>
      <c r="L1029" s="792">
        <f t="shared" si="552"/>
        <v>7.0033371696367874E-3</v>
      </c>
      <c r="M1029" s="817">
        <f t="shared" si="538"/>
        <v>101307.12</v>
      </c>
      <c r="N1029" s="802">
        <f t="shared" si="556"/>
        <v>0.50653559999999997</v>
      </c>
      <c r="O1029" s="786">
        <f t="shared" si="557"/>
        <v>0.11836988349328215</v>
      </c>
      <c r="P1029" s="817" t="b">
        <f t="shared" si="540"/>
        <v>1</v>
      </c>
      <c r="Q1029" s="802">
        <f>COUNTIF(P$2:P1029, TRUE)/(COUNTIF(P$2:P1029,FALSE) + COUNTIF(P$2:P1029, TRUE))</f>
        <v>0.48346303501945526</v>
      </c>
      <c r="R1029" s="844">
        <v>214895.8</v>
      </c>
      <c r="S1029" s="846">
        <f t="shared" si="555"/>
        <v>86411.32</v>
      </c>
      <c r="T1029" s="800"/>
      <c r="U1029" s="800"/>
      <c r="V1029" s="802">
        <f>STDEV(D$2:D1029)*SQRT(252)</f>
        <v>0.14366115303441751</v>
      </c>
      <c r="W1029" s="802">
        <f>STDEV(L$2:L1029)*SQRT(252)</f>
        <v>0.24199044453178148</v>
      </c>
      <c r="X1029" s="801">
        <f t="shared" si="541"/>
        <v>0.81329763412625944</v>
      </c>
      <c r="Y1029" s="801">
        <f t="shared" si="542"/>
        <v>0.48915106430054184</v>
      </c>
      <c r="Z1029" s="807">
        <f t="shared" si="543"/>
        <v>6.5498691349099025E-3</v>
      </c>
    </row>
    <row r="1030" spans="1:26" ht="20.100000000000001" customHeight="1" x14ac:dyDescent="0.2">
      <c r="A1030" s="776">
        <f t="shared" si="544"/>
        <v>1564</v>
      </c>
      <c r="B1030" s="795">
        <v>43797</v>
      </c>
      <c r="C1030" s="820">
        <v>3140.98</v>
      </c>
      <c r="D1030" s="792">
        <f t="shared" si="553"/>
        <v>-4.0112505271703057E-3</v>
      </c>
      <c r="E1030" s="819">
        <f t="shared" si="537"/>
        <v>0.49396891231140955</v>
      </c>
      <c r="F1030" s="816">
        <v>8665.4699999999993</v>
      </c>
      <c r="G1030" s="792">
        <f t="shared" si="554"/>
        <v>-4.5605082956450852E-3</v>
      </c>
      <c r="H1030" s="797">
        <f t="shared" si="550"/>
        <v>0.70188149341084505</v>
      </c>
      <c r="I1030" s="841">
        <v>298919.11</v>
      </c>
      <c r="J1030" s="800">
        <v>200000</v>
      </c>
      <c r="K1030" s="800">
        <f t="shared" si="551"/>
        <v>-2388.0100000000093</v>
      </c>
      <c r="L1030" s="792">
        <f t="shared" si="552"/>
        <v>-7.9255013953869035E-3</v>
      </c>
      <c r="M1030" s="817">
        <f t="shared" si="538"/>
        <v>98919.109999999986</v>
      </c>
      <c r="N1030" s="802">
        <f t="shared" si="556"/>
        <v>0.49459554999999994</v>
      </c>
      <c r="O1030" s="786">
        <f t="shared" si="557"/>
        <v>0.11550577022858055</v>
      </c>
      <c r="P1030" s="817" t="b">
        <f t="shared" si="540"/>
        <v>0</v>
      </c>
      <c r="Q1030" s="802">
        <f>COUNTIF(P$2:P1030, TRUE)/(COUNTIF(P$2:P1030,FALSE) + COUNTIF(P$2:P1030, TRUE))</f>
        <v>0.48299319727891155</v>
      </c>
      <c r="R1030" s="844">
        <v>212504.58</v>
      </c>
      <c r="S1030" s="846">
        <f t="shared" si="555"/>
        <v>86414.53</v>
      </c>
      <c r="T1030" s="800"/>
      <c r="U1030" s="800"/>
      <c r="V1030" s="802">
        <f>STDEV(D$2:D1030)*SQRT(252)</f>
        <v>0.14360807381785332</v>
      </c>
      <c r="W1030" s="802">
        <f>STDEV(L$2:L1030)*SQRT(252)</f>
        <v>0.24190816434834644</v>
      </c>
      <c r="X1030" s="801">
        <f t="shared" si="541"/>
        <v>0.80329346967954485</v>
      </c>
      <c r="Y1030" s="801">
        <f t="shared" si="542"/>
        <v>0.47747776739875908</v>
      </c>
      <c r="Z1030" s="807">
        <f t="shared" si="543"/>
        <v>6.2663768859039237E-4</v>
      </c>
    </row>
    <row r="1031" spans="1:26" ht="20.100000000000001" customHeight="1" x14ac:dyDescent="0.2">
      <c r="A1031" s="776">
        <f t="shared" si="544"/>
        <v>1568</v>
      </c>
      <c r="B1031" s="795">
        <v>43801</v>
      </c>
      <c r="C1031" s="820">
        <v>3113.87</v>
      </c>
      <c r="D1031" s="792">
        <f t="shared" si="553"/>
        <v>-8.6310641901572518E-3</v>
      </c>
      <c r="E1031" s="819">
        <f t="shared" si="537"/>
        <v>0.48107437073115039</v>
      </c>
      <c r="F1031" s="816">
        <v>8567.98</v>
      </c>
      <c r="G1031" s="792">
        <f t="shared" si="554"/>
        <v>-1.1250399574402749E-2</v>
      </c>
      <c r="H1031" s="797">
        <f t="shared" si="550"/>
        <v>0.6827346465816917</v>
      </c>
      <c r="I1031" s="841">
        <v>300908.87</v>
      </c>
      <c r="J1031" s="800">
        <v>200000</v>
      </c>
      <c r="K1031" s="800">
        <f t="shared" si="551"/>
        <v>1989.7600000000093</v>
      </c>
      <c r="L1031" s="792">
        <f t="shared" si="552"/>
        <v>6.6565165405450639E-3</v>
      </c>
      <c r="M1031" s="817">
        <f t="shared" si="538"/>
        <v>100908.87</v>
      </c>
      <c r="N1031" s="802">
        <f t="shared" si="556"/>
        <v>0.50454434999999997</v>
      </c>
      <c r="O1031" s="786">
        <f t="shared" si="557"/>
        <v>0.11752858663105867</v>
      </c>
      <c r="P1031" s="817" t="b">
        <f t="shared" si="540"/>
        <v>1</v>
      </c>
      <c r="Q1031" s="802">
        <f>COUNTIF(P$2:P1031, TRUE)/(COUNTIF(P$2:P1031,FALSE) + COUNTIF(P$2:P1031, TRUE))</f>
        <v>0.48349514563106794</v>
      </c>
      <c r="R1031" s="844">
        <v>210585.62</v>
      </c>
      <c r="S1031" s="846">
        <f t="shared" si="555"/>
        <v>90323.25</v>
      </c>
      <c r="T1031" s="800"/>
      <c r="U1031" s="800"/>
      <c r="V1031" s="802">
        <f>STDEV(D$2:D1031)*SQRT(252)</f>
        <v>0.14360825447016315</v>
      </c>
      <c r="W1031" s="802">
        <f>STDEV(L$2:L1031)*SQRT(252)</f>
        <v>0.24181002149892358</v>
      </c>
      <c r="X1031" s="801">
        <f t="shared" si="541"/>
        <v>0.7803276272396128</v>
      </c>
      <c r="Y1031" s="801">
        <f t="shared" si="542"/>
        <v>0.48603687267602286</v>
      </c>
      <c r="Z1031" s="807">
        <f t="shared" si="543"/>
        <v>2.3469979268849583E-2</v>
      </c>
    </row>
    <row r="1032" spans="1:26" ht="20.100000000000001" customHeight="1" x14ac:dyDescent="0.2">
      <c r="A1032" s="776">
        <f t="shared" si="544"/>
        <v>1569</v>
      </c>
      <c r="B1032" s="795">
        <v>43802</v>
      </c>
      <c r="C1032" s="820">
        <v>3093.2</v>
      </c>
      <c r="D1032" s="792">
        <f t="shared" si="553"/>
        <v>-6.638042050567324E-3</v>
      </c>
      <c r="E1032" s="819">
        <f t="shared" si="537"/>
        <v>0.47124293677821949</v>
      </c>
      <c r="F1032" s="816">
        <v>8520.64</v>
      </c>
      <c r="G1032" s="792">
        <f t="shared" si="554"/>
        <v>-5.525222981379526E-3</v>
      </c>
      <c r="H1032" s="797">
        <f t="shared" si="550"/>
        <v>0.67343716244083507</v>
      </c>
      <c r="I1032" s="841">
        <v>298053.65000000002</v>
      </c>
      <c r="J1032" s="800">
        <v>200000</v>
      </c>
      <c r="K1032" s="800">
        <f t="shared" si="551"/>
        <v>-2855.2199999999721</v>
      </c>
      <c r="L1032" s="792">
        <f t="shared" si="552"/>
        <v>-9.4886534916699926E-3</v>
      </c>
      <c r="M1032" s="817">
        <f t="shared" si="538"/>
        <v>98053.650000000023</v>
      </c>
      <c r="N1032" s="802">
        <f t="shared" si="556"/>
        <v>0.49026825000000013</v>
      </c>
      <c r="O1032" s="786">
        <f t="shared" si="557"/>
        <v>0.11413032397227536</v>
      </c>
      <c r="P1032" s="817" t="b">
        <f t="shared" si="540"/>
        <v>0</v>
      </c>
      <c r="Q1032" s="802">
        <f>COUNTIF(P$2:P1032, TRUE)/(COUNTIF(P$2:P1032,FALSE) + COUNTIF(P$2:P1032, TRUE))</f>
        <v>0.4830261881668283</v>
      </c>
      <c r="R1032" s="844">
        <v>210421.3</v>
      </c>
      <c r="S1032" s="846">
        <f t="shared" si="555"/>
        <v>87632.350000000035</v>
      </c>
      <c r="T1032" s="800"/>
      <c r="U1032" s="800"/>
      <c r="V1032" s="802">
        <f>STDEV(D$2:D1032)*SQRT(252)</f>
        <v>0.1435809384677231</v>
      </c>
      <c r="W1032" s="802">
        <f>STDEV(L$2:L1032)*SQRT(252)</f>
        <v>0.2417424846344709</v>
      </c>
      <c r="X1032" s="801">
        <f t="shared" si="541"/>
        <v>0.76403868288479082</v>
      </c>
      <c r="Y1032" s="801">
        <f t="shared" si="542"/>
        <v>0.47211529303526123</v>
      </c>
      <c r="Z1032" s="807">
        <f t="shared" si="543"/>
        <v>1.9025313221780638E-2</v>
      </c>
    </row>
    <row r="1033" spans="1:26" ht="20.100000000000001" customHeight="1" x14ac:dyDescent="0.2">
      <c r="A1033" s="776">
        <f t="shared" si="544"/>
        <v>1570</v>
      </c>
      <c r="B1033" s="795">
        <v>43803</v>
      </c>
      <c r="C1033" s="820">
        <v>3112.76</v>
      </c>
      <c r="D1033" s="792">
        <f t="shared" si="553"/>
        <v>6.3235484288117162E-3</v>
      </c>
      <c r="E1033" s="819">
        <f t="shared" ref="E1033:E1043" si="558">(C1033-$C$2)/$C$2</f>
        <v>0.48054641273948373</v>
      </c>
      <c r="F1033" s="816">
        <v>8566.67</v>
      </c>
      <c r="G1033" s="792">
        <f t="shared" si="554"/>
        <v>5.4021763623390562E-3</v>
      </c>
      <c r="H1033" s="797">
        <f t="shared" si="550"/>
        <v>0.68247736512363266</v>
      </c>
      <c r="I1033" s="841">
        <v>302081.05</v>
      </c>
      <c r="J1033" s="800">
        <v>200000</v>
      </c>
      <c r="K1033" s="800">
        <f t="shared" si="551"/>
        <v>4027.3999999999651</v>
      </c>
      <c r="L1033" s="792">
        <f t="shared" si="552"/>
        <v>1.3512332427400117E-2</v>
      </c>
      <c r="M1033" s="817">
        <f t="shared" ref="M1033:M1043" si="559">I1033-J1033</f>
        <v>102081.04999999999</v>
      </c>
      <c r="N1033" s="802">
        <f t="shared" ref="N1033:N1043" si="560">M1033/J1033</f>
        <v>0.51040524999999992</v>
      </c>
      <c r="O1033" s="786">
        <f t="shared" ref="O1033:O1043" si="561">N1033/(A1033/365.25)</f>
        <v>0.11874236787420381</v>
      </c>
      <c r="P1033" s="817" t="b">
        <f t="shared" ref="P1033:P1043" si="562">L1033&gt;D1033</f>
        <v>1</v>
      </c>
      <c r="Q1033" s="802">
        <f>COUNTIF(P$2:P1033, TRUE)/(COUNTIF(P$2:P1033,FALSE) + COUNTIF(P$2:P1033, TRUE))</f>
        <v>0.48352713178294576</v>
      </c>
      <c r="R1033" s="844">
        <v>214448.7</v>
      </c>
      <c r="S1033" s="846">
        <f t="shared" si="555"/>
        <v>87632.349999999977</v>
      </c>
      <c r="T1033" s="800"/>
      <c r="U1033" s="800"/>
      <c r="V1033" s="802">
        <f>STDEV(D$2:D1033)*SQRT(252)</f>
        <v>0.14354094015272015</v>
      </c>
      <c r="W1033" s="802">
        <f>STDEV(L$2:L1033)*SQRT(252)</f>
        <v>0.24171151813715913</v>
      </c>
      <c r="X1033" s="801">
        <f t="shared" ref="X1033:X1043" si="563">E1033/(A1033/365.25)/V1033</f>
        <v>0.77884336663435749</v>
      </c>
      <c r="Y1033" s="801">
        <f t="shared" ref="Y1033:Y1043" si="564">O1033/W1033</f>
        <v>0.49125655570465404</v>
      </c>
      <c r="Z1033" s="807">
        <f t="shared" ref="Z1033:Z1043" si="565">-(E1033-N1033)</f>
        <v>2.9858837260516191E-2</v>
      </c>
    </row>
    <row r="1034" spans="1:26" ht="20.100000000000001" customHeight="1" x14ac:dyDescent="0.2">
      <c r="A1034" s="776">
        <f t="shared" si="544"/>
        <v>1571</v>
      </c>
      <c r="B1034" s="795">
        <v>43804</v>
      </c>
      <c r="C1034" s="820">
        <v>3117.43</v>
      </c>
      <c r="D1034" s="792">
        <f t="shared" si="553"/>
        <v>1.5002762821417705E-3</v>
      </c>
      <c r="E1034" s="819">
        <f t="shared" si="558"/>
        <v>0.48276764140712686</v>
      </c>
      <c r="F1034" s="816">
        <v>8570.7000000000007</v>
      </c>
      <c r="G1034" s="792">
        <f t="shared" si="554"/>
        <v>4.7042783251842956E-4</v>
      </c>
      <c r="H1034" s="797">
        <f t="shared" si="550"/>
        <v>0.68326884930376908</v>
      </c>
      <c r="I1034" s="841">
        <v>301225.2</v>
      </c>
      <c r="J1034" s="800">
        <v>200000</v>
      </c>
      <c r="K1034" s="800">
        <f t="shared" si="551"/>
        <v>-855.84999999997672</v>
      </c>
      <c r="L1034" s="792">
        <f t="shared" si="552"/>
        <v>-2.8331800356228131E-3</v>
      </c>
      <c r="M1034" s="817">
        <f t="shared" si="559"/>
        <v>101225.20000000001</v>
      </c>
      <c r="N1034" s="802">
        <f t="shared" si="560"/>
        <v>0.50612600000000008</v>
      </c>
      <c r="O1034" s="786">
        <f t="shared" si="561"/>
        <v>0.11767187873965629</v>
      </c>
      <c r="P1034" s="817" t="b">
        <f t="shared" si="562"/>
        <v>0</v>
      </c>
      <c r="Q1034" s="802">
        <f>COUNTIF(P$2:P1034, TRUE)/(COUNTIF(P$2:P1034,FALSE) + COUNTIF(P$2:P1034, TRUE))</f>
        <v>0.48305905130687321</v>
      </c>
      <c r="R1034" s="844">
        <v>211312.9</v>
      </c>
      <c r="S1034" s="846">
        <f t="shared" si="555"/>
        <v>89912.300000000017</v>
      </c>
      <c r="T1034" s="800"/>
      <c r="U1034" s="800"/>
      <c r="V1034" s="802">
        <f>STDEV(D$2:D1034)*SQRT(252)</f>
        <v>0.14347230102177752</v>
      </c>
      <c r="W1034" s="802">
        <f>STDEV(L$2:L1034)*SQRT(252)</f>
        <v>0.24159972513749275</v>
      </c>
      <c r="X1034" s="801">
        <f t="shared" si="563"/>
        <v>0.78231945177532325</v>
      </c>
      <c r="Y1034" s="801">
        <f t="shared" si="564"/>
        <v>0.48705303233557085</v>
      </c>
      <c r="Z1034" s="807">
        <f t="shared" si="565"/>
        <v>2.3358358592873218E-2</v>
      </c>
    </row>
    <row r="1035" spans="1:26" ht="20.100000000000001" customHeight="1" x14ac:dyDescent="0.2">
      <c r="A1035" s="776">
        <f t="shared" ref="A1035:A1044" si="566">B1035-$B$2</f>
        <v>1572</v>
      </c>
      <c r="B1035" s="795">
        <v>43805</v>
      </c>
      <c r="C1035" s="820">
        <v>3145.91</v>
      </c>
      <c r="D1035" s="792">
        <f t="shared" si="553"/>
        <v>9.135730393304748E-3</v>
      </c>
      <c r="E1035" s="819">
        <f t="shared" si="558"/>
        <v>0.49631380681493875</v>
      </c>
      <c r="F1035" s="816">
        <v>8656.52</v>
      </c>
      <c r="G1035" s="792">
        <f t="shared" si="554"/>
        <v>1.001318445401189E-2</v>
      </c>
      <c r="H1035" s="797">
        <f t="shared" si="550"/>
        <v>0.70012373077754009</v>
      </c>
      <c r="I1035" s="841">
        <v>306123.40000000002</v>
      </c>
      <c r="J1035" s="800">
        <v>200000</v>
      </c>
      <c r="K1035" s="800">
        <f t="shared" si="551"/>
        <v>4898.2000000000116</v>
      </c>
      <c r="L1035" s="792">
        <f t="shared" si="552"/>
        <v>1.6260923720857391E-2</v>
      </c>
      <c r="M1035" s="817">
        <f t="shared" si="559"/>
        <v>106123.40000000002</v>
      </c>
      <c r="N1035" s="802">
        <f t="shared" si="560"/>
        <v>0.53061700000000012</v>
      </c>
      <c r="O1035" s="786">
        <f t="shared" si="561"/>
        <v>0.12328744227099239</v>
      </c>
      <c r="P1035" s="817" t="b">
        <f t="shared" si="562"/>
        <v>1</v>
      </c>
      <c r="Q1035" s="802">
        <f>COUNTIF(P$2:P1035, TRUE)/(COUNTIF(P$2:P1035,FALSE) + COUNTIF(P$2:P1035, TRUE))</f>
        <v>0.48355899419729209</v>
      </c>
      <c r="R1035" s="844">
        <v>201539.4</v>
      </c>
      <c r="S1035" s="846">
        <f t="shared" si="555"/>
        <v>104584.00000000003</v>
      </c>
      <c r="T1035" s="800"/>
      <c r="U1035" s="800"/>
      <c r="V1035" s="802">
        <f>STDEV(D$2:D1035)*SQRT(252)</f>
        <v>0.14346733233086773</v>
      </c>
      <c r="W1035" s="802">
        <f>STDEV(L$2:L1035)*SQRT(252)</f>
        <v>0.24160888234039213</v>
      </c>
      <c r="X1035" s="801">
        <f t="shared" si="563"/>
        <v>0.80378707201615052</v>
      </c>
      <c r="Y1035" s="801">
        <f t="shared" si="564"/>
        <v>0.51027694460875883</v>
      </c>
      <c r="Z1035" s="807">
        <f t="shared" si="565"/>
        <v>3.4303193185061365E-2</v>
      </c>
    </row>
    <row r="1036" spans="1:26" ht="20.100000000000001" customHeight="1" x14ac:dyDescent="0.2">
      <c r="A1036" s="776">
        <f t="shared" si="566"/>
        <v>1575</v>
      </c>
      <c r="B1036" s="795">
        <v>43808</v>
      </c>
      <c r="C1036" s="820">
        <v>3135.96</v>
      </c>
      <c r="D1036" s="792">
        <f t="shared" si="553"/>
        <v>-3.1628368262282833E-3</v>
      </c>
      <c r="E1036" s="819">
        <f t="shared" si="558"/>
        <v>0.49158121040315061</v>
      </c>
      <c r="F1036" s="816">
        <v>8621.82</v>
      </c>
      <c r="G1036" s="792">
        <f t="shared" si="554"/>
        <v>-4.0085392282349867E-3</v>
      </c>
      <c r="H1036" s="797">
        <f t="shared" si="550"/>
        <v>0.69330871810986505</v>
      </c>
      <c r="I1036" s="841">
        <v>306718.5</v>
      </c>
      <c r="J1036" s="800">
        <v>200000</v>
      </c>
      <c r="K1036" s="800">
        <f t="shared" si="551"/>
        <v>595.09999999997672</v>
      </c>
      <c r="L1036" s="792">
        <f t="shared" si="552"/>
        <v>1.9439872940127305E-3</v>
      </c>
      <c r="M1036" s="817">
        <f t="shared" si="559"/>
        <v>106718.5</v>
      </c>
      <c r="N1036" s="802">
        <f t="shared" si="560"/>
        <v>0.53359250000000003</v>
      </c>
      <c r="O1036" s="786">
        <f t="shared" si="561"/>
        <v>0.12374264166666668</v>
      </c>
      <c r="P1036" s="817" t="b">
        <f t="shared" si="562"/>
        <v>1</v>
      </c>
      <c r="Q1036" s="802">
        <f>COUNTIF(P$2:P1036, TRUE)/(COUNTIF(P$2:P1036,FALSE) + COUNTIF(P$2:P1036, TRUE))</f>
        <v>0.48405797101449277</v>
      </c>
      <c r="R1036" s="844">
        <v>202134.5</v>
      </c>
      <c r="S1036" s="846">
        <f t="shared" si="555"/>
        <v>104584</v>
      </c>
      <c r="T1036" s="800"/>
      <c r="U1036" s="800"/>
      <c r="V1036" s="802">
        <f>STDEV(D$2:D1036)*SQRT(252)</f>
        <v>0.14340884874234125</v>
      </c>
      <c r="W1036" s="802">
        <f>STDEV(L$2:L1036)*SQRT(252)</f>
        <v>0.2414930123713932</v>
      </c>
      <c r="X1036" s="801">
        <f t="shared" si="563"/>
        <v>0.79493019123400144</v>
      </c>
      <c r="Y1036" s="801">
        <f t="shared" si="564"/>
        <v>0.51240671707868013</v>
      </c>
      <c r="Z1036" s="807">
        <f t="shared" si="565"/>
        <v>4.201128959684941E-2</v>
      </c>
    </row>
    <row r="1037" spans="1:26" ht="20.100000000000001" customHeight="1" x14ac:dyDescent="0.2">
      <c r="A1037" s="776">
        <f t="shared" si="566"/>
        <v>1576</v>
      </c>
      <c r="B1037" s="795">
        <v>43809</v>
      </c>
      <c r="C1037" s="820">
        <v>3132.52</v>
      </c>
      <c r="D1037" s="792">
        <f t="shared" si="553"/>
        <v>-1.0969527672547018E-3</v>
      </c>
      <c r="E1037" s="819">
        <f t="shared" si="558"/>
        <v>0.48994501626681375</v>
      </c>
      <c r="F1037" s="816">
        <v>8616.18</v>
      </c>
      <c r="G1037" s="792">
        <f t="shared" si="554"/>
        <v>-6.5415422729764923E-4</v>
      </c>
      <c r="H1037" s="797">
        <f t="shared" si="550"/>
        <v>0.69220103305379355</v>
      </c>
      <c r="I1037" s="841">
        <v>305904.09999999998</v>
      </c>
      <c r="J1037" s="800">
        <v>200000</v>
      </c>
      <c r="K1037" s="800">
        <f t="shared" si="551"/>
        <v>-814.40000000002328</v>
      </c>
      <c r="L1037" s="792">
        <f t="shared" si="552"/>
        <v>-2.6552033868189342E-3</v>
      </c>
      <c r="M1037" s="817">
        <f t="shared" si="559"/>
        <v>105904.09999999998</v>
      </c>
      <c r="N1037" s="802">
        <f t="shared" si="560"/>
        <v>0.52952049999999984</v>
      </c>
      <c r="O1037" s="786">
        <f t="shared" si="561"/>
        <v>0.12272040775697966</v>
      </c>
      <c r="P1037" s="817" t="b">
        <f t="shared" si="562"/>
        <v>0</v>
      </c>
      <c r="Q1037" s="802">
        <f>COUNTIF(P$2:P1037, TRUE)/(COUNTIF(P$2:P1037,FALSE) + COUNTIF(P$2:P1037, TRUE))</f>
        <v>0.48359073359073357</v>
      </c>
      <c r="R1037" s="844">
        <v>202866.1</v>
      </c>
      <c r="S1037" s="846">
        <f t="shared" si="555"/>
        <v>103037.99999999997</v>
      </c>
      <c r="T1037" s="800"/>
      <c r="U1037" s="800"/>
      <c r="V1037" s="802">
        <f>STDEV(D$2:D1037)*SQRT(252)</f>
        <v>0.14334145922694536</v>
      </c>
      <c r="W1037" s="802">
        <f>STDEV(L$2:L1037)*SQRT(252)</f>
        <v>0.24138112303631046</v>
      </c>
      <c r="X1037" s="801">
        <f t="shared" si="563"/>
        <v>0.79215384493796448</v>
      </c>
      <c r="Y1037" s="801">
        <f t="shared" si="564"/>
        <v>0.50840929983791272</v>
      </c>
      <c r="Z1037" s="807">
        <f t="shared" si="565"/>
        <v>3.957548373318609E-2</v>
      </c>
    </row>
    <row r="1038" spans="1:26" ht="20.100000000000001" customHeight="1" x14ac:dyDescent="0.2">
      <c r="A1038" s="776">
        <f t="shared" si="566"/>
        <v>1577</v>
      </c>
      <c r="B1038" s="795">
        <v>43810</v>
      </c>
      <c r="C1038" s="820">
        <v>3141.63</v>
      </c>
      <c r="D1038" s="792">
        <f t="shared" si="553"/>
        <v>2.9082017034209287E-3</v>
      </c>
      <c r="E1038" s="819">
        <f t="shared" si="558"/>
        <v>0.49427807690112441</v>
      </c>
      <c r="F1038" s="816">
        <v>8654.0499999999993</v>
      </c>
      <c r="G1038" s="792">
        <f t="shared" si="554"/>
        <v>4.3952192270819528E-3</v>
      </c>
      <c r="H1038" s="797">
        <f t="shared" si="550"/>
        <v>0.69963862757035955</v>
      </c>
      <c r="I1038" s="841">
        <v>305957.59999999998</v>
      </c>
      <c r="J1038" s="800">
        <v>200000</v>
      </c>
      <c r="K1038" s="800">
        <f t="shared" si="551"/>
        <v>53.5</v>
      </c>
      <c r="L1038" s="792">
        <f t="shared" si="552"/>
        <v>1.7489141204710891E-4</v>
      </c>
      <c r="M1038" s="817">
        <f t="shared" si="559"/>
        <v>105957.59999999998</v>
      </c>
      <c r="N1038" s="802">
        <f t="shared" si="560"/>
        <v>0.52978799999999993</v>
      </c>
      <c r="O1038" s="786">
        <f t="shared" si="561"/>
        <v>0.12270454470513632</v>
      </c>
      <c r="P1038" s="817" t="b">
        <f t="shared" si="562"/>
        <v>0</v>
      </c>
      <c r="Q1038" s="802">
        <f>COUNTIF(P$2:P1038, TRUE)/(COUNTIF(P$2:P1038,FALSE) + COUNTIF(P$2:P1038, TRUE))</f>
        <v>0.48312439729990359</v>
      </c>
      <c r="R1038" s="844">
        <v>202919.6</v>
      </c>
      <c r="S1038" s="846">
        <f t="shared" si="555"/>
        <v>103037.99999999997</v>
      </c>
      <c r="T1038" s="800"/>
      <c r="U1038" s="800"/>
      <c r="V1038" s="802">
        <f>STDEV(D$2:D1038)*SQRT(252)</f>
        <v>0.14327742519640629</v>
      </c>
      <c r="W1038" s="802">
        <f>STDEV(L$2:L1038)*SQRT(252)</f>
        <v>0.24126452761454897</v>
      </c>
      <c r="X1038" s="801">
        <f t="shared" si="563"/>
        <v>0.79900980958000967</v>
      </c>
      <c r="Y1038" s="801">
        <f t="shared" si="564"/>
        <v>0.508589248151608</v>
      </c>
      <c r="Z1038" s="807">
        <f t="shared" si="565"/>
        <v>3.5509923098875518E-2</v>
      </c>
    </row>
    <row r="1039" spans="1:26" ht="20.100000000000001" customHeight="1" x14ac:dyDescent="0.2">
      <c r="A1039" s="776">
        <f t="shared" si="566"/>
        <v>1578</v>
      </c>
      <c r="B1039" s="795">
        <v>43811</v>
      </c>
      <c r="C1039" s="820">
        <v>3168.57</v>
      </c>
      <c r="D1039" s="792">
        <f t="shared" si="553"/>
        <v>8.5751663945149662E-3</v>
      </c>
      <c r="E1039" s="819">
        <f t="shared" si="558"/>
        <v>0.50709176005022738</v>
      </c>
      <c r="F1039" s="816">
        <v>8717.31</v>
      </c>
      <c r="G1039" s="792">
        <f t="shared" si="554"/>
        <v>7.3098722563424319E-3</v>
      </c>
      <c r="H1039" s="797">
        <f t="shared" si="550"/>
        <v>0.71206276881984398</v>
      </c>
      <c r="I1039" s="841">
        <v>310947.20000000001</v>
      </c>
      <c r="J1039" s="800">
        <v>200000</v>
      </c>
      <c r="K1039" s="800">
        <f t="shared" si="551"/>
        <v>4989.6000000000349</v>
      </c>
      <c r="L1039" s="792">
        <f t="shared" si="552"/>
        <v>1.6308142043211332E-2</v>
      </c>
      <c r="M1039" s="817">
        <f t="shared" si="559"/>
        <v>110947.20000000001</v>
      </c>
      <c r="N1039" s="802">
        <f t="shared" si="560"/>
        <v>0.55473600000000001</v>
      </c>
      <c r="O1039" s="786">
        <f t="shared" si="561"/>
        <v>0.12840134600760458</v>
      </c>
      <c r="P1039" s="817" t="b">
        <f t="shared" si="562"/>
        <v>1</v>
      </c>
      <c r="Q1039" s="802">
        <f>COUNTIF(P$2:P1039, TRUE)/(COUNTIF(P$2:P1039,FALSE) + COUNTIF(P$2:P1039, TRUE))</f>
        <v>0.48362235067437381</v>
      </c>
      <c r="R1039" s="844">
        <v>207909.2</v>
      </c>
      <c r="S1039" s="846">
        <f t="shared" si="555"/>
        <v>103038</v>
      </c>
      <c r="T1039" s="800"/>
      <c r="U1039" s="800"/>
      <c r="V1039" s="802">
        <f>STDEV(D$2:D1039)*SQRT(252)</f>
        <v>0.14326455805467112</v>
      </c>
      <c r="W1039" s="802">
        <f>STDEV(L$2:L1039)*SQRT(252)</f>
        <v>0.24127452483071982</v>
      </c>
      <c r="X1039" s="801">
        <f t="shared" si="563"/>
        <v>0.81927747548069341</v>
      </c>
      <c r="Y1039" s="801">
        <f t="shared" si="564"/>
        <v>0.53217945863821314</v>
      </c>
      <c r="Z1039" s="807">
        <f t="shared" si="565"/>
        <v>4.7644239949772627E-2</v>
      </c>
    </row>
    <row r="1040" spans="1:26" ht="20.100000000000001" customHeight="1" x14ac:dyDescent="0.2">
      <c r="A1040" s="776">
        <f t="shared" si="566"/>
        <v>1579</v>
      </c>
      <c r="B1040" s="795">
        <v>43812</v>
      </c>
      <c r="C1040" s="820">
        <v>3168.8</v>
      </c>
      <c r="D1040" s="792">
        <f t="shared" si="553"/>
        <v>7.2587949769144491E-5</v>
      </c>
      <c r="E1040" s="819">
        <f t="shared" si="558"/>
        <v>0.50720115675120336</v>
      </c>
      <c r="F1040" s="816">
        <v>8734.8700000000008</v>
      </c>
      <c r="G1040" s="792">
        <f t="shared" si="554"/>
        <v>2.0143828772868364E-3</v>
      </c>
      <c r="H1040" s="797">
        <f t="shared" si="550"/>
        <v>0.71551151874619501</v>
      </c>
      <c r="I1040" s="841">
        <v>307545.7</v>
      </c>
      <c r="J1040" s="800">
        <v>200000</v>
      </c>
      <c r="K1040" s="800">
        <f t="shared" si="551"/>
        <v>-3401.5</v>
      </c>
      <c r="L1040" s="792">
        <f t="shared" si="552"/>
        <v>-1.0939156229739325E-2</v>
      </c>
      <c r="M1040" s="817">
        <f t="shared" si="559"/>
        <v>107545.70000000001</v>
      </c>
      <c r="N1040" s="802">
        <f t="shared" si="560"/>
        <v>0.53772850000000005</v>
      </c>
      <c r="O1040" s="786">
        <f t="shared" si="561"/>
        <v>0.12438589906586449</v>
      </c>
      <c r="P1040" s="817" t="b">
        <f t="shared" si="562"/>
        <v>0</v>
      </c>
      <c r="Q1040" s="802">
        <f>COUNTIF(P$2:P1040, TRUE)/(COUNTIF(P$2:P1040,FALSE) + COUNTIF(P$2:P1040, TRUE))</f>
        <v>0.48315688161693937</v>
      </c>
      <c r="R1040" s="844">
        <v>204242.7</v>
      </c>
      <c r="S1040" s="846">
        <f t="shared" si="555"/>
        <v>103303</v>
      </c>
      <c r="T1040" s="800"/>
      <c r="U1040" s="800"/>
      <c r="V1040" s="802">
        <f>STDEV(D$2:D1040)*SQRT(252)</f>
        <v>0.14319557710825245</v>
      </c>
      <c r="W1040" s="802">
        <f>STDEV(L$2:L1040)*SQRT(252)</f>
        <v>0.24122377353613852</v>
      </c>
      <c r="X1040" s="801">
        <f t="shared" si="563"/>
        <v>0.81932975264698249</v>
      </c>
      <c r="Y1040" s="801">
        <f t="shared" si="564"/>
        <v>0.5156452751006726</v>
      </c>
      <c r="Z1040" s="807">
        <f t="shared" si="565"/>
        <v>3.052734324879669E-2</v>
      </c>
    </row>
    <row r="1041" spans="1:26" ht="20.100000000000001" customHeight="1" x14ac:dyDescent="0.2">
      <c r="A1041" s="776">
        <f t="shared" si="566"/>
        <v>1582</v>
      </c>
      <c r="B1041" s="795">
        <v>43815</v>
      </c>
      <c r="C1041" s="820">
        <v>3191.45</v>
      </c>
      <c r="D1041" s="792">
        <f t="shared" si="553"/>
        <v>7.1478162080281602E-3</v>
      </c>
      <c r="E1041" s="819">
        <f t="shared" si="558"/>
        <v>0.51797435360818844</v>
      </c>
      <c r="F1041" s="816">
        <v>8814.2199999999993</v>
      </c>
      <c r="G1041" s="792">
        <f t="shared" si="554"/>
        <v>9.0842794454867141E-3</v>
      </c>
      <c r="H1041" s="797">
        <f t="shared" si="550"/>
        <v>0.73109570477443675</v>
      </c>
      <c r="I1041" s="841">
        <v>311878.3</v>
      </c>
      <c r="J1041" s="800">
        <v>200000</v>
      </c>
      <c r="K1041" s="800">
        <f t="shared" si="551"/>
        <v>4332.5999999999767</v>
      </c>
      <c r="L1041" s="792">
        <f t="shared" si="552"/>
        <v>1.4087662418950993E-2</v>
      </c>
      <c r="M1041" s="817">
        <f t="shared" si="559"/>
        <v>111878.29999999999</v>
      </c>
      <c r="N1041" s="802">
        <f t="shared" si="560"/>
        <v>0.55939149999999993</v>
      </c>
      <c r="O1041" s="786">
        <f t="shared" si="561"/>
        <v>0.1291515457490518</v>
      </c>
      <c r="P1041" s="817" t="b">
        <f t="shared" si="562"/>
        <v>1</v>
      </c>
      <c r="Q1041" s="802">
        <f>COUNTIF(P$2:P1041, TRUE)/(COUNTIF(P$2:P1041,FALSE) + COUNTIF(P$2:P1041, TRUE))</f>
        <v>0.48365384615384616</v>
      </c>
      <c r="R1041" s="844">
        <v>208575.3</v>
      </c>
      <c r="S1041" s="846">
        <f t="shared" si="555"/>
        <v>103303</v>
      </c>
      <c r="T1041" s="800"/>
      <c r="U1041" s="800"/>
      <c r="V1041" s="802">
        <f>STDEV(D$2:D1041)*SQRT(252)</f>
        <v>0.14316474818471955</v>
      </c>
      <c r="W1041" s="802">
        <f>STDEV(L$2:L1041)*SQRT(252)</f>
        <v>0.24120083652366647</v>
      </c>
      <c r="X1041" s="801">
        <f t="shared" si="563"/>
        <v>0.83532582605556593</v>
      </c>
      <c r="Y1041" s="801">
        <f t="shared" si="564"/>
        <v>0.53545231273018212</v>
      </c>
      <c r="Z1041" s="807">
        <f t="shared" si="565"/>
        <v>4.1417146391811488E-2</v>
      </c>
    </row>
    <row r="1042" spans="1:26" ht="20.100000000000001" customHeight="1" x14ac:dyDescent="0.2">
      <c r="A1042" s="776">
        <f t="shared" si="566"/>
        <v>1583</v>
      </c>
      <c r="B1042" s="795">
        <v>43816</v>
      </c>
      <c r="C1042" s="820">
        <v>3192.52</v>
      </c>
      <c r="D1042" s="792">
        <f t="shared" si="553"/>
        <v>3.3527080167327196E-4</v>
      </c>
      <c r="E1042" s="819">
        <f t="shared" si="558"/>
        <v>0.51848328608664218</v>
      </c>
      <c r="F1042" s="816">
        <v>8823.35</v>
      </c>
      <c r="G1042" s="792">
        <f t="shared" si="554"/>
        <v>1.0358261990285039E-3</v>
      </c>
      <c r="H1042" s="797">
        <f t="shared" si="550"/>
        <v>0.73288881905846781</v>
      </c>
      <c r="I1042" s="841">
        <v>314254.76</v>
      </c>
      <c r="J1042" s="800">
        <v>200000</v>
      </c>
      <c r="K1042" s="800">
        <f t="shared" si="551"/>
        <v>2376.460000000021</v>
      </c>
      <c r="L1042" s="792">
        <f t="shared" si="552"/>
        <v>7.6198311969765805E-3</v>
      </c>
      <c r="M1042" s="817">
        <f t="shared" si="559"/>
        <v>114254.76000000001</v>
      </c>
      <c r="N1042" s="802">
        <f t="shared" si="560"/>
        <v>0.57127380000000005</v>
      </c>
      <c r="O1042" s="786">
        <f t="shared" si="561"/>
        <v>0.13181159535691725</v>
      </c>
      <c r="P1042" s="817" t="b">
        <f t="shared" si="562"/>
        <v>1</v>
      </c>
      <c r="Q1042" s="802">
        <f>COUNTIF(P$2:P1042, TRUE)/(COUNTIF(P$2:P1042,FALSE) + COUNTIF(P$2:P1042, TRUE))</f>
        <v>0.48414985590778098</v>
      </c>
      <c r="R1042" s="844">
        <v>208943.8</v>
      </c>
      <c r="S1042" s="846">
        <f t="shared" si="555"/>
        <v>105310.96000000002</v>
      </c>
      <c r="T1042" s="800"/>
      <c r="U1042" s="800"/>
      <c r="V1042" s="802">
        <f>STDEV(D$2:D1042)*SQRT(252)</f>
        <v>0.14309584587392429</v>
      </c>
      <c r="W1042" s="802">
        <f>STDEV(L$2:L1042)*SQRT(252)</f>
        <v>0.24111034699941697</v>
      </c>
      <c r="X1042" s="801">
        <f t="shared" si="563"/>
        <v>0.83602072642035496</v>
      </c>
      <c r="Y1042" s="801">
        <f t="shared" si="564"/>
        <v>0.54668576855905726</v>
      </c>
      <c r="Z1042" s="807">
        <f t="shared" si="565"/>
        <v>5.2790513913357873E-2</v>
      </c>
    </row>
    <row r="1043" spans="1:26" ht="20.100000000000001" customHeight="1" x14ac:dyDescent="0.2">
      <c r="A1043" s="776">
        <f t="shared" si="566"/>
        <v>1584</v>
      </c>
      <c r="B1043" s="795">
        <v>43817</v>
      </c>
      <c r="C1043" s="820">
        <v>3191.14</v>
      </c>
      <c r="D1043" s="792">
        <f t="shared" si="553"/>
        <v>-4.3226040870538292E-4</v>
      </c>
      <c r="E1043" s="819">
        <f t="shared" si="558"/>
        <v>0.51782690588078606</v>
      </c>
      <c r="F1043" s="816">
        <v>8827.73</v>
      </c>
      <c r="G1043" s="792">
        <f t="shared" si="554"/>
        <v>4.9641009367181398E-4</v>
      </c>
      <c r="H1043" s="797">
        <f t="shared" si="550"/>
        <v>0.7337490425594595</v>
      </c>
      <c r="I1043" s="841">
        <v>315507.09999999998</v>
      </c>
      <c r="J1043" s="800">
        <v>200000</v>
      </c>
      <c r="K1043" s="800">
        <f t="shared" si="551"/>
        <v>1252.3399999999674</v>
      </c>
      <c r="L1043" s="792">
        <f t="shared" si="552"/>
        <v>3.9851106789916798E-3</v>
      </c>
      <c r="M1043" s="817">
        <f t="shared" si="559"/>
        <v>115507.09999999998</v>
      </c>
      <c r="N1043" s="802">
        <f t="shared" si="560"/>
        <v>0.57753549999999987</v>
      </c>
      <c r="O1043" s="786">
        <f t="shared" si="561"/>
        <v>0.133172248342803</v>
      </c>
      <c r="P1043" s="817" t="b">
        <f t="shared" si="562"/>
        <v>1</v>
      </c>
      <c r="Q1043" s="802">
        <f>COUNTIF(P$2:P1043, TRUE)/(COUNTIF(P$2:P1043,FALSE) + COUNTIF(P$2:P1043, TRUE))</f>
        <v>0.48464491362763917</v>
      </c>
      <c r="R1043" s="844">
        <v>197818.42</v>
      </c>
      <c r="S1043" s="846">
        <f t="shared" si="555"/>
        <v>117688.67999999996</v>
      </c>
      <c r="T1043" s="800"/>
      <c r="U1043" s="800"/>
      <c r="V1043" s="802">
        <f>STDEV(D$2:D1043)*SQRT(252)</f>
        <v>0.14302768058121859</v>
      </c>
      <c r="W1043" s="802">
        <f>STDEV(L$2:L1043)*SQRT(252)</f>
        <v>0.24100054466985527</v>
      </c>
      <c r="X1043" s="801">
        <f t="shared" si="563"/>
        <v>0.83483291505539403</v>
      </c>
      <c r="Y1043" s="801">
        <f t="shared" si="564"/>
        <v>0.55258069447616642</v>
      </c>
      <c r="Z1043" s="807">
        <f t="shared" si="565"/>
        <v>5.9708594119213809E-2</v>
      </c>
    </row>
    <row r="1044" spans="1:26" ht="20.100000000000001" customHeight="1" x14ac:dyDescent="0.2">
      <c r="A1044" s="776">
        <f t="shared" si="566"/>
        <v>1585</v>
      </c>
      <c r="B1044" s="795">
        <v>43818</v>
      </c>
      <c r="C1044" s="820">
        <v>3205.37</v>
      </c>
      <c r="D1044" s="792">
        <f t="shared" si="553"/>
        <v>4.4592214694435276E-3</v>
      </c>
      <c r="E1044" s="819">
        <f t="shared" ref="E1044" si="567">(C1044-$C$2)/$C$2</f>
        <v>0.52459523220638871</v>
      </c>
      <c r="F1044" s="816">
        <v>8887.2099999999991</v>
      </c>
      <c r="G1044" s="792">
        <f t="shared" si="554"/>
        <v>6.7378589965936394E-3</v>
      </c>
      <c r="H1044" s="797">
        <f t="shared" ref="H1044" si="568">(F1044-F$2)/F$2</f>
        <v>0.74543079914370436</v>
      </c>
      <c r="I1044" s="841">
        <v>314235</v>
      </c>
      <c r="J1044" s="800">
        <v>200000</v>
      </c>
      <c r="K1044" s="800">
        <f t="shared" ref="K1044" si="569">I1044-I1043-J1044+J1043</f>
        <v>-1272.0999999999767</v>
      </c>
      <c r="L1044" s="792">
        <f t="shared" ref="L1044" si="570">K1044/I1043</f>
        <v>-4.031921944070282E-3</v>
      </c>
      <c r="M1044" s="817">
        <f t="shared" ref="M1044" si="571">I1044-J1044</f>
        <v>114235</v>
      </c>
      <c r="N1044" s="802">
        <f t="shared" ref="N1044" si="572">M1044/J1044</f>
        <v>0.57117499999999999</v>
      </c>
      <c r="O1044" s="786">
        <f t="shared" ref="O1044" si="573">N1044/(A1044/365.25)</f>
        <v>0.13162250394321764</v>
      </c>
      <c r="P1044" s="817" t="b">
        <f t="shared" ref="P1044" si="574">L1044&gt;D1044</f>
        <v>0</v>
      </c>
      <c r="Q1044" s="802">
        <f>COUNTIF(P$2:P1044, TRUE)/(COUNTIF(P$2:P1044,FALSE) + COUNTIF(P$2:P1044, TRUE))</f>
        <v>0.48418024928092041</v>
      </c>
      <c r="R1044" s="844">
        <v>194516.36</v>
      </c>
      <c r="S1044" s="846">
        <f t="shared" ref="S1044" si="575">I1044-R1044</f>
        <v>119718.64000000001</v>
      </c>
      <c r="T1044" s="800"/>
      <c r="U1044" s="800"/>
      <c r="V1044" s="802">
        <f>STDEV(D$2:D1044)*SQRT(252)</f>
        <v>0.14297261984384121</v>
      </c>
      <c r="W1044" s="802">
        <f>STDEV(L$2:L1044)*SQRT(252)</f>
        <v>0.2408950307438473</v>
      </c>
      <c r="X1044" s="801">
        <f t="shared" ref="X1044" si="576">E1044/(A1044/365.25)/V1044</f>
        <v>0.84553662076308</v>
      </c>
      <c r="Y1044" s="801">
        <f t="shared" ref="Y1044" si="577">O1044/W1044</f>
        <v>0.5463894524382148</v>
      </c>
      <c r="Z1044" s="807">
        <f t="shared" ref="Z1044" si="578">-(E1044-N1044)</f>
        <v>4.6579767793611282E-2</v>
      </c>
    </row>
    <row r="1045" spans="1:26" ht="20.100000000000001" customHeight="1" x14ac:dyDescent="0.2">
      <c r="A1045" s="776">
        <f t="shared" ref="A1045" si="579">B1045-$B$2</f>
        <v>1586</v>
      </c>
      <c r="B1045" s="795">
        <v>43819</v>
      </c>
      <c r="C1045" s="820">
        <v>3221.22</v>
      </c>
      <c r="D1045" s="792">
        <f t="shared" ref="D1045" si="580">(C1045-C1044)/C1044</f>
        <v>4.9448269622539391E-3</v>
      </c>
      <c r="E1045" s="819">
        <f t="shared" ref="E1045" si="581">(C1045-$C$2)/$C$2</f>
        <v>0.53213409181712668</v>
      </c>
      <c r="F1045" s="816">
        <v>8924.9500000000007</v>
      </c>
      <c r="G1045" s="792">
        <f t="shared" ref="G1045" si="582">(F1045-F1044)/F1044</f>
        <v>4.246552067521934E-3</v>
      </c>
      <c r="H1045" s="797">
        <f t="shared" ref="H1045" si="583">(F1045-F$2)/F$2</f>
        <v>0.75284286191252447</v>
      </c>
      <c r="I1045" s="841">
        <v>314875.82</v>
      </c>
      <c r="J1045" s="800">
        <v>200000</v>
      </c>
      <c r="K1045" s="800">
        <f t="shared" ref="K1045" si="584">I1045-I1044-J1045+J1044</f>
        <v>640.82000000000698</v>
      </c>
      <c r="L1045" s="792">
        <f t="shared" ref="L1045" si="585">K1045/I1044</f>
        <v>2.0393017964262638E-3</v>
      </c>
      <c r="M1045" s="817">
        <f t="shared" ref="M1045" si="586">I1045-J1045</f>
        <v>114875.82</v>
      </c>
      <c r="N1045" s="802">
        <f t="shared" ref="N1045" si="587">M1045/J1045</f>
        <v>0.57437910000000003</v>
      </c>
      <c r="O1045" s="786">
        <f t="shared" ref="O1045" si="588">N1045/(A1045/365.25)</f>
        <v>0.13227740622635561</v>
      </c>
      <c r="P1045" s="817" t="b">
        <f t="shared" ref="P1045" si="589">L1045&gt;D1045</f>
        <v>0</v>
      </c>
      <c r="Q1045" s="802">
        <f>COUNTIF(P$2:P1045, TRUE)/(COUNTIF(P$2:P1045,FALSE) + COUNTIF(P$2:P1045, TRUE))</f>
        <v>0.48371647509578541</v>
      </c>
      <c r="R1045" s="844">
        <v>201704.38</v>
      </c>
      <c r="S1045" s="846">
        <f t="shared" ref="S1045" si="590">I1045-R1045</f>
        <v>113171.44</v>
      </c>
      <c r="T1045" s="800"/>
      <c r="U1045" s="800"/>
      <c r="V1045" s="802">
        <f>STDEV(D$2:D1045)*SQRT(252)</f>
        <v>0.14292111191544887</v>
      </c>
      <c r="W1045" s="802">
        <f>STDEV(L$2:L1045)*SQRT(252)</f>
        <v>0.24078062009729898</v>
      </c>
      <c r="X1045" s="801">
        <f t="shared" ref="X1045" si="591">E1045/(A1045/365.25)/V1045</f>
        <v>0.85745579284521933</v>
      </c>
      <c r="Y1045" s="801">
        <f t="shared" ref="Y1045" si="592">O1045/W1045</f>
        <v>0.54936899063098421</v>
      </c>
      <c r="Z1045" s="807">
        <f t="shared" ref="Z1045" si="593">-(E1045-N1045)</f>
        <v>4.2245008182873356E-2</v>
      </c>
    </row>
  </sheetData>
  <conditionalFormatting sqref="L1:L2 L104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5">
    <cfRule type="colorScale" priority="1002">
      <colorScale>
        <cfvo type="min"/>
        <cfvo type="num" val="0"/>
        <cfvo type="max"/>
        <color rgb="FFF8696B"/>
        <color rgb="FFFFEB84"/>
        <color rgb="FF63BE7B"/>
      </colorScale>
    </cfRule>
  </conditionalFormatting>
  <conditionalFormatting sqref="G3:G1045">
    <cfRule type="colorScale" priority="1004">
      <colorScale>
        <cfvo type="min"/>
        <cfvo type="num" val="0"/>
        <cfvo type="max"/>
        <color rgb="FFF8696B"/>
        <color rgb="FFFFEB84"/>
        <color rgb="FF63BE7B"/>
      </colorScale>
    </cfRule>
  </conditionalFormatting>
  <conditionalFormatting sqref="L3:L104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144490.55800000168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114875.81800000163</v>
      </c>
      <c r="Q271" s="278"/>
      <c r="R271" s="356"/>
      <c r="S271" s="374"/>
      <c r="T271" s="335">
        <v>17.93</v>
      </c>
      <c r="U271" s="24" t="s">
        <v>1348</v>
      </c>
    </row>
    <row r="272" spans="1:21" ht="18" customHeight="1" x14ac:dyDescent="0.25">
      <c r="M272" s="25" t="s">
        <v>141</v>
      </c>
      <c r="N272" s="137">
        <f>Balance!AA2</f>
        <v>114875.82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9" priority="7">
      <formula>#REF!&gt;0</formula>
    </cfRule>
    <cfRule type="expression" dxfId="420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07" priority="35">
      <formula>N19&gt;0</formula>
    </cfRule>
    <cfRule type="expression" dxfId="420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5" priority="21">
      <formula>F25&gt;0</formula>
    </cfRule>
    <cfRule type="expression" dxfId="4204" priority="22">
      <formula>F25&lt;0</formula>
    </cfRule>
  </conditionalFormatting>
  <conditionalFormatting sqref="H25:H47">
    <cfRule type="expression" dxfId="4203" priority="19">
      <formula>H25&gt;0</formula>
    </cfRule>
    <cfRule type="expression" dxfId="4202" priority="20">
      <formula>H25&lt;0</formula>
    </cfRule>
  </conditionalFormatting>
  <conditionalFormatting sqref="I25:I27">
    <cfRule type="expression" dxfId="4201" priority="15">
      <formula>I25&gt;0</formula>
    </cfRule>
    <cfRule type="expression" dxfId="4200" priority="16">
      <formula>I25&lt;0</formula>
    </cfRule>
  </conditionalFormatting>
  <conditionalFormatting sqref="Q7">
    <cfRule type="expression" dxfId="4199" priority="5">
      <formula>Q7&gt;0</formula>
    </cfRule>
    <cfRule type="expression" dxfId="4198" priority="6">
      <formula>Q7&lt;0</formula>
    </cfRule>
  </conditionalFormatting>
  <conditionalFormatting sqref="Q8">
    <cfRule type="expression" dxfId="4197" priority="3">
      <formula>Q8&gt;0</formula>
    </cfRule>
    <cfRule type="expression" dxfId="419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5" priority="31">
      <formula>F7&gt;0</formula>
    </cfRule>
    <cfRule type="expression" dxfId="4194" priority="32">
      <formula>F7&lt;0</formula>
    </cfRule>
  </conditionalFormatting>
  <conditionalFormatting sqref="Q8">
    <cfRule type="expression" dxfId="4193" priority="29">
      <formula>Q8&gt;0</formula>
    </cfRule>
    <cfRule type="expression" dxfId="4192" priority="30">
      <formula>Q8&lt;0</formula>
    </cfRule>
  </conditionalFormatting>
  <conditionalFormatting sqref="Q10">
    <cfRule type="expression" dxfId="4191" priority="23">
      <formula>Q10&gt;0</formula>
    </cfRule>
    <cfRule type="expression" dxfId="4190" priority="24">
      <formula>Q10&lt;0</formula>
    </cfRule>
  </conditionalFormatting>
  <conditionalFormatting sqref="J25:J38">
    <cfRule type="expression" dxfId="4189" priority="21">
      <formula>J25&gt;0</formula>
    </cfRule>
    <cfRule type="expression" dxfId="4188" priority="22">
      <formula>J25&lt;0</formula>
    </cfRule>
  </conditionalFormatting>
  <conditionalFormatting sqref="L25:L38">
    <cfRule type="expression" dxfId="4187" priority="17">
      <formula>L25&gt;0</formula>
    </cfRule>
    <cfRule type="expression" dxfId="4186" priority="18">
      <formula>L25&lt;0</formula>
    </cfRule>
  </conditionalFormatting>
  <conditionalFormatting sqref="F93:F114">
    <cfRule type="expression" dxfId="4185" priority="15">
      <formula>F93&gt;0</formula>
    </cfRule>
    <cfRule type="expression" dxfId="4184" priority="16">
      <formula>F93&lt;0</formula>
    </cfRule>
  </conditionalFormatting>
  <conditionalFormatting sqref="H93:H114">
    <cfRule type="expression" dxfId="4183" priority="13">
      <formula>H93&gt;0</formula>
    </cfRule>
    <cfRule type="expression" dxfId="4182" priority="14">
      <formula>H93&lt;0</formula>
    </cfRule>
  </conditionalFormatting>
  <conditionalFormatting sqref="J93:J106">
    <cfRule type="expression" dxfId="4181" priority="11">
      <formula>J93&gt;0</formula>
    </cfRule>
    <cfRule type="expression" dxfId="4180" priority="12">
      <formula>J93&lt;0</formula>
    </cfRule>
  </conditionalFormatting>
  <conditionalFormatting sqref="K93:K106">
    <cfRule type="expression" dxfId="4179" priority="9">
      <formula>K93&gt;0</formula>
    </cfRule>
    <cfRule type="expression" dxfId="4178" priority="10">
      <formula>K93&lt;0</formula>
    </cfRule>
  </conditionalFormatting>
  <conditionalFormatting sqref="L93:L106">
    <cfRule type="expression" dxfId="4177" priority="7">
      <formula>L93&gt;0</formula>
    </cfRule>
    <cfRule type="expression" dxfId="4176" priority="8">
      <formula>L93&lt;0</formula>
    </cfRule>
  </conditionalFormatting>
  <conditionalFormatting sqref="F25:F32">
    <cfRule type="expression" dxfId="4175" priority="5">
      <formula>F25&gt;0</formula>
    </cfRule>
    <cfRule type="expression" dxfId="4174" priority="6">
      <formula>F25&lt;0</formula>
    </cfRule>
  </conditionalFormatting>
  <conditionalFormatting sqref="H25:H32">
    <cfRule type="expression" dxfId="4173" priority="3">
      <formula>H25&gt;0</formula>
    </cfRule>
    <cfRule type="expression" dxfId="4172" priority="4">
      <formula>H25&lt;0</formula>
    </cfRule>
  </conditionalFormatting>
  <conditionalFormatting sqref="H60:H63 F60:F63">
    <cfRule type="expression" dxfId="4171" priority="1">
      <formula>F60&gt;0</formula>
    </cfRule>
    <cfRule type="expression" dxfId="417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9" priority="64">
      <formula>N23&gt;0</formula>
    </cfRule>
    <cfRule type="expression" dxfId="416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7" priority="58">
      <formula>F79&gt;0</formula>
    </cfRule>
    <cfRule type="expression" dxfId="4166" priority="59">
      <formula>F79&lt;0</formula>
    </cfRule>
  </conditionalFormatting>
  <conditionalFormatting sqref="H79:H97 H101:H118">
    <cfRule type="expression" dxfId="4165" priority="56">
      <formula>H79&gt;0</formula>
    </cfRule>
    <cfRule type="expression" dxfId="4164" priority="57">
      <formula>H79&lt;0</formula>
    </cfRule>
  </conditionalFormatting>
  <conditionalFormatting sqref="I75:I97 I100:I118">
    <cfRule type="expression" dxfId="4163" priority="54">
      <formula>I75&gt;0</formula>
    </cfRule>
    <cfRule type="expression" dxfId="4162" priority="55">
      <formula>I75&lt;0</formula>
    </cfRule>
  </conditionalFormatting>
  <conditionalFormatting sqref="Q7">
    <cfRule type="expression" dxfId="4161" priority="52">
      <formula>Q7&gt;0</formula>
    </cfRule>
    <cfRule type="expression" dxfId="4160" priority="53">
      <formula>Q7&lt;0</formula>
    </cfRule>
  </conditionalFormatting>
  <conditionalFormatting sqref="Q8">
    <cfRule type="expression" dxfId="4159" priority="50">
      <formula>Q8&gt;0</formula>
    </cfRule>
    <cfRule type="expression" dxfId="4158" priority="51">
      <formula>Q8&lt;0</formula>
    </cfRule>
  </conditionalFormatting>
  <conditionalFormatting sqref="F75:F78">
    <cfRule type="expression" dxfId="4157" priority="48">
      <formula>F75&gt;0</formula>
    </cfRule>
    <cfRule type="expression" dxfId="4156" priority="49">
      <formula>F75&lt;0</formula>
    </cfRule>
  </conditionalFormatting>
  <conditionalFormatting sqref="H75:H78">
    <cfRule type="expression" dxfId="4155" priority="46">
      <formula>H75&gt;0</formula>
    </cfRule>
    <cfRule type="expression" dxfId="4154" priority="47">
      <formula>H75&lt;0</formula>
    </cfRule>
  </conditionalFormatting>
  <conditionalFormatting sqref="F100:F114">
    <cfRule type="expression" dxfId="4153" priority="40">
      <formula>F100&gt;0</formula>
    </cfRule>
    <cfRule type="expression" dxfId="4152" priority="41">
      <formula>F100&lt;0</formula>
    </cfRule>
  </conditionalFormatting>
  <conditionalFormatting sqref="H100:H114">
    <cfRule type="expression" dxfId="4151" priority="38">
      <formula>H100&gt;0</formula>
    </cfRule>
    <cfRule type="expression" dxfId="4150" priority="39">
      <formula>H100&lt;0</formula>
    </cfRule>
  </conditionalFormatting>
  <conditionalFormatting sqref="F29:F67">
    <cfRule type="expression" dxfId="4149" priority="36">
      <formula>F29&gt;0</formula>
    </cfRule>
    <cfRule type="expression" dxfId="4148" priority="37">
      <formula>F29&lt;0</formula>
    </cfRule>
  </conditionalFormatting>
  <conditionalFormatting sqref="H29:H63">
    <cfRule type="expression" dxfId="4147" priority="34">
      <formula>H29&gt;0</formula>
    </cfRule>
    <cfRule type="expression" dxfId="4146" priority="35">
      <formula>H29&lt;0</formula>
    </cfRule>
  </conditionalFormatting>
  <conditionalFormatting sqref="J38:J68">
    <cfRule type="expression" dxfId="4145" priority="32">
      <formula>J38&gt;0</formula>
    </cfRule>
    <cfRule type="expression" dxfId="4144" priority="33">
      <formula>J38&lt;0</formula>
    </cfRule>
  </conditionalFormatting>
  <conditionalFormatting sqref="J43">
    <cfRule type="expression" dxfId="4143" priority="30">
      <formula>J43&gt;0</formula>
    </cfRule>
    <cfRule type="expression" dxfId="4142" priority="31">
      <formula>J43&lt;0</formula>
    </cfRule>
  </conditionalFormatting>
  <conditionalFormatting sqref="Q9">
    <cfRule type="expression" dxfId="4141" priority="24">
      <formula>Q9&gt;0</formula>
    </cfRule>
    <cfRule type="expression" dxfId="4140" priority="25">
      <formula>Q9&lt;0</formula>
    </cfRule>
  </conditionalFormatting>
  <conditionalFormatting sqref="R4">
    <cfRule type="expression" dxfId="4139" priority="26">
      <formula>R4&gt;0</formula>
    </cfRule>
    <cfRule type="expression" dxfId="413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7" priority="21">
      <formula>F120&gt;0</formula>
    </cfRule>
    <cfRule type="expression" dxfId="4136" priority="22">
      <formula>F120&lt;0</formula>
    </cfRule>
  </conditionalFormatting>
  <conditionalFormatting sqref="H120:H160">
    <cfRule type="expression" dxfId="4135" priority="19">
      <formula>H120&gt;0</formula>
    </cfRule>
    <cfRule type="expression" dxfId="4134" priority="20">
      <formula>H120&lt;0</formula>
    </cfRule>
  </conditionalFormatting>
  <conditionalFormatting sqref="J129:J160">
    <cfRule type="expression" dxfId="4133" priority="17">
      <formula>J129&gt;0</formula>
    </cfRule>
    <cfRule type="expression" dxfId="4132" priority="18">
      <formula>J129&lt;0</formula>
    </cfRule>
  </conditionalFormatting>
  <conditionalFormatting sqref="J134">
    <cfRule type="expression" dxfId="4131" priority="15">
      <formula>J134&gt;0</formula>
    </cfRule>
    <cfRule type="expression" dxfId="4130" priority="16">
      <formula>J134&lt;0</formula>
    </cfRule>
  </conditionalFormatting>
  <conditionalFormatting sqref="J31:J40">
    <cfRule type="expression" dxfId="4129" priority="13">
      <formula>J31&gt;0</formula>
    </cfRule>
    <cfRule type="expression" dxfId="4128" priority="14">
      <formula>J31&lt;0</formula>
    </cfRule>
  </conditionalFormatting>
  <conditionalFormatting sqref="J36:J37">
    <cfRule type="expression" dxfId="4127" priority="11">
      <formula>J36&gt;0</formula>
    </cfRule>
    <cfRule type="expression" dxfId="4126" priority="12">
      <formula>J36&lt;0</formula>
    </cfRule>
  </conditionalFormatting>
  <conditionalFormatting sqref="Q10">
    <cfRule type="expression" dxfId="4125" priority="9">
      <formula>Q10&gt;0</formula>
    </cfRule>
    <cfRule type="expression" dxfId="4124" priority="10">
      <formula>Q10&lt;0</formula>
    </cfRule>
  </conditionalFormatting>
  <conditionalFormatting sqref="K38:K55 K57:K68">
    <cfRule type="expression" dxfId="4123" priority="7">
      <formula>K38&gt;0</formula>
    </cfRule>
    <cfRule type="expression" dxfId="4122" priority="8">
      <formula>K38&lt;0</formula>
    </cfRule>
  </conditionalFormatting>
  <conditionalFormatting sqref="K43">
    <cfRule type="expression" dxfId="4121" priority="5">
      <formula>K43&gt;0</formula>
    </cfRule>
    <cfRule type="expression" dxfId="4120" priority="6">
      <formula>K43&lt;0</formula>
    </cfRule>
  </conditionalFormatting>
  <conditionalFormatting sqref="K31:K40">
    <cfRule type="expression" dxfId="4119" priority="3">
      <formula>K31&gt;0</formula>
    </cfRule>
    <cfRule type="expression" dxfId="4118" priority="4">
      <formula>K31&lt;0</formula>
    </cfRule>
  </conditionalFormatting>
  <conditionalFormatting sqref="K36:K37">
    <cfRule type="expression" dxfId="4117" priority="1">
      <formula>K36&gt;0</formula>
    </cfRule>
    <cfRule type="expression" dxfId="411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80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196.64137500000001</v>
      </c>
      <c r="T3" s="1"/>
    </row>
    <row r="4" spans="1:21" x14ac:dyDescent="0.25">
      <c r="B4" s="69">
        <v>43678</v>
      </c>
      <c r="C4" s="4">
        <v>20</v>
      </c>
      <c r="D4" s="3">
        <v>221</v>
      </c>
      <c r="E4" s="3">
        <v>0</v>
      </c>
      <c r="F4" s="3">
        <f>C4*D4+E4</f>
        <v>4420</v>
      </c>
      <c r="G4" s="69"/>
      <c r="H4" s="158"/>
      <c r="I4" s="3"/>
      <c r="J4" s="3"/>
      <c r="K4" s="3"/>
      <c r="L4" s="4"/>
      <c r="M4" s="4"/>
      <c r="O4" s="11" t="s">
        <v>66</v>
      </c>
      <c r="Q4" s="53">
        <v>162.88999999999999</v>
      </c>
      <c r="R4" s="416">
        <v>0.14199999999999999</v>
      </c>
      <c r="T4" s="1">
        <v>43678</v>
      </c>
      <c r="U4" t="s">
        <v>1357</v>
      </c>
    </row>
    <row r="5" spans="1:21" x14ac:dyDescent="0.25">
      <c r="B5" s="395">
        <v>43821</v>
      </c>
      <c r="C5" s="4">
        <v>40</v>
      </c>
      <c r="D5" s="3">
        <v>163.68</v>
      </c>
      <c r="E5" s="3">
        <v>0</v>
      </c>
      <c r="F5" s="3">
        <f>C5*D5+E5</f>
        <v>6547.2000000000007</v>
      </c>
      <c r="G5" s="69"/>
      <c r="H5" s="158"/>
      <c r="I5" s="3"/>
      <c r="J5" s="3"/>
      <c r="K5" s="3"/>
      <c r="L5" s="4"/>
      <c r="M5" s="4"/>
      <c r="O5" s="11" t="s">
        <v>67</v>
      </c>
      <c r="Q5" s="3">
        <f>Q4*Q2</f>
        <v>13031.199999999999</v>
      </c>
      <c r="T5" s="680"/>
      <c r="U5" s="30"/>
    </row>
    <row r="6" spans="1:21" x14ac:dyDescent="0.25">
      <c r="B6" s="69"/>
      <c r="C6" s="4"/>
      <c r="D6" s="3"/>
      <c r="E6" s="3"/>
      <c r="F6" s="3"/>
      <c r="G6" s="69"/>
      <c r="H6" s="158"/>
      <c r="I6" s="3"/>
      <c r="J6" s="3"/>
      <c r="K6" s="3"/>
      <c r="L6" s="4"/>
      <c r="M6" s="4"/>
      <c r="O6" s="11" t="s">
        <v>64</v>
      </c>
      <c r="Q6" s="2">
        <f>Q3*Q2</f>
        <v>15731.310000000001</v>
      </c>
      <c r="U6" s="396"/>
    </row>
    <row r="7" spans="1:21" x14ac:dyDescent="0.25">
      <c r="B7" s="69"/>
      <c r="C7" s="4"/>
      <c r="D7" s="3"/>
      <c r="E7" s="3"/>
      <c r="F7" s="3"/>
      <c r="G7" s="69"/>
      <c r="H7" s="158"/>
      <c r="I7" s="3"/>
      <c r="J7" s="3"/>
      <c r="K7" s="3"/>
      <c r="L7" s="4"/>
      <c r="M7" s="4"/>
      <c r="O7" s="11" t="s">
        <v>175</v>
      </c>
      <c r="Q7" s="2">
        <f>Q10+Q8</f>
        <v>-2700.1100000000024</v>
      </c>
      <c r="R7">
        <v>40</v>
      </c>
    </row>
    <row r="8" spans="1:21" x14ac:dyDescent="0.25">
      <c r="B8" s="69"/>
      <c r="C8" s="4"/>
      <c r="D8" s="3"/>
      <c r="E8" s="3"/>
      <c r="F8" s="3"/>
      <c r="G8" s="69"/>
      <c r="H8" s="158"/>
      <c r="I8" s="3"/>
      <c r="J8" s="3"/>
      <c r="K8" s="3"/>
      <c r="L8" s="4"/>
      <c r="M8" s="4"/>
      <c r="O8" s="11" t="s">
        <v>177</v>
      </c>
      <c r="P8" s="33"/>
      <c r="Q8" s="2">
        <f>K18+M18-F18+Q2*Q4</f>
        <v>-2700.1100000000024</v>
      </c>
      <c r="T8" s="1"/>
      <c r="U8" s="728"/>
    </row>
    <row r="9" spans="1:21" x14ac:dyDescent="0.25">
      <c r="B9" s="69"/>
      <c r="C9" s="4"/>
      <c r="D9" s="3"/>
      <c r="E9" s="3"/>
      <c r="F9" s="3"/>
      <c r="G9" s="4"/>
      <c r="H9" s="158"/>
      <c r="I9" s="3"/>
      <c r="J9" s="3"/>
      <c r="K9" s="3"/>
      <c r="L9" s="4"/>
      <c r="M9" s="4"/>
      <c r="O9" s="11" t="s">
        <v>202</v>
      </c>
      <c r="Q9" s="131">
        <f>IF(Q2=0, 0, Q8/Q6)</f>
        <v>-0.17163923411337023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179.179</v>
      </c>
    </row>
    <row r="20" spans="1:20" x14ac:dyDescent="0.25">
      <c r="O20" s="78">
        <v>1.0900000000000001</v>
      </c>
      <c r="P20" s="78">
        <f t="shared" ref="P20:P39" si="0">O20*$Q$4</f>
        <v>177.55009999999999</v>
      </c>
    </row>
    <row r="21" spans="1:20" x14ac:dyDescent="0.25">
      <c r="O21" s="78">
        <v>1.08</v>
      </c>
      <c r="P21" s="78">
        <f t="shared" si="0"/>
        <v>175.9212</v>
      </c>
      <c r="T21" s="1"/>
    </row>
    <row r="22" spans="1:20" x14ac:dyDescent="0.25">
      <c r="O22" s="78">
        <v>1.07</v>
      </c>
      <c r="P22" s="78">
        <f t="shared" si="0"/>
        <v>174.29229999999998</v>
      </c>
    </row>
    <row r="23" spans="1:20" x14ac:dyDescent="0.25">
      <c r="O23" s="78">
        <v>1.06</v>
      </c>
      <c r="P23" s="78">
        <f t="shared" si="0"/>
        <v>172.6634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171.03449999999998</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169.40559999999999</v>
      </c>
    </row>
    <row r="26" spans="1:20" x14ac:dyDescent="0.25">
      <c r="B26" s="161">
        <v>43626</v>
      </c>
      <c r="C26" s="10">
        <v>0</v>
      </c>
      <c r="D26" s="39">
        <v>252.2</v>
      </c>
      <c r="E26" s="39">
        <v>275.81</v>
      </c>
      <c r="F26" s="39"/>
      <c r="G26" s="39"/>
      <c r="H26" s="175"/>
      <c r="I26" s="39"/>
      <c r="J26" s="39">
        <v>476.09</v>
      </c>
      <c r="K26" s="39"/>
      <c r="L26" s="39"/>
      <c r="O26" s="78">
        <v>1.03</v>
      </c>
      <c r="P26" s="78">
        <f t="shared" si="0"/>
        <v>167.77669999999998</v>
      </c>
      <c r="T26" s="153"/>
    </row>
    <row r="27" spans="1:20" x14ac:dyDescent="0.25">
      <c r="B27" s="161">
        <v>43627</v>
      </c>
      <c r="C27" s="10">
        <v>20</v>
      </c>
      <c r="D27" s="39">
        <v>238.2055</v>
      </c>
      <c r="E27" s="39">
        <v>262.02999999999997</v>
      </c>
      <c r="F27" s="39">
        <f t="shared" ref="F27:F35" si="1">C27*(E27-D27)</f>
        <v>476.48999999999944</v>
      </c>
      <c r="G27" s="39">
        <f t="shared" ref="G27:G35" si="2">D27*C27</f>
        <v>4764.1099999999997</v>
      </c>
      <c r="H27" s="175"/>
      <c r="I27" s="39"/>
      <c r="J27" s="39">
        <f t="shared" ref="J27:J35" si="3">F27</f>
        <v>476.48999999999944</v>
      </c>
      <c r="K27" s="39"/>
      <c r="L27" s="39"/>
      <c r="O27" s="78">
        <v>1.02</v>
      </c>
      <c r="P27" s="78">
        <f t="shared" si="0"/>
        <v>166.14779999999999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164.51889999999997</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162.88999999999999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161.2611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159.63219999999998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158.0033</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156.37439999999998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154.74549999999999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153.11659999999998</v>
      </c>
    </row>
    <row r="36" spans="2:17" x14ac:dyDescent="0.25">
      <c r="B36" s="161"/>
      <c r="C36" s="10"/>
      <c r="D36" s="39"/>
      <c r="E36" s="39"/>
      <c r="F36" s="39"/>
      <c r="G36" s="39"/>
      <c r="H36" s="175"/>
      <c r="I36" s="39"/>
      <c r="J36" s="39"/>
      <c r="K36" s="39"/>
      <c r="L36" s="39"/>
      <c r="O36" s="78">
        <v>0.93</v>
      </c>
      <c r="P36" s="78">
        <f t="shared" si="0"/>
        <v>151.48769999999999</v>
      </c>
    </row>
    <row r="37" spans="2:17" x14ac:dyDescent="0.25">
      <c r="B37" s="161"/>
      <c r="C37" s="10"/>
      <c r="D37" s="39"/>
      <c r="E37" s="39"/>
      <c r="F37" s="39"/>
      <c r="G37" s="39"/>
      <c r="H37" s="175"/>
      <c r="I37" s="39"/>
      <c r="J37" s="39"/>
      <c r="K37" s="39"/>
      <c r="L37" s="39"/>
      <c r="O37" s="78">
        <v>0.92</v>
      </c>
      <c r="P37" s="78">
        <f t="shared" si="0"/>
        <v>149.8588</v>
      </c>
    </row>
    <row r="38" spans="2:17" x14ac:dyDescent="0.25">
      <c r="B38" s="161"/>
      <c r="C38" s="10"/>
      <c r="D38" s="39"/>
      <c r="E38" s="39"/>
      <c r="F38" s="39"/>
      <c r="G38" s="39"/>
      <c r="H38" s="175"/>
      <c r="I38" s="39"/>
      <c r="J38" s="39"/>
      <c r="K38" s="39"/>
      <c r="L38" s="39"/>
      <c r="O38" s="78">
        <v>0.91</v>
      </c>
      <c r="P38" s="78">
        <f t="shared" si="0"/>
        <v>148.22989999999999</v>
      </c>
    </row>
    <row r="39" spans="2:17" x14ac:dyDescent="0.25">
      <c r="B39" s="161"/>
      <c r="C39" s="10"/>
      <c r="D39" s="39"/>
      <c r="E39" s="39"/>
      <c r="F39" s="39"/>
      <c r="G39" s="39"/>
      <c r="H39" s="175"/>
      <c r="I39" s="39"/>
      <c r="J39" s="39"/>
      <c r="K39" s="39"/>
      <c r="L39" s="39"/>
      <c r="O39" s="78">
        <v>0.9</v>
      </c>
      <c r="P39" s="78">
        <f t="shared" si="0"/>
        <v>146.601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5" priority="35">
      <formula>Q7&gt;0</formula>
    </cfRule>
    <cfRule type="expression" dxfId="4114" priority="36">
      <formula>Q7&lt;0</formula>
    </cfRule>
  </conditionalFormatting>
  <conditionalFormatting sqref="Q8">
    <cfRule type="expression" dxfId="4113" priority="33">
      <formula>Q8&gt;0</formula>
    </cfRule>
    <cfRule type="expression" dxfId="4112" priority="34">
      <formula>Q8&lt;0</formula>
    </cfRule>
  </conditionalFormatting>
  <conditionalFormatting sqref="F34:F54 F58:F63">
    <cfRule type="expression" dxfId="4111" priority="31">
      <formula>F34&gt;0</formula>
    </cfRule>
    <cfRule type="expression" dxfId="4110" priority="32">
      <formula>F34&lt;0</formula>
    </cfRule>
  </conditionalFormatting>
  <conditionalFormatting sqref="H34:H54 H58:H63">
    <cfRule type="expression" dxfId="4109" priority="29">
      <formula>H34&gt;0</formula>
    </cfRule>
    <cfRule type="expression" dxfId="4108" priority="30">
      <formula>H34&lt;0</formula>
    </cfRule>
  </conditionalFormatting>
  <conditionalFormatting sqref="Q10">
    <cfRule type="expression" dxfId="4107" priority="27">
      <formula>Q10&gt;0</formula>
    </cfRule>
    <cfRule type="expression" dxfId="4106" priority="28">
      <formula>Q10&lt;0</formula>
    </cfRule>
  </conditionalFormatting>
  <conditionalFormatting sqref="J25:J38">
    <cfRule type="expression" dxfId="4105" priority="25">
      <formula>J25&gt;0</formula>
    </cfRule>
    <cfRule type="expression" dxfId="4104" priority="26">
      <formula>J25&lt;0</formula>
    </cfRule>
  </conditionalFormatting>
  <conditionalFormatting sqref="K25:K35 K37:K38">
    <cfRule type="expression" dxfId="4103" priority="23">
      <formula>K25&gt;0</formula>
    </cfRule>
    <cfRule type="expression" dxfId="4102" priority="24">
      <formula>K25&lt;0</formula>
    </cfRule>
  </conditionalFormatting>
  <conditionalFormatting sqref="F89:F110">
    <cfRule type="expression" dxfId="4101" priority="21">
      <formula>F89&gt;0</formula>
    </cfRule>
    <cfRule type="expression" dxfId="4100" priority="22">
      <formula>F89&lt;0</formula>
    </cfRule>
  </conditionalFormatting>
  <conditionalFormatting sqref="H89:H110">
    <cfRule type="expression" dxfId="4099" priority="19">
      <formula>H89&gt;0</formula>
    </cfRule>
    <cfRule type="expression" dxfId="4098" priority="20">
      <formula>H89&lt;0</formula>
    </cfRule>
  </conditionalFormatting>
  <conditionalFormatting sqref="J89:J102">
    <cfRule type="expression" dxfId="4097" priority="17">
      <formula>J89&gt;0</formula>
    </cfRule>
    <cfRule type="expression" dxfId="4096" priority="18">
      <formula>J89&lt;0</formula>
    </cfRule>
  </conditionalFormatting>
  <conditionalFormatting sqref="K89:K102">
    <cfRule type="expression" dxfId="4095" priority="15">
      <formula>K89&gt;0</formula>
    </cfRule>
    <cfRule type="expression" dxfId="4094" priority="16">
      <formula>K89&lt;0</formula>
    </cfRule>
  </conditionalFormatting>
  <conditionalFormatting sqref="L89:L102">
    <cfRule type="expression" dxfId="4093" priority="13">
      <formula>L89&gt;0</formula>
    </cfRule>
    <cfRule type="expression" dxfId="4092" priority="14">
      <formula>L89&lt;0</formula>
    </cfRule>
  </conditionalFormatting>
  <conditionalFormatting sqref="F25:F26 F30:F33">
    <cfRule type="expression" dxfId="4091" priority="11">
      <formula>F25&gt;0</formula>
    </cfRule>
    <cfRule type="expression" dxfId="4090" priority="12">
      <formula>F25&lt;0</formula>
    </cfRule>
  </conditionalFormatting>
  <conditionalFormatting sqref="H25:H33">
    <cfRule type="expression" dxfId="4089" priority="9">
      <formula>H25&gt;0</formula>
    </cfRule>
    <cfRule type="expression" dxfId="4088" priority="10">
      <formula>H25&lt;0</formula>
    </cfRule>
  </conditionalFormatting>
  <conditionalFormatting sqref="J54">
    <cfRule type="expression" dxfId="4087" priority="7">
      <formula>J54&gt;0</formula>
    </cfRule>
    <cfRule type="expression" dxfId="4086" priority="8">
      <formula>J54&lt;0</formula>
    </cfRule>
  </conditionalFormatting>
  <conditionalFormatting sqref="F55:F57">
    <cfRule type="expression" dxfId="4085" priority="5">
      <formula>F55&gt;0</formula>
    </cfRule>
    <cfRule type="expression" dxfId="4084" priority="6">
      <formula>F55&lt;0</formula>
    </cfRule>
  </conditionalFormatting>
  <conditionalFormatting sqref="H55:H57">
    <cfRule type="expression" dxfId="4083" priority="3">
      <formula>H55&gt;0</formula>
    </cfRule>
    <cfRule type="expression" dxfId="4082" priority="4">
      <formula>H55&lt;0</formula>
    </cfRule>
  </conditionalFormatting>
  <conditionalFormatting sqref="F27:F29">
    <cfRule type="expression" dxfId="4081" priority="1">
      <formula>F27&gt;0</formula>
    </cfRule>
    <cfRule type="expression" dxfId="408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9" priority="9">
      <formula>F36&gt;0</formula>
    </cfRule>
    <cfRule type="expression" dxfId="4078" priority="10">
      <formula>F36&lt;0</formula>
    </cfRule>
  </conditionalFormatting>
  <conditionalFormatting sqref="F25:F35">
    <cfRule type="expression" dxfId="4077" priority="7">
      <formula>F25&gt;0</formula>
    </cfRule>
    <cfRule type="expression" dxfId="4076" priority="8">
      <formula>F25&lt;0</formula>
    </cfRule>
  </conditionalFormatting>
  <conditionalFormatting sqref="H25:H35">
    <cfRule type="expression" dxfId="4075" priority="5">
      <formula>H25&gt;0</formula>
    </cfRule>
    <cfRule type="expression" dxfId="4074" priority="6">
      <formula>H25&lt;0</formula>
    </cfRule>
  </conditionalFormatting>
  <conditionalFormatting sqref="Q7">
    <cfRule type="expression" dxfId="4073" priority="3">
      <formula>Q7&gt;0</formula>
    </cfRule>
    <cfRule type="expression" dxfId="4072" priority="4">
      <formula>Q7&lt;0</formula>
    </cfRule>
  </conditionalFormatting>
  <conditionalFormatting sqref="Q8">
    <cfRule type="expression" dxfId="4071" priority="1">
      <formula>Q8&gt;0</formula>
    </cfRule>
    <cfRule type="expression" dxfId="407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9" priority="37">
      <formula>F25&gt;0</formula>
    </cfRule>
    <cfRule type="expression" dxfId="4068" priority="38">
      <formula>F25&lt;0</formula>
    </cfRule>
  </conditionalFormatting>
  <conditionalFormatting sqref="Q7">
    <cfRule type="expression" dxfId="4067" priority="35">
      <formula>Q7&gt;0</formula>
    </cfRule>
    <cfRule type="expression" dxfId="4066" priority="36">
      <formula>Q7&lt;0</formula>
    </cfRule>
  </conditionalFormatting>
  <conditionalFormatting sqref="Q8">
    <cfRule type="expression" dxfId="4065" priority="33">
      <formula>Q8&gt;0</formula>
    </cfRule>
    <cfRule type="expression" dxfId="4064" priority="34">
      <formula>Q8&lt;0</formula>
    </cfRule>
  </conditionalFormatting>
  <conditionalFormatting sqref="F44:F46">
    <cfRule type="expression" dxfId="4063" priority="31">
      <formula>F44&gt;0</formula>
    </cfRule>
    <cfRule type="expression" dxfId="4062" priority="32">
      <formula>F44&lt;0</formula>
    </cfRule>
  </conditionalFormatting>
  <conditionalFormatting sqref="H44:H46">
    <cfRule type="expression" dxfId="4061" priority="29">
      <formula>H44&gt;0</formula>
    </cfRule>
    <cfRule type="expression" dxfId="4060" priority="30">
      <formula>H44&lt;0</formula>
    </cfRule>
  </conditionalFormatting>
  <conditionalFormatting sqref="F89:F110">
    <cfRule type="expression" dxfId="4059" priority="27">
      <formula>F89&gt;0</formula>
    </cfRule>
    <cfRule type="expression" dxfId="4058" priority="28">
      <formula>F89&lt;0</formula>
    </cfRule>
  </conditionalFormatting>
  <conditionalFormatting sqref="H89:H110">
    <cfRule type="expression" dxfId="4057" priority="25">
      <formula>H89&gt;0</formula>
    </cfRule>
    <cfRule type="expression" dxfId="4056" priority="26">
      <formula>H89&lt;0</formula>
    </cfRule>
  </conditionalFormatting>
  <conditionalFormatting sqref="Q10">
    <cfRule type="expression" dxfId="4055" priority="23">
      <formula>Q10&gt;0</formula>
    </cfRule>
    <cfRule type="expression" dxfId="4054" priority="24">
      <formula>Q10&lt;0</formula>
    </cfRule>
  </conditionalFormatting>
  <conditionalFormatting sqref="J25:J38">
    <cfRule type="expression" dxfId="4053" priority="21">
      <formula>J25&gt;0</formula>
    </cfRule>
    <cfRule type="expression" dxfId="4052" priority="22">
      <formula>J25&lt;0</formula>
    </cfRule>
  </conditionalFormatting>
  <conditionalFormatting sqref="K25:K38">
    <cfRule type="expression" dxfId="4051" priority="19">
      <formula>K25&gt;0</formula>
    </cfRule>
    <cfRule type="expression" dxfId="4050" priority="20">
      <formula>K25&lt;0</formula>
    </cfRule>
  </conditionalFormatting>
  <conditionalFormatting sqref="L25:L38">
    <cfRule type="expression" dxfId="4049" priority="17">
      <formula>L25&gt;0</formula>
    </cfRule>
    <cfRule type="expression" dxfId="4048" priority="18">
      <formula>L25&lt;0</formula>
    </cfRule>
  </conditionalFormatting>
  <conditionalFormatting sqref="J40">
    <cfRule type="expression" dxfId="4047" priority="15">
      <formula>J40&gt;0</formula>
    </cfRule>
    <cfRule type="expression" dxfId="4046" priority="16">
      <formula>J40&lt;0</formula>
    </cfRule>
  </conditionalFormatting>
  <conditionalFormatting sqref="L39">
    <cfRule type="expression" dxfId="4045" priority="11">
      <formula>L39&gt;0</formula>
    </cfRule>
    <cfRule type="expression" dxfId="4044" priority="12">
      <formula>L39&lt;0</formula>
    </cfRule>
  </conditionalFormatting>
  <conditionalFormatting sqref="F39">
    <cfRule type="expression" dxfId="4043" priority="9">
      <formula>F39&gt;0</formula>
    </cfRule>
    <cfRule type="expression" dxfId="4042" priority="10">
      <formula>F39&lt;0</formula>
    </cfRule>
  </conditionalFormatting>
  <conditionalFormatting sqref="H39">
    <cfRule type="expression" dxfId="4041" priority="7">
      <formula>H39&gt;0</formula>
    </cfRule>
    <cfRule type="expression" dxfId="4040" priority="8">
      <formula>H39&lt;0</formula>
    </cfRule>
  </conditionalFormatting>
  <conditionalFormatting sqref="J41">
    <cfRule type="expression" dxfId="4039" priority="5">
      <formula>J41&gt;0</formula>
    </cfRule>
    <cfRule type="expression" dxfId="4038" priority="6">
      <formula>J41&lt;0</formula>
    </cfRule>
  </conditionalFormatting>
  <conditionalFormatting sqref="J43">
    <cfRule type="expression" dxfId="4037" priority="3">
      <formula>J43&gt;0</formula>
    </cfRule>
    <cfRule type="expression" dxfId="4036" priority="4">
      <formula>J43&lt;0</formula>
    </cfRule>
  </conditionalFormatting>
  <conditionalFormatting sqref="J44">
    <cfRule type="expression" dxfId="4035" priority="1">
      <formula>J44&gt;0</formula>
    </cfRule>
    <cfRule type="expression" dxfId="403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3" priority="31">
      <formula>F29&gt;0</formula>
    </cfRule>
    <cfRule type="expression" dxfId="4032" priority="32">
      <formula>F29&lt;0</formula>
    </cfRule>
  </conditionalFormatting>
  <conditionalFormatting sqref="F29 F31:F35">
    <cfRule type="expression" dxfId="4031" priority="33">
      <formula>F29&gt;0</formula>
    </cfRule>
    <cfRule type="expression" dxfId="4030" priority="34">
      <formula>F29&lt;0</formula>
    </cfRule>
  </conditionalFormatting>
  <conditionalFormatting sqref="H29 H31:H35">
    <cfRule type="expression" dxfId="4029" priority="29">
      <formula>H29&gt;0</formula>
    </cfRule>
    <cfRule type="expression" dxfId="4028" priority="30">
      <formula>H29&lt;0</formula>
    </cfRule>
  </conditionalFormatting>
  <conditionalFormatting sqref="F21:F28">
    <cfRule type="expression" dxfId="4027" priority="27">
      <formula>F21&gt;0</formula>
    </cfRule>
    <cfRule type="expression" dxfId="4026" priority="28">
      <formula>F21&lt;0</formula>
    </cfRule>
  </conditionalFormatting>
  <conditionalFormatting sqref="H21:H28">
    <cfRule type="expression" dxfId="4025" priority="25">
      <formula>H21&gt;0</formula>
    </cfRule>
    <cfRule type="expression" dxfId="4024" priority="26">
      <formula>H21&lt;0</formula>
    </cfRule>
  </conditionalFormatting>
  <conditionalFormatting sqref="Q8">
    <cfRule type="expression" dxfId="4023" priority="21">
      <formula>Q8&gt;0</formula>
    </cfRule>
    <cfRule type="expression" dxfId="4022" priority="22">
      <formula>Q8&lt;0</formula>
    </cfRule>
  </conditionalFormatting>
  <conditionalFormatting sqref="Q7">
    <cfRule type="expression" dxfId="4021" priority="23">
      <formula>Q7&gt;0</formula>
    </cfRule>
    <cfRule type="expression" dxfId="4020" priority="24">
      <formula>Q7&lt;0</formula>
    </cfRule>
  </conditionalFormatting>
  <conditionalFormatting sqref="F30">
    <cfRule type="expression" dxfId="4019" priority="19">
      <formula>F30&gt;0</formula>
    </cfRule>
    <cfRule type="expression" dxfId="4018" priority="20">
      <formula>F30&lt;0</formula>
    </cfRule>
  </conditionalFormatting>
  <conditionalFormatting sqref="H30">
    <cfRule type="expression" dxfId="4017" priority="17">
      <formula>H30&gt;0</formula>
    </cfRule>
    <cfRule type="expression" dxfId="4016" priority="18">
      <formula>H30&lt;0</formula>
    </cfRule>
  </conditionalFormatting>
  <conditionalFormatting sqref="F68 F70:F74">
    <cfRule type="expression" dxfId="4015" priority="13">
      <formula>F68&gt;0</formula>
    </cfRule>
    <cfRule type="expression" dxfId="4014" priority="14">
      <formula>F68&lt;0</formula>
    </cfRule>
  </conditionalFormatting>
  <conditionalFormatting sqref="F68 F70:F74">
    <cfRule type="expression" dxfId="4013" priority="15">
      <formula>F68&gt;0</formula>
    </cfRule>
    <cfRule type="expression" dxfId="4012" priority="16">
      <formula>F68&lt;0</formula>
    </cfRule>
  </conditionalFormatting>
  <conditionalFormatting sqref="H68 H70:H74">
    <cfRule type="expression" dxfId="4011" priority="11">
      <formula>H68&gt;0</formula>
    </cfRule>
    <cfRule type="expression" dxfId="4010" priority="12">
      <formula>H68&lt;0</formula>
    </cfRule>
  </conditionalFormatting>
  <conditionalFormatting sqref="F60:F67">
    <cfRule type="expression" dxfId="4009" priority="9">
      <formula>F60&gt;0</formula>
    </cfRule>
    <cfRule type="expression" dxfId="4008" priority="10">
      <formula>F60&lt;0</formula>
    </cfRule>
  </conditionalFormatting>
  <conditionalFormatting sqref="H60:H67">
    <cfRule type="expression" dxfId="4007" priority="7">
      <formula>H60&gt;0</formula>
    </cfRule>
    <cfRule type="expression" dxfId="4006" priority="8">
      <formula>H60&lt;0</formula>
    </cfRule>
  </conditionalFormatting>
  <conditionalFormatting sqref="F69">
    <cfRule type="expression" dxfId="4005" priority="5">
      <formula>F69&gt;0</formula>
    </cfRule>
    <cfRule type="expression" dxfId="4004" priority="6">
      <formula>F69&lt;0</formula>
    </cfRule>
  </conditionalFormatting>
  <conditionalFormatting sqref="H69">
    <cfRule type="expression" dxfId="4003" priority="3">
      <formula>H69&gt;0</formula>
    </cfRule>
    <cfRule type="expression" dxfId="4002" priority="4">
      <formula>H69&lt;0</formula>
    </cfRule>
  </conditionalFormatting>
  <conditionalFormatting sqref="Q10">
    <cfRule type="expression" dxfId="4001" priority="1">
      <formula>Q10&gt;0</formula>
    </cfRule>
    <cfRule type="expression" dxfId="400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9" priority="75">
      <formula>F32&gt;0</formula>
    </cfRule>
    <cfRule type="expression" dxfId="3998" priority="76">
      <formula>F32&lt;0</formula>
    </cfRule>
  </conditionalFormatting>
  <conditionalFormatting sqref="Q7">
    <cfRule type="expression" dxfId="3997" priority="73">
      <formula>Q7&gt;0</formula>
    </cfRule>
    <cfRule type="expression" dxfId="3996" priority="74">
      <formula>Q7&lt;0</formula>
    </cfRule>
  </conditionalFormatting>
  <conditionalFormatting sqref="Q8">
    <cfRule type="expression" dxfId="3995" priority="71">
      <formula>Q8&gt;0</formula>
    </cfRule>
    <cfRule type="expression" dxfId="399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3" priority="63">
      <formula>M58&gt;0</formula>
    </cfRule>
    <cfRule type="expression" dxfId="3992" priority="64">
      <formula>M58&lt;0</formula>
    </cfRule>
  </conditionalFormatting>
  <conditionalFormatting sqref="Q10">
    <cfRule type="expression" dxfId="3991" priority="61">
      <formula>Q10&gt;0</formula>
    </cfRule>
    <cfRule type="expression" dxfId="3990" priority="62">
      <formula>Q10&lt;0</formula>
    </cfRule>
  </conditionalFormatting>
  <conditionalFormatting sqref="F29:F31">
    <cfRule type="expression" dxfId="3989" priority="59">
      <formula>F29&gt;0</formula>
    </cfRule>
    <cfRule type="expression" dxfId="3988" priority="60">
      <formula>F29&lt;0</formula>
    </cfRule>
  </conditionalFormatting>
  <conditionalFormatting sqref="H29:H31">
    <cfRule type="expression" dxfId="3987" priority="57">
      <formula>H29&gt;0</formula>
    </cfRule>
    <cfRule type="expression" dxfId="3986" priority="58">
      <formula>H29&lt;0</formula>
    </cfRule>
  </conditionalFormatting>
  <conditionalFormatting sqref="F83:F94">
    <cfRule type="expression" dxfId="3985" priority="55">
      <formula>F83&gt;0</formula>
    </cfRule>
    <cfRule type="expression" dxfId="3984" priority="56">
      <formula>F83&lt;0</formula>
    </cfRule>
  </conditionalFormatting>
  <conditionalFormatting sqref="H83:H94">
    <cfRule type="expression" dxfId="3983" priority="53">
      <formula>H83&gt;0</formula>
    </cfRule>
    <cfRule type="expression" dxfId="3982" priority="54">
      <formula>H83&lt;0</formula>
    </cfRule>
  </conditionalFormatting>
  <conditionalFormatting sqref="J41">
    <cfRule type="expression" dxfId="3981" priority="51">
      <formula>J41&gt;0</formula>
    </cfRule>
    <cfRule type="expression" dxfId="3980" priority="52">
      <formula>J41&lt;0</formula>
    </cfRule>
  </conditionalFormatting>
  <conditionalFormatting sqref="J39:J47">
    <cfRule type="expression" dxfId="3979" priority="49">
      <formula>J39&gt;0</formula>
    </cfRule>
    <cfRule type="expression" dxfId="3978" priority="50">
      <formula>J39&lt;0</formula>
    </cfRule>
  </conditionalFormatting>
  <conditionalFormatting sqref="F48:F51 H48:H51">
    <cfRule type="expression" dxfId="3977" priority="47">
      <formula>F48&gt;0</formula>
    </cfRule>
    <cfRule type="expression" dxfId="3976" priority="48">
      <formula>F48&lt;0</formula>
    </cfRule>
  </conditionalFormatting>
  <conditionalFormatting sqref="J48:J57">
    <cfRule type="expression" dxfId="3975" priority="45">
      <formula>J48&gt;0</formula>
    </cfRule>
    <cfRule type="expression" dxfId="3974" priority="46">
      <formula>J48&lt;0</formula>
    </cfRule>
  </conditionalFormatting>
  <conditionalFormatting sqref="K45:K52">
    <cfRule type="expression" dxfId="3973" priority="43">
      <formula>K45&gt;0</formula>
    </cfRule>
    <cfRule type="expression" dxfId="3972" priority="44">
      <formula>K45&lt;0</formula>
    </cfRule>
  </conditionalFormatting>
  <conditionalFormatting sqref="K45:K52">
    <cfRule type="expression" dxfId="3971" priority="41">
      <formula>K45&gt;0</formula>
    </cfRule>
    <cfRule type="expression" dxfId="3970" priority="42">
      <formula>K45&lt;0</formula>
    </cfRule>
  </conditionalFormatting>
  <conditionalFormatting sqref="F102:F118 H102:H118 H120:H128 F120:F128">
    <cfRule type="expression" dxfId="3969" priority="37">
      <formula>F102&gt;0</formula>
    </cfRule>
    <cfRule type="expression" dxfId="3968" priority="38">
      <formula>F102&lt;0</formula>
    </cfRule>
  </conditionalFormatting>
  <conditionalFormatting sqref="F96:F101">
    <cfRule type="expression" dxfId="3967" priority="35">
      <formula>F96&gt;0</formula>
    </cfRule>
    <cfRule type="expression" dxfId="3966" priority="36">
      <formula>F96&lt;0</formula>
    </cfRule>
  </conditionalFormatting>
  <conditionalFormatting sqref="H96:H101">
    <cfRule type="expression" dxfId="3965" priority="33">
      <formula>H96&gt;0</formula>
    </cfRule>
    <cfRule type="expression" dxfId="3964" priority="34">
      <formula>H96&lt;0</formula>
    </cfRule>
  </conditionalFormatting>
  <conditionalFormatting sqref="J112">
    <cfRule type="expression" dxfId="3963" priority="31">
      <formula>J112&gt;0</formula>
    </cfRule>
    <cfRule type="expression" dxfId="3962" priority="32">
      <formula>J112&lt;0</formula>
    </cfRule>
  </conditionalFormatting>
  <conditionalFormatting sqref="J110:J118 J120">
    <cfRule type="expression" dxfId="3961" priority="29">
      <formula>J110&gt;0</formula>
    </cfRule>
    <cfRule type="expression" dxfId="3960" priority="30">
      <formula>J110&lt;0</formula>
    </cfRule>
  </conditionalFormatting>
  <conditionalFormatting sqref="F119 H119">
    <cfRule type="expression" dxfId="3959" priority="27">
      <formula>F119&gt;0</formula>
    </cfRule>
    <cfRule type="expression" dxfId="3958" priority="28">
      <formula>F119&lt;0</formula>
    </cfRule>
  </conditionalFormatting>
  <conditionalFormatting sqref="J119">
    <cfRule type="expression" dxfId="3957" priority="25">
      <formula>J119&gt;0</formula>
    </cfRule>
    <cfRule type="expression" dxfId="3956" priority="26">
      <formula>J119&lt;0</formula>
    </cfRule>
  </conditionalFormatting>
  <conditionalFormatting sqref="K112:K123">
    <cfRule type="expression" dxfId="3955" priority="23">
      <formula>K112&gt;0</formula>
    </cfRule>
    <cfRule type="expression" dxfId="3954" priority="24">
      <formula>K112&lt;0</formula>
    </cfRule>
  </conditionalFormatting>
  <conditionalFormatting sqref="K110:K123">
    <cfRule type="expression" dxfId="3953" priority="21">
      <formula>K110&gt;0</formula>
    </cfRule>
    <cfRule type="expression" dxfId="3952" priority="22">
      <formula>K110&lt;0</formula>
    </cfRule>
  </conditionalFormatting>
  <conditionalFormatting sqref="J121">
    <cfRule type="expression" dxfId="3951" priority="19">
      <formula>J121&gt;0</formula>
    </cfRule>
    <cfRule type="expression" dxfId="3950" priority="20">
      <formula>J121&lt;0</formula>
    </cfRule>
  </conditionalFormatting>
  <conditionalFormatting sqref="F25:F28">
    <cfRule type="expression" dxfId="3949" priority="17">
      <formula>F25&gt;0</formula>
    </cfRule>
    <cfRule type="expression" dxfId="3948" priority="18">
      <formula>F25&lt;0</formula>
    </cfRule>
  </conditionalFormatting>
  <conditionalFormatting sqref="H25:H28">
    <cfRule type="expression" dxfId="3947" priority="15">
      <formula>H25&gt;0</formula>
    </cfRule>
    <cfRule type="expression" dxfId="3946" priority="16">
      <formula>H25&lt;0</formula>
    </cfRule>
  </conditionalFormatting>
  <conditionalFormatting sqref="J27:J29">
    <cfRule type="expression" dxfId="3945" priority="13">
      <formula>J27&gt;0</formula>
    </cfRule>
    <cfRule type="expression" dxfId="3944" priority="14">
      <formula>J27&lt;0</formula>
    </cfRule>
  </conditionalFormatting>
  <conditionalFormatting sqref="J30:J31">
    <cfRule type="expression" dxfId="3943" priority="11">
      <formula>J30&gt;0</formula>
    </cfRule>
    <cfRule type="expression" dxfId="3942" priority="12">
      <formula>J30&lt;0</formula>
    </cfRule>
  </conditionalFormatting>
  <conditionalFormatting sqref="J33">
    <cfRule type="expression" dxfId="3941" priority="9">
      <formula>J33&gt;0</formula>
    </cfRule>
    <cfRule type="expression" dxfId="3940" priority="10">
      <formula>J33&lt;0</formula>
    </cfRule>
  </conditionalFormatting>
  <conditionalFormatting sqref="J34">
    <cfRule type="expression" dxfId="3939" priority="7">
      <formula>J34&gt;0</formula>
    </cfRule>
    <cfRule type="expression" dxfId="3938" priority="8">
      <formula>J34&lt;0</formula>
    </cfRule>
  </conditionalFormatting>
  <conditionalFormatting sqref="J35:J43">
    <cfRule type="expression" dxfId="3937" priority="5">
      <formula>J35&gt;0</formula>
    </cfRule>
    <cfRule type="expression" dxfId="393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5" priority="1">
      <formula>Q9&gt;0</formula>
    </cfRule>
    <cfRule type="expression" dxfId="393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3" priority="27">
      <formula>F27&gt;0</formula>
    </cfRule>
    <cfRule type="expression" dxfId="3932" priority="28">
      <formula>F27&lt;0</formula>
    </cfRule>
  </conditionalFormatting>
  <conditionalFormatting sqref="Q8">
    <cfRule type="expression" dxfId="3931" priority="15">
      <formula>Q8&gt;0</formula>
    </cfRule>
    <cfRule type="expression" dxfId="3930" priority="16">
      <formula>Q8&lt;0</formula>
    </cfRule>
  </conditionalFormatting>
  <conditionalFormatting sqref="Q7">
    <cfRule type="expression" dxfId="3929" priority="17">
      <formula>Q7&gt;0</formula>
    </cfRule>
    <cfRule type="expression" dxfId="3928" priority="18">
      <formula>Q7&lt;0</formula>
    </cfRule>
  </conditionalFormatting>
  <conditionalFormatting sqref="F37:F38">
    <cfRule type="expression" dxfId="3927" priority="13">
      <formula>F37&gt;0</formula>
    </cfRule>
    <cfRule type="expression" dxfId="3926" priority="14">
      <formula>F37&lt;0</formula>
    </cfRule>
  </conditionalFormatting>
  <conditionalFormatting sqref="H37:H38">
    <cfRule type="expression" dxfId="3925" priority="11">
      <formula>H37&gt;0</formula>
    </cfRule>
    <cfRule type="expression" dxfId="3924" priority="12">
      <formula>H37&lt;0</formula>
    </cfRule>
  </conditionalFormatting>
  <conditionalFormatting sqref="F23:F26 H23:H26">
    <cfRule type="expression" dxfId="3923" priority="9">
      <formula>F23&gt;0</formula>
    </cfRule>
    <cfRule type="expression" dxfId="3922" priority="10">
      <formula>F23&lt;0</formula>
    </cfRule>
  </conditionalFormatting>
  <conditionalFormatting sqref="Q10">
    <cfRule type="expression" dxfId="3921" priority="3">
      <formula>Q10&gt;0</formula>
    </cfRule>
    <cfRule type="expression" dxfId="3920" priority="4">
      <formula>Q10&lt;0</formula>
    </cfRule>
  </conditionalFormatting>
  <conditionalFormatting sqref="F22 H22">
    <cfRule type="expression" dxfId="3919" priority="1">
      <formula>F22&gt;0</formula>
    </cfRule>
    <cfRule type="expression" dxfId="3918" priority="2">
      <formula>F22&lt;0</formula>
    </cfRule>
  </conditionalFormatting>
  <conditionalFormatting sqref="M41">
    <cfRule type="expression" dxfId="3917" priority="5">
      <formula>M41&gt;0</formula>
    </cfRule>
    <cfRule type="expression" dxfId="391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5" priority="29">
      <formula>F25&gt;0</formula>
    </cfRule>
    <cfRule type="expression" dxfId="3914" priority="30">
      <formula>F25&lt;0</formula>
    </cfRule>
  </conditionalFormatting>
  <conditionalFormatting sqref="Q7">
    <cfRule type="expression" dxfId="3913" priority="27">
      <formula>Q7&gt;0</formula>
    </cfRule>
    <cfRule type="expression" dxfId="3912" priority="28">
      <formula>Q7&lt;0</formula>
    </cfRule>
  </conditionalFormatting>
  <conditionalFormatting sqref="Q8">
    <cfRule type="expression" dxfId="3911" priority="25">
      <formula>Q8&gt;0</formula>
    </cfRule>
    <cfRule type="expression" dxfId="3910" priority="26">
      <formula>Q8&lt;0</formula>
    </cfRule>
  </conditionalFormatting>
  <conditionalFormatting sqref="Q10">
    <cfRule type="expression" dxfId="3909" priority="13">
      <formula>Q10&gt;0</formula>
    </cfRule>
    <cfRule type="expression" dxfId="3908" priority="14">
      <formula>Q10&lt;0</formula>
    </cfRule>
  </conditionalFormatting>
  <conditionalFormatting sqref="M46">
    <cfRule type="expression" dxfId="3907" priority="11">
      <formula>M46&gt;0</formula>
    </cfRule>
    <cfRule type="expression" dxfId="3906" priority="12">
      <formula>M46&lt;0</formula>
    </cfRule>
  </conditionalFormatting>
  <conditionalFormatting sqref="F80:F88 H80:H88">
    <cfRule type="expression" dxfId="3905" priority="9">
      <formula>F80&gt;0</formula>
    </cfRule>
    <cfRule type="expression" dxfId="3904" priority="10">
      <formula>F80&lt;0</formula>
    </cfRule>
  </conditionalFormatting>
  <conditionalFormatting sqref="F75:F79">
    <cfRule type="expression" dxfId="3903" priority="7">
      <formula>F75&gt;0</formula>
    </cfRule>
    <cfRule type="expression" dxfId="3902" priority="8">
      <formula>F75&lt;0</formula>
    </cfRule>
  </conditionalFormatting>
  <conditionalFormatting sqref="H75:H79">
    <cfRule type="expression" dxfId="3901" priority="5">
      <formula>H75&gt;0</formula>
    </cfRule>
    <cfRule type="expression" dxfId="3900" priority="6">
      <formula>H75&lt;0</formula>
    </cfRule>
  </conditionalFormatting>
  <conditionalFormatting sqref="F71:F74">
    <cfRule type="expression" dxfId="3899" priority="3">
      <formula>F71&gt;0</formula>
    </cfRule>
    <cfRule type="expression" dxfId="3898" priority="4">
      <formula>F71&lt;0</formula>
    </cfRule>
  </conditionalFormatting>
  <conditionalFormatting sqref="H71:H74">
    <cfRule type="expression" dxfId="3897" priority="1">
      <formula>H71&gt;0</formula>
    </cfRule>
    <cfRule type="expression" dxfId="389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5" priority="21">
      <formula>F47&gt;0</formula>
    </cfRule>
    <cfRule type="expression" dxfId="3894" priority="22">
      <formula>F47&lt;0</formula>
    </cfRule>
  </conditionalFormatting>
  <conditionalFormatting sqref="Q7">
    <cfRule type="expression" dxfId="3893" priority="19">
      <formula>Q7&gt;0</formula>
    </cfRule>
    <cfRule type="expression" dxfId="3892" priority="20">
      <formula>Q7&lt;0</formula>
    </cfRule>
  </conditionalFormatting>
  <conditionalFormatting sqref="Q8">
    <cfRule type="expression" dxfId="3891" priority="17">
      <formula>Q8&gt;0</formula>
    </cfRule>
    <cfRule type="expression" dxfId="3890" priority="18">
      <formula>Q8&lt;0</formula>
    </cfRule>
  </conditionalFormatting>
  <conditionalFormatting sqref="F25:F46">
    <cfRule type="expression" dxfId="3889" priority="15">
      <formula>F25&gt;0</formula>
    </cfRule>
    <cfRule type="expression" dxfId="3888" priority="16">
      <formula>F25&lt;0</formula>
    </cfRule>
  </conditionalFormatting>
  <conditionalFormatting sqref="H25:H46">
    <cfRule type="expression" dxfId="3887" priority="13">
      <formula>H25&gt;0</formula>
    </cfRule>
    <cfRule type="expression" dxfId="3886" priority="14">
      <formula>H25&lt;0</formula>
    </cfRule>
  </conditionalFormatting>
  <conditionalFormatting sqref="F89:F110">
    <cfRule type="expression" dxfId="3885" priority="11">
      <formula>F89&gt;0</formula>
    </cfRule>
    <cfRule type="expression" dxfId="3884" priority="12">
      <formula>F89&lt;0</formula>
    </cfRule>
  </conditionalFormatting>
  <conditionalFormatting sqref="H89:H110">
    <cfRule type="expression" dxfId="3883" priority="9">
      <formula>H89&gt;0</formula>
    </cfRule>
    <cfRule type="expression" dxfId="3882" priority="10">
      <formula>H89&lt;0</formula>
    </cfRule>
  </conditionalFormatting>
  <conditionalFormatting sqref="Q10">
    <cfRule type="expression" dxfId="3881" priority="7">
      <formula>Q10&gt;0</formula>
    </cfRule>
    <cfRule type="expression" dxfId="3880" priority="8">
      <formula>Q10&lt;0</formula>
    </cfRule>
  </conditionalFormatting>
  <conditionalFormatting sqref="J25:J38">
    <cfRule type="expression" dxfId="3879" priority="5">
      <formula>J25&gt;0</formula>
    </cfRule>
    <cfRule type="expression" dxfId="3878" priority="6">
      <formula>J25&lt;0</formula>
    </cfRule>
  </conditionalFormatting>
  <conditionalFormatting sqref="K25:K38">
    <cfRule type="expression" dxfId="3877" priority="3">
      <formula>K25&gt;0</formula>
    </cfRule>
    <cfRule type="expression" dxfId="3876" priority="4">
      <formula>K25&lt;0</formula>
    </cfRule>
  </conditionalFormatting>
  <conditionalFormatting sqref="L25:L38">
    <cfRule type="expression" dxfId="3875" priority="1">
      <formula>L25&gt;0</formula>
    </cfRule>
    <cfRule type="expression" dxfId="38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3" priority="23">
      <formula>F34&gt;0</formula>
    </cfRule>
    <cfRule type="expression" dxfId="3872" priority="24">
      <formula>F34&lt;0</formula>
    </cfRule>
  </conditionalFormatting>
  <conditionalFormatting sqref="Q7">
    <cfRule type="expression" dxfId="3871" priority="21">
      <formula>Q7&gt;0</formula>
    </cfRule>
    <cfRule type="expression" dxfId="3870" priority="22">
      <formula>Q7&lt;0</formula>
    </cfRule>
  </conditionalFormatting>
  <conditionalFormatting sqref="Q8">
    <cfRule type="expression" dxfId="3869" priority="19">
      <formula>Q8&gt;0</formula>
    </cfRule>
    <cfRule type="expression" dxfId="3868" priority="20">
      <formula>Q8&lt;0</formula>
    </cfRule>
  </conditionalFormatting>
  <conditionalFormatting sqref="F25:F33">
    <cfRule type="expression" dxfId="3867" priority="17">
      <formula>F25&gt;0</formula>
    </cfRule>
    <cfRule type="expression" dxfId="3866" priority="18">
      <formula>F25&lt;0</formula>
    </cfRule>
  </conditionalFormatting>
  <conditionalFormatting sqref="H25:H33">
    <cfRule type="expression" dxfId="3865" priority="15">
      <formula>H25&gt;0</formula>
    </cfRule>
    <cfRule type="expression" dxfId="3864" priority="16">
      <formula>H25&lt;0</formula>
    </cfRule>
  </conditionalFormatting>
  <conditionalFormatting sqref="M46">
    <cfRule type="expression" dxfId="3863" priority="13">
      <formula>M46&gt;0</formula>
    </cfRule>
    <cfRule type="expression" dxfId="3862" priority="14">
      <formula>M46&lt;0</formula>
    </cfRule>
  </conditionalFormatting>
  <conditionalFormatting sqref="F79:F87 H79:H87">
    <cfRule type="expression" dxfId="3861" priority="11">
      <formula>F79&gt;0</formula>
    </cfRule>
    <cfRule type="expression" dxfId="3860" priority="12">
      <formula>F79&lt;0</formula>
    </cfRule>
  </conditionalFormatting>
  <conditionalFormatting sqref="F70:F78">
    <cfRule type="expression" dxfId="3859" priority="9">
      <formula>F70&gt;0</formula>
    </cfRule>
    <cfRule type="expression" dxfId="3858" priority="10">
      <formula>F70&lt;0</formula>
    </cfRule>
  </conditionalFormatting>
  <conditionalFormatting sqref="H70:H78">
    <cfRule type="expression" dxfId="3857" priority="7">
      <formula>H70&gt;0</formula>
    </cfRule>
    <cfRule type="expression" dxfId="3856" priority="8">
      <formula>H70&lt;0</formula>
    </cfRule>
  </conditionalFormatting>
  <conditionalFormatting sqref="J27:K27 J30:K30 J33:K33 J36:K36 J39:K39 J42:K42">
    <cfRule type="expression" dxfId="3855" priority="5">
      <formula>J27&gt;0</formula>
    </cfRule>
    <cfRule type="expression" dxfId="3854" priority="6">
      <formula>J27&lt;0</formula>
    </cfRule>
  </conditionalFormatting>
  <conditionalFormatting sqref="J28:K29 J31:K32 J34:K35 J37:K38 J40:K41">
    <cfRule type="expression" dxfId="3853" priority="3">
      <formula>J28&gt;0</formula>
    </cfRule>
    <cfRule type="expression" dxfId="3852" priority="4">
      <formula>J28&lt;0</formula>
    </cfRule>
  </conditionalFormatting>
  <conditionalFormatting sqref="L27:L42">
    <cfRule type="expression" dxfId="3851" priority="1">
      <formula>L27&gt;0</formula>
    </cfRule>
    <cfRule type="expression" dxfId="385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9" priority="9">
      <formula>F57&gt;0</formula>
    </cfRule>
    <cfRule type="expression" dxfId="3848" priority="10">
      <formula>F57&lt;0</formula>
    </cfRule>
  </conditionalFormatting>
  <conditionalFormatting sqref="Q7">
    <cfRule type="expression" dxfId="3847" priority="7">
      <formula>Q7&gt;0</formula>
    </cfRule>
    <cfRule type="expression" dxfId="3846" priority="8">
      <formula>Q7&lt;0</formula>
    </cfRule>
  </conditionalFormatting>
  <conditionalFormatting sqref="Q8">
    <cfRule type="expression" dxfId="3845" priority="5">
      <formula>Q8&gt;0</formula>
    </cfRule>
    <cfRule type="expression" dxfId="3844" priority="6">
      <formula>Q8&lt;0</formula>
    </cfRule>
  </conditionalFormatting>
  <conditionalFormatting sqref="F25:F56">
    <cfRule type="expression" dxfId="3843" priority="3">
      <formula>F25&gt;0</formula>
    </cfRule>
    <cfRule type="expression" dxfId="3842" priority="4">
      <formula>F25&lt;0</formula>
    </cfRule>
  </conditionalFormatting>
  <conditionalFormatting sqref="H25:H56">
    <cfRule type="expression" dxfId="3841" priority="1">
      <formula>H25&gt;0</formula>
    </cfRule>
    <cfRule type="expression" dxfId="384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136.47999999999999</v>
      </c>
      <c r="R4" s="416">
        <v>-2.9899999999999999E-2</v>
      </c>
      <c r="T4" s="680">
        <v>43193</v>
      </c>
      <c r="U4" s="30" t="s">
        <v>898</v>
      </c>
    </row>
    <row r="5" spans="1:21" x14ac:dyDescent="0.25">
      <c r="B5" s="69"/>
      <c r="C5" s="4"/>
      <c r="D5" s="3"/>
      <c r="E5" s="3"/>
      <c r="F5" s="3"/>
      <c r="G5" s="69"/>
      <c r="H5" s="158"/>
      <c r="I5" s="3"/>
      <c r="J5" s="3"/>
      <c r="K5" s="3"/>
      <c r="L5" s="69"/>
      <c r="M5" s="3"/>
      <c r="O5" s="11" t="s">
        <v>67</v>
      </c>
      <c r="Q5" s="3">
        <f>Q4*Q2</f>
        <v>4094.3999999999996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2969.4499999999825</v>
      </c>
      <c r="R7">
        <v>30</v>
      </c>
      <c r="T7" s="1">
        <v>43221</v>
      </c>
      <c r="U7" s="728" t="s">
        <v>967</v>
      </c>
    </row>
    <row r="8" spans="1:21" x14ac:dyDescent="0.25">
      <c r="B8" s="69"/>
      <c r="C8" s="4"/>
      <c r="D8" s="3"/>
      <c r="E8" s="3"/>
      <c r="F8" s="3"/>
      <c r="G8" s="69"/>
      <c r="H8" s="158"/>
      <c r="I8" s="3"/>
      <c r="J8" s="3"/>
      <c r="K8" s="3"/>
      <c r="L8" s="4"/>
      <c r="M8" s="4"/>
      <c r="O8" s="11" t="s">
        <v>177</v>
      </c>
      <c r="P8" s="33"/>
      <c r="Q8" s="2">
        <f>K29+M29-F29+Q2*Q4</f>
        <v>567.75</v>
      </c>
      <c r="U8" t="s">
        <v>968</v>
      </c>
    </row>
    <row r="9" spans="1:21" x14ac:dyDescent="0.25">
      <c r="B9" s="69"/>
      <c r="C9" s="4"/>
      <c r="D9" s="3"/>
      <c r="E9" s="3"/>
      <c r="F9" s="3"/>
      <c r="G9" s="69"/>
      <c r="H9" s="158"/>
      <c r="I9" s="3"/>
      <c r="J9" s="3"/>
      <c r="K9" s="3"/>
      <c r="L9" s="4"/>
      <c r="M9" s="4"/>
      <c r="O9" s="11" t="s">
        <v>202</v>
      </c>
      <c r="Q9" s="131">
        <f>IF(Q2=0, 0, Q8/Q6)</f>
        <v>0.1609884734804985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3.8100820633059792E-3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15.832946635730858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150.12800000000001</v>
      </c>
    </row>
    <row r="20" spans="1:21" x14ac:dyDescent="0.25">
      <c r="B20" s="69"/>
      <c r="C20" s="4"/>
      <c r="D20" s="3"/>
      <c r="E20" s="3"/>
      <c r="F20" s="3"/>
      <c r="G20" s="69"/>
      <c r="H20" s="158"/>
      <c r="I20" s="3"/>
      <c r="J20" s="3"/>
      <c r="K20" s="3"/>
      <c r="L20" s="4"/>
      <c r="M20" s="4"/>
      <c r="O20" s="78">
        <v>1.0900000000000001</v>
      </c>
      <c r="P20" s="78">
        <f t="shared" ref="P20:P39" si="0">O20*$Q$4</f>
        <v>148.76320000000001</v>
      </c>
      <c r="T20" s="1">
        <v>43279</v>
      </c>
      <c r="U20" t="s">
        <v>1070</v>
      </c>
    </row>
    <row r="21" spans="1:21" x14ac:dyDescent="0.25">
      <c r="B21" s="69"/>
      <c r="C21" s="4"/>
      <c r="D21" s="3"/>
      <c r="E21" s="3"/>
      <c r="F21" s="3"/>
      <c r="G21" s="4"/>
      <c r="H21" s="4"/>
      <c r="I21" s="3"/>
      <c r="J21" s="3"/>
      <c r="K21" s="3"/>
      <c r="L21" s="4"/>
      <c r="M21" s="4"/>
      <c r="O21" s="78">
        <v>1.08</v>
      </c>
      <c r="P21" s="78">
        <f t="shared" si="0"/>
        <v>147.39840000000001</v>
      </c>
    </row>
    <row r="22" spans="1:21" x14ac:dyDescent="0.25">
      <c r="B22" s="69"/>
      <c r="C22" s="4"/>
      <c r="D22" s="3"/>
      <c r="E22" s="3"/>
      <c r="F22" s="3"/>
      <c r="G22" s="4"/>
      <c r="H22" s="4"/>
      <c r="I22" s="3"/>
      <c r="J22" s="3"/>
      <c r="K22" s="3"/>
      <c r="L22" s="4"/>
      <c r="M22" s="4"/>
      <c r="O22" s="78">
        <v>1.07</v>
      </c>
      <c r="P22" s="78">
        <f t="shared" si="0"/>
        <v>146.03360000000001</v>
      </c>
    </row>
    <row r="23" spans="1:21" x14ac:dyDescent="0.25">
      <c r="B23" s="69"/>
      <c r="C23" s="4"/>
      <c r="D23" s="3"/>
      <c r="E23" s="3"/>
      <c r="F23" s="3"/>
      <c r="G23" s="4"/>
      <c r="H23" s="4"/>
      <c r="I23" s="3"/>
      <c r="J23" s="3"/>
      <c r="K23" s="3"/>
      <c r="L23" s="4"/>
      <c r="M23" s="4"/>
      <c r="O23" s="78">
        <v>1.06</v>
      </c>
      <c r="P23" s="78">
        <f t="shared" si="0"/>
        <v>144.6688</v>
      </c>
    </row>
    <row r="24" spans="1:21" x14ac:dyDescent="0.25">
      <c r="B24" s="69"/>
      <c r="C24" s="4"/>
      <c r="D24" s="3"/>
      <c r="E24" s="3"/>
      <c r="F24" s="3"/>
      <c r="G24" s="4"/>
      <c r="H24" s="4"/>
      <c r="I24" s="3"/>
      <c r="J24" s="3"/>
      <c r="K24" s="3"/>
      <c r="L24" s="4"/>
      <c r="M24" s="4"/>
      <c r="O24" s="78">
        <v>1.05</v>
      </c>
      <c r="P24" s="78">
        <f t="shared" si="0"/>
        <v>143.304</v>
      </c>
    </row>
    <row r="25" spans="1:21" x14ac:dyDescent="0.25">
      <c r="O25" s="78">
        <v>1.04</v>
      </c>
      <c r="P25" s="78">
        <f t="shared" si="0"/>
        <v>141.9392</v>
      </c>
      <c r="T25" s="153">
        <v>43305</v>
      </c>
      <c r="U25" t="s">
        <v>1101</v>
      </c>
    </row>
    <row r="26" spans="1:21" x14ac:dyDescent="0.25">
      <c r="O26" s="78">
        <v>1.03</v>
      </c>
      <c r="P26" s="78">
        <f t="shared" si="0"/>
        <v>140.5744</v>
      </c>
      <c r="T26" s="64"/>
    </row>
    <row r="27" spans="1:21" x14ac:dyDescent="0.25">
      <c r="O27" s="78">
        <v>1.02</v>
      </c>
      <c r="P27" s="78">
        <f t="shared" si="0"/>
        <v>139.20959999999999</v>
      </c>
      <c r="T27" s="153">
        <v>43313</v>
      </c>
      <c r="U27" t="s">
        <v>1100</v>
      </c>
    </row>
    <row r="28" spans="1:21" x14ac:dyDescent="0.25">
      <c r="O28" s="78">
        <v>1.01</v>
      </c>
      <c r="P28" s="78">
        <f t="shared" si="0"/>
        <v>137.84479999999999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136.47999999999999</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135.11519999999999</v>
      </c>
    </row>
    <row r="31" spans="1:21" x14ac:dyDescent="0.25">
      <c r="O31" s="78">
        <v>0.98</v>
      </c>
      <c r="P31" s="78">
        <f t="shared" si="0"/>
        <v>133.75039999999998</v>
      </c>
      <c r="T31" s="1">
        <v>43474</v>
      </c>
      <c r="U31" t="s">
        <v>1302</v>
      </c>
    </row>
    <row r="32" spans="1:21" x14ac:dyDescent="0.25">
      <c r="O32" s="78">
        <v>0.97</v>
      </c>
      <c r="P32" s="78">
        <f t="shared" si="0"/>
        <v>132.38559999999998</v>
      </c>
    </row>
    <row r="33" spans="1:17" x14ac:dyDescent="0.25">
      <c r="O33" s="78">
        <v>0.96</v>
      </c>
      <c r="P33" s="78">
        <f t="shared" si="0"/>
        <v>131.02079999999998</v>
      </c>
    </row>
    <row r="34" spans="1:17" x14ac:dyDescent="0.25">
      <c r="O34" s="78">
        <v>0.95</v>
      </c>
      <c r="P34" s="78">
        <f t="shared" si="0"/>
        <v>129.65599999999998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128.29119999999998</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126.9264</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125.5616</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124.1968</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122.83199999999999</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8"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6">C108*(E108-D108)</f>
        <v>1388.1899999999998</v>
      </c>
      <c r="G108" s="549">
        <f t="shared" si="4"/>
        <v>1710.81</v>
      </c>
      <c r="H108" s="550">
        <f t="shared" si="5"/>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6"/>
        <v>1471.19</v>
      </c>
      <c r="G109" s="549">
        <f t="shared" si="4"/>
        <v>1710.81</v>
      </c>
      <c r="H109" s="550">
        <f t="shared" si="5"/>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6"/>
        <v>1590.39</v>
      </c>
      <c r="G110" s="549">
        <f t="shared" si="4"/>
        <v>1710.81</v>
      </c>
      <c r="H110" s="550">
        <f t="shared" si="5"/>
        <v>0.92961228891577685</v>
      </c>
      <c r="I110" s="549"/>
      <c r="J110" s="879">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6"/>
        <v>1636.8200000000002</v>
      </c>
      <c r="G131" s="549">
        <f t="shared" si="4"/>
        <v>4703.68</v>
      </c>
      <c r="H131" s="550">
        <f t="shared" si="5"/>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6"/>
        <v>1872.07</v>
      </c>
      <c r="G132" s="549">
        <f t="shared" si="4"/>
        <v>803.73</v>
      </c>
      <c r="H132" s="550">
        <f t="shared" si="5"/>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6"/>
        <v>1805.1999999999998</v>
      </c>
      <c r="G133" s="549">
        <f t="shared" si="4"/>
        <v>803.8</v>
      </c>
      <c r="H133" s="550">
        <f t="shared" si="5"/>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6"/>
        <v>2858.9999999999995</v>
      </c>
      <c r="G137" s="549">
        <f t="shared" si="4"/>
        <v>5646.6</v>
      </c>
      <c r="H137" s="550">
        <f t="shared" si="5"/>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6"/>
        <v>2962.35</v>
      </c>
      <c r="G138" s="549">
        <f t="shared" si="4"/>
        <v>1342.05</v>
      </c>
      <c r="H138" s="550">
        <f t="shared" si="5"/>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6"/>
        <v>2995.6500000000005</v>
      </c>
      <c r="G139" s="549">
        <f t="shared" si="4"/>
        <v>1334.25</v>
      </c>
      <c r="H139" s="550">
        <f t="shared" si="5"/>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6"/>
        <v>2283.75</v>
      </c>
      <c r="G140" s="549">
        <f t="shared" si="4"/>
        <v>3746.25</v>
      </c>
      <c r="H140" s="550">
        <f t="shared" si="5"/>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6"/>
        <v>2571.8009999999999</v>
      </c>
      <c r="G141" s="549">
        <f t="shared" si="4"/>
        <v>1206.6990000000001</v>
      </c>
      <c r="H141" s="550">
        <f t="shared" si="5"/>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9" priority="175">
      <formula>F7&gt;0</formula>
    </cfRule>
    <cfRule type="expression" dxfId="3838" priority="176">
      <formula>F7&lt;0</formula>
    </cfRule>
  </conditionalFormatting>
  <conditionalFormatting sqref="Q8">
    <cfRule type="expression" dxfId="3837" priority="173">
      <formula>Q8&gt;0</formula>
    </cfRule>
    <cfRule type="expression" dxfId="3836" priority="174">
      <formula>Q8&lt;0</formula>
    </cfRule>
  </conditionalFormatting>
  <conditionalFormatting sqref="Q10">
    <cfRule type="expression" dxfId="3835" priority="167">
      <formula>Q10&gt;0</formula>
    </cfRule>
    <cfRule type="expression" dxfId="3834" priority="168">
      <formula>Q10&lt;0</formula>
    </cfRule>
  </conditionalFormatting>
  <conditionalFormatting sqref="F75:F76">
    <cfRule type="expression" dxfId="3833" priority="159">
      <formula>F75&gt;0</formula>
    </cfRule>
    <cfRule type="expression" dxfId="3832" priority="160">
      <formula>F75&lt;0</formula>
    </cfRule>
  </conditionalFormatting>
  <conditionalFormatting sqref="H75:H76">
    <cfRule type="expression" dxfId="3831" priority="157">
      <formula>H75&gt;0</formula>
    </cfRule>
    <cfRule type="expression" dxfId="3830" priority="158">
      <formula>H75&lt;0</formula>
    </cfRule>
  </conditionalFormatting>
  <conditionalFormatting sqref="J75:J76">
    <cfRule type="expression" dxfId="3829" priority="155">
      <formula>J75&gt;0</formula>
    </cfRule>
    <cfRule type="expression" dxfId="3828" priority="156">
      <formula>J75&lt;0</formula>
    </cfRule>
  </conditionalFormatting>
  <conditionalFormatting sqref="K75:K76">
    <cfRule type="expression" dxfId="3827" priority="153">
      <formula>K75&gt;0</formula>
    </cfRule>
    <cfRule type="expression" dxfId="3826" priority="154">
      <formula>K75&lt;0</formula>
    </cfRule>
  </conditionalFormatting>
  <conditionalFormatting sqref="L75:L76">
    <cfRule type="expression" dxfId="3825" priority="151">
      <formula>L75&gt;0</formula>
    </cfRule>
    <cfRule type="expression" dxfId="3824" priority="152">
      <formula>L75&lt;0</formula>
    </cfRule>
  </conditionalFormatting>
  <conditionalFormatting sqref="H36:H39">
    <cfRule type="expression" dxfId="3823" priority="109">
      <formula>H36&gt;0</formula>
    </cfRule>
    <cfRule type="expression" dxfId="3822" priority="110">
      <formula>H36&lt;0</formula>
    </cfRule>
  </conditionalFormatting>
  <conditionalFormatting sqref="M44">
    <cfRule type="expression" dxfId="3821" priority="107">
      <formula>M44&gt;0</formula>
    </cfRule>
    <cfRule type="expression" dxfId="3820" priority="108">
      <formula>M44&lt;0</formula>
    </cfRule>
  </conditionalFormatting>
  <conditionalFormatting sqref="J36:J40">
    <cfRule type="expression" dxfId="3819" priority="77">
      <formula>J36&gt;0</formula>
    </cfRule>
    <cfRule type="expression" dxfId="3818" priority="78">
      <formula>J36&lt;0</formula>
    </cfRule>
  </conditionalFormatting>
  <conditionalFormatting sqref="F111:F113 H111:H113 H120 F120 F146:F148 H146:H148">
    <cfRule type="expression" dxfId="3817" priority="75">
      <formula>F111&gt;0</formula>
    </cfRule>
    <cfRule type="expression" dxfId="3816" priority="76">
      <formula>F111&lt;0</formula>
    </cfRule>
  </conditionalFormatting>
  <conditionalFormatting sqref="F87:F107">
    <cfRule type="expression" dxfId="3815" priority="73">
      <formula>F87&gt;0</formula>
    </cfRule>
    <cfRule type="expression" dxfId="3814" priority="74">
      <formula>F87&lt;0</formula>
    </cfRule>
  </conditionalFormatting>
  <conditionalFormatting sqref="H87:H107">
    <cfRule type="expression" dxfId="3813" priority="71">
      <formula>H87&gt;0</formula>
    </cfRule>
    <cfRule type="expression" dxfId="3812" priority="72">
      <formula>H87&lt;0</formula>
    </cfRule>
  </conditionalFormatting>
  <conditionalFormatting sqref="K78:K88 K90:K91">
    <cfRule type="expression" dxfId="3811" priority="69">
      <formula>K78&gt;0</formula>
    </cfRule>
    <cfRule type="expression" dxfId="3810" priority="70">
      <formula>K78&lt;0</formula>
    </cfRule>
  </conditionalFormatting>
  <conditionalFormatting sqref="L78">
    <cfRule type="expression" dxfId="3809" priority="67">
      <formula>L78&gt;0</formula>
    </cfRule>
    <cfRule type="expression" dxfId="3808" priority="68">
      <formula>L78&lt;0</formula>
    </cfRule>
  </conditionalFormatting>
  <conditionalFormatting sqref="F78:F86">
    <cfRule type="expression" dxfId="3807" priority="65">
      <formula>F78&gt;0</formula>
    </cfRule>
    <cfRule type="expression" dxfId="3806" priority="66">
      <formula>F78&lt;0</formula>
    </cfRule>
  </conditionalFormatting>
  <conditionalFormatting sqref="H78:H86">
    <cfRule type="expression" dxfId="3805" priority="63">
      <formula>H78&gt;0</formula>
    </cfRule>
    <cfRule type="expression" dxfId="3804" priority="64">
      <formula>H78&lt;0</formula>
    </cfRule>
  </conditionalFormatting>
  <conditionalFormatting sqref="F108:F110">
    <cfRule type="expression" dxfId="3803" priority="61">
      <formula>F108&gt;0</formula>
    </cfRule>
    <cfRule type="expression" dxfId="3802" priority="62">
      <formula>F108&lt;0</formula>
    </cfRule>
  </conditionalFormatting>
  <conditionalFormatting sqref="H108:H110">
    <cfRule type="expression" dxfId="3801" priority="59">
      <formula>H108&gt;0</formula>
    </cfRule>
    <cfRule type="expression" dxfId="3800" priority="60">
      <formula>H108&lt;0</formula>
    </cfRule>
  </conditionalFormatting>
  <conditionalFormatting sqref="H114:H116 F114:F116">
    <cfRule type="expression" dxfId="3799" priority="57">
      <formula>F114&gt;0</formula>
    </cfRule>
    <cfRule type="expression" dxfId="3798" priority="58">
      <formula>F114&lt;0</formula>
    </cfRule>
  </conditionalFormatting>
  <conditionalFormatting sqref="H117:H119 F117:F119">
    <cfRule type="expression" dxfId="3797" priority="55">
      <formula>F117&gt;0</formula>
    </cfRule>
    <cfRule type="expression" dxfId="3796" priority="56">
      <formula>F117&lt;0</formula>
    </cfRule>
  </conditionalFormatting>
  <conditionalFormatting sqref="F125:F127 H125:H127">
    <cfRule type="expression" dxfId="3795" priority="53">
      <formula>F125&gt;0</formula>
    </cfRule>
    <cfRule type="expression" dxfId="3794" priority="54">
      <formula>F125&lt;0</formula>
    </cfRule>
  </conditionalFormatting>
  <conditionalFormatting sqref="F124 H124">
    <cfRule type="expression" dxfId="3793" priority="51">
      <formula>F124&gt;0</formula>
    </cfRule>
    <cfRule type="expression" dxfId="3792" priority="52">
      <formula>F124&lt;0</formula>
    </cfRule>
  </conditionalFormatting>
  <conditionalFormatting sqref="F121:F123 H121:H123">
    <cfRule type="expression" dxfId="3791" priority="49">
      <formula>F121&gt;0</formula>
    </cfRule>
    <cfRule type="expression" dxfId="3790" priority="50">
      <formula>F121&lt;0</formula>
    </cfRule>
  </conditionalFormatting>
  <conditionalFormatting sqref="F134:F136 H134:H136">
    <cfRule type="expression" dxfId="3789" priority="47">
      <formula>F134&gt;0</formula>
    </cfRule>
    <cfRule type="expression" dxfId="3788" priority="48">
      <formula>F134&lt;0</formula>
    </cfRule>
  </conditionalFormatting>
  <conditionalFormatting sqref="H129:H131 F129:F133">
    <cfRule type="expression" dxfId="3787" priority="45">
      <formula>F129&gt;0</formula>
    </cfRule>
    <cfRule type="expression" dxfId="3786" priority="46">
      <formula>F129&lt;0</formula>
    </cfRule>
  </conditionalFormatting>
  <conditionalFormatting sqref="F128 H128">
    <cfRule type="expression" dxfId="3785" priority="43">
      <formula>F128&gt;0</formula>
    </cfRule>
    <cfRule type="expression" dxfId="3784" priority="44">
      <formula>F128&lt;0</formula>
    </cfRule>
  </conditionalFormatting>
  <conditionalFormatting sqref="H132:H133">
    <cfRule type="expression" dxfId="3783" priority="41">
      <formula>H132&gt;0</formula>
    </cfRule>
    <cfRule type="expression" dxfId="3782" priority="42">
      <formula>H132&lt;0</formula>
    </cfRule>
  </conditionalFormatting>
  <conditionalFormatting sqref="H139:H141 F139:F142">
    <cfRule type="expression" dxfId="3781" priority="39">
      <formula>F139&gt;0</formula>
    </cfRule>
    <cfRule type="expression" dxfId="3780" priority="40">
      <formula>F139&lt;0</formula>
    </cfRule>
  </conditionalFormatting>
  <conditionalFormatting sqref="F137:F138 H137:H138">
    <cfRule type="expression" dxfId="3779" priority="37">
      <formula>F137&gt;0</formula>
    </cfRule>
    <cfRule type="expression" dxfId="3778" priority="38">
      <formula>F137&lt;0</formula>
    </cfRule>
  </conditionalFormatting>
  <conditionalFormatting sqref="F145 H145">
    <cfRule type="expression" dxfId="3777" priority="35">
      <formula>F145&gt;0</formula>
    </cfRule>
    <cfRule type="expression" dxfId="3776" priority="36">
      <formula>F145&lt;0</formula>
    </cfRule>
  </conditionalFormatting>
  <conditionalFormatting sqref="F143:F144 H143:H144">
    <cfRule type="expression" dxfId="3775" priority="33">
      <formula>F143&gt;0</formula>
    </cfRule>
    <cfRule type="expression" dxfId="3774" priority="34">
      <formula>F143&lt;0</formula>
    </cfRule>
  </conditionalFormatting>
  <conditionalFormatting sqref="H142">
    <cfRule type="expression" dxfId="3773" priority="31">
      <formula>H142&gt;0</formula>
    </cfRule>
    <cfRule type="expression" dxfId="3772" priority="32">
      <formula>H142&lt;0</formula>
    </cfRule>
  </conditionalFormatting>
  <conditionalFormatting sqref="J111:J113 J120">
    <cfRule type="expression" dxfId="3771" priority="29">
      <formula>J111&gt;0</formula>
    </cfRule>
    <cfRule type="expression" dxfId="3770" priority="30">
      <formula>J111&lt;0</formula>
    </cfRule>
  </conditionalFormatting>
  <conditionalFormatting sqref="J87:J107">
    <cfRule type="expression" dxfId="3769" priority="27">
      <formula>J87&gt;0</formula>
    </cfRule>
    <cfRule type="expression" dxfId="3768" priority="28">
      <formula>J87&lt;0</formula>
    </cfRule>
  </conditionalFormatting>
  <conditionalFormatting sqref="J78:J86">
    <cfRule type="expression" dxfId="3767" priority="25">
      <formula>J78&gt;0</formula>
    </cfRule>
    <cfRule type="expression" dxfId="3766" priority="26">
      <formula>J78&lt;0</formula>
    </cfRule>
  </conditionalFormatting>
  <conditionalFormatting sqref="J108:J110">
    <cfRule type="expression" dxfId="3765" priority="23">
      <formula>J108&gt;0</formula>
    </cfRule>
    <cfRule type="expression" dxfId="3764" priority="24">
      <formula>J108&lt;0</formula>
    </cfRule>
  </conditionalFormatting>
  <conditionalFormatting sqref="J114:J116">
    <cfRule type="expression" dxfId="3763" priority="21">
      <formula>J114&gt;0</formula>
    </cfRule>
    <cfRule type="expression" dxfId="3762" priority="22">
      <formula>J114&lt;0</formula>
    </cfRule>
  </conditionalFormatting>
  <conditionalFormatting sqref="J117:J119">
    <cfRule type="expression" dxfId="3761" priority="19">
      <formula>J117&gt;0</formula>
    </cfRule>
    <cfRule type="expression" dxfId="3760" priority="20">
      <formula>J117&lt;0</formula>
    </cfRule>
  </conditionalFormatting>
  <conditionalFormatting sqref="J125:J127">
    <cfRule type="expression" dxfId="3759" priority="17">
      <formula>J125&gt;0</formula>
    </cfRule>
    <cfRule type="expression" dxfId="3758" priority="18">
      <formula>J125&lt;0</formula>
    </cfRule>
  </conditionalFormatting>
  <conditionalFormatting sqref="J124">
    <cfRule type="expression" dxfId="3757" priority="15">
      <formula>J124&gt;0</formula>
    </cfRule>
    <cfRule type="expression" dxfId="3756" priority="16">
      <formula>J124&lt;0</formula>
    </cfRule>
  </conditionalFormatting>
  <conditionalFormatting sqref="J121:J123">
    <cfRule type="expression" dxfId="3755" priority="13">
      <formula>J121&gt;0</formula>
    </cfRule>
    <cfRule type="expression" dxfId="3754" priority="14">
      <formula>J121&lt;0</formula>
    </cfRule>
  </conditionalFormatting>
  <conditionalFormatting sqref="J134:J136">
    <cfRule type="expression" dxfId="3753" priority="11">
      <formula>J134&gt;0</formula>
    </cfRule>
    <cfRule type="expression" dxfId="3752" priority="12">
      <formula>J134&lt;0</formula>
    </cfRule>
  </conditionalFormatting>
  <conditionalFormatting sqref="J129:J133">
    <cfRule type="expression" dxfId="3751" priority="9">
      <formula>J129&gt;0</formula>
    </cfRule>
    <cfRule type="expression" dxfId="3750" priority="10">
      <formula>J129&lt;0</formula>
    </cfRule>
  </conditionalFormatting>
  <conditionalFormatting sqref="J128">
    <cfRule type="expression" dxfId="3749" priority="7">
      <formula>J128&gt;0</formula>
    </cfRule>
    <cfRule type="expression" dxfId="3748" priority="8">
      <formula>J128&lt;0</formula>
    </cfRule>
  </conditionalFormatting>
  <conditionalFormatting sqref="J139:J141">
    <cfRule type="expression" dxfId="3747" priority="5">
      <formula>J139&gt;0</formula>
    </cfRule>
    <cfRule type="expression" dxfId="3746" priority="6">
      <formula>J139&lt;0</formula>
    </cfRule>
  </conditionalFormatting>
  <conditionalFormatting sqref="J137:J138">
    <cfRule type="expression" dxfId="3745" priority="3">
      <formula>J137&gt;0</formula>
    </cfRule>
    <cfRule type="expression" dxfId="3744" priority="4">
      <formula>J137&lt;0</formula>
    </cfRule>
  </conditionalFormatting>
  <conditionalFormatting sqref="J142">
    <cfRule type="expression" dxfId="3743" priority="1">
      <formula>J142&gt;0</formula>
    </cfRule>
    <cfRule type="expression" dxfId="374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41" priority="58">
      <formula>F19&gt;0</formula>
    </cfRule>
    <cfRule type="expression" dxfId="374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9" priority="47">
      <formula>H25&gt;0</formula>
    </cfRule>
    <cfRule type="expression" dxfId="3738" priority="48">
      <formula>H25&lt;0</formula>
    </cfRule>
  </conditionalFormatting>
  <conditionalFormatting sqref="M39">
    <cfRule type="expression" dxfId="3737" priority="45">
      <formula>M39&gt;0</formula>
    </cfRule>
    <cfRule type="expression" dxfId="3736" priority="46">
      <formula>M39&lt;0</formula>
    </cfRule>
  </conditionalFormatting>
  <conditionalFormatting sqref="F61:F67">
    <cfRule type="expression" dxfId="3735" priority="43">
      <formula>F61&gt;0</formula>
    </cfRule>
    <cfRule type="expression" dxfId="3734" priority="44">
      <formula>F61&lt;0</formula>
    </cfRule>
  </conditionalFormatting>
  <conditionalFormatting sqref="H61:H67">
    <cfRule type="expression" dxfId="3733" priority="41">
      <formula>H61&gt;0</formula>
    </cfRule>
    <cfRule type="expression" dxfId="3732" priority="42">
      <formula>H61&lt;0</formula>
    </cfRule>
  </conditionalFormatting>
  <conditionalFormatting sqref="F21:F24">
    <cfRule type="expression" dxfId="3731" priority="39">
      <formula>F21&gt;0</formula>
    </cfRule>
    <cfRule type="expression" dxfId="3730" priority="40">
      <formula>F21&lt;0</formula>
    </cfRule>
  </conditionalFormatting>
  <conditionalFormatting sqref="H21:H24">
    <cfRule type="expression" dxfId="3729" priority="37">
      <formula>H21&gt;0</formula>
    </cfRule>
    <cfRule type="expression" dxfId="3728" priority="38">
      <formula>H21&lt;0</formula>
    </cfRule>
  </conditionalFormatting>
  <conditionalFormatting sqref="I25:I28">
    <cfRule type="expression" dxfId="3727" priority="31">
      <formula>I25&gt;0</formula>
    </cfRule>
    <cfRule type="expression" dxfId="3726" priority="32">
      <formula>I25&lt;0</formula>
    </cfRule>
  </conditionalFormatting>
  <conditionalFormatting sqref="I21:I24">
    <cfRule type="expression" dxfId="3725" priority="29">
      <formula>I21&gt;0</formula>
    </cfRule>
    <cfRule type="expression" dxfId="3724" priority="30">
      <formula>I21&lt;0</formula>
    </cfRule>
  </conditionalFormatting>
  <conditionalFormatting sqref="H29">
    <cfRule type="expression" dxfId="3723" priority="27">
      <formula>H29&gt;0</formula>
    </cfRule>
    <cfRule type="expression" dxfId="3722" priority="28">
      <formula>H29&lt;0</formula>
    </cfRule>
  </conditionalFormatting>
  <conditionalFormatting sqref="H30">
    <cfRule type="expression" dxfId="3721" priority="25">
      <formula>H30&gt;0</formula>
    </cfRule>
    <cfRule type="expression" dxfId="3720" priority="26">
      <formula>H30&lt;0</formula>
    </cfRule>
  </conditionalFormatting>
  <conditionalFormatting sqref="H31">
    <cfRule type="expression" dxfId="3719" priority="23">
      <formula>H31&gt;0</formula>
    </cfRule>
    <cfRule type="expression" dxfId="3718" priority="24">
      <formula>H31&lt;0</formula>
    </cfRule>
  </conditionalFormatting>
  <conditionalFormatting sqref="Q7">
    <cfRule type="expression" dxfId="3717" priority="21">
      <formula>Q7&gt;0</formula>
    </cfRule>
    <cfRule type="expression" dxfId="3716" priority="22">
      <formula>Q7&lt;0</formula>
    </cfRule>
  </conditionalFormatting>
  <conditionalFormatting sqref="Q8">
    <cfRule type="expression" dxfId="3715" priority="19">
      <formula>Q8&gt;0</formula>
    </cfRule>
    <cfRule type="expression" dxfId="3714" priority="20">
      <formula>Q8&lt;0</formula>
    </cfRule>
  </conditionalFormatting>
  <conditionalFormatting sqref="F73:F82">
    <cfRule type="expression" dxfId="3713" priority="17">
      <formula>F73&gt;0</formula>
    </cfRule>
    <cfRule type="expression" dxfId="3712" priority="18">
      <formula>F73&lt;0</formula>
    </cfRule>
  </conditionalFormatting>
  <conditionalFormatting sqref="H73:H76">
    <cfRule type="expression" dxfId="3711" priority="15">
      <formula>H73&gt;0</formula>
    </cfRule>
    <cfRule type="expression" dxfId="3710" priority="16">
      <formula>H73&lt;0</formula>
    </cfRule>
  </conditionalFormatting>
  <conditionalFormatting sqref="F69:F72">
    <cfRule type="expression" dxfId="3709" priority="13">
      <formula>F69&gt;0</formula>
    </cfRule>
    <cfRule type="expression" dxfId="3708" priority="14">
      <formula>F69&lt;0</formula>
    </cfRule>
  </conditionalFormatting>
  <conditionalFormatting sqref="H69:H72">
    <cfRule type="expression" dxfId="3707" priority="11">
      <formula>H69&gt;0</formula>
    </cfRule>
    <cfRule type="expression" dxfId="3706" priority="12">
      <formula>H69&lt;0</formula>
    </cfRule>
  </conditionalFormatting>
  <conditionalFormatting sqref="I73:I76">
    <cfRule type="expression" dxfId="3705" priority="9">
      <formula>I73&gt;0</formula>
    </cfRule>
    <cfRule type="expression" dxfId="3704" priority="10">
      <formula>I73&lt;0</formula>
    </cfRule>
  </conditionalFormatting>
  <conditionalFormatting sqref="I69:I72">
    <cfRule type="expression" dxfId="3703" priority="7">
      <formula>I69&gt;0</formula>
    </cfRule>
    <cfRule type="expression" dxfId="3702" priority="8">
      <formula>I69&lt;0</formula>
    </cfRule>
  </conditionalFormatting>
  <conditionalFormatting sqref="H77">
    <cfRule type="expression" dxfId="3701" priority="5">
      <formula>H77&gt;0</formula>
    </cfRule>
    <cfRule type="expression" dxfId="3700" priority="6">
      <formula>H77&lt;0</formula>
    </cfRule>
  </conditionalFormatting>
  <conditionalFormatting sqref="H78">
    <cfRule type="expression" dxfId="3699" priority="3">
      <formula>H78&gt;0</formula>
    </cfRule>
    <cfRule type="expression" dxfId="3698" priority="4">
      <formula>H78&lt;0</formula>
    </cfRule>
  </conditionalFormatting>
  <conditionalFormatting sqref="H79">
    <cfRule type="expression" dxfId="3697" priority="1">
      <formula>H79&gt;0</formula>
    </cfRule>
    <cfRule type="expression" dxfId="369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28.18</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3268.88</v>
      </c>
      <c r="T5" s="680"/>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48.039999999999964</v>
      </c>
      <c r="R7" s="29">
        <v>43832</v>
      </c>
    </row>
    <row r="8" spans="1:21" x14ac:dyDescent="0.25">
      <c r="B8" s="69"/>
      <c r="C8" s="4"/>
      <c r="D8" s="3"/>
      <c r="E8" s="3"/>
      <c r="F8" s="3"/>
      <c r="G8" s="69"/>
      <c r="H8" s="158"/>
      <c r="I8" s="3"/>
      <c r="J8" s="3"/>
      <c r="K8" s="3"/>
      <c r="L8" s="4"/>
      <c r="M8" s="4"/>
      <c r="O8" s="11" t="s">
        <v>177</v>
      </c>
      <c r="P8" s="33"/>
      <c r="Q8" s="2">
        <f>K18+M18-F18+Q2*Q4</f>
        <v>48.039999999999964</v>
      </c>
      <c r="T8" s="1"/>
      <c r="U8" s="728"/>
    </row>
    <row r="9" spans="1:21" x14ac:dyDescent="0.25">
      <c r="B9" s="69"/>
      <c r="C9" s="4"/>
      <c r="D9" s="3"/>
      <c r="E9" s="3"/>
      <c r="F9" s="3"/>
      <c r="G9" s="4"/>
      <c r="H9" s="158"/>
      <c r="I9" s="3"/>
      <c r="J9" s="3"/>
      <c r="K9" s="3"/>
      <c r="L9" s="4"/>
      <c r="M9" s="4"/>
      <c r="O9" s="11" t="s">
        <v>202</v>
      </c>
      <c r="Q9" s="131">
        <f>IF(Q2=0, 0, Q8/Q6)</f>
        <v>1.4915363693943183E-2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1.8452803406671398E-2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9" t="s">
        <v>78</v>
      </c>
      <c r="P18" s="859"/>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30.998000000000001</v>
      </c>
    </row>
    <row r="20" spans="1:20" x14ac:dyDescent="0.25">
      <c r="O20" s="78">
        <v>1.0900000000000001</v>
      </c>
      <c r="P20" s="78">
        <f t="shared" ref="P20:P39" si="1">O20*$Q$4</f>
        <v>30.716200000000001</v>
      </c>
    </row>
    <row r="21" spans="1:20" x14ac:dyDescent="0.25">
      <c r="O21" s="78">
        <v>1.08</v>
      </c>
      <c r="P21" s="78">
        <f t="shared" si="1"/>
        <v>30.4344</v>
      </c>
      <c r="T21" s="1"/>
    </row>
    <row r="22" spans="1:20" x14ac:dyDescent="0.25">
      <c r="O22" s="78">
        <v>1.07</v>
      </c>
      <c r="P22" s="78">
        <f t="shared" si="1"/>
        <v>30.152600000000003</v>
      </c>
    </row>
    <row r="23" spans="1:20" x14ac:dyDescent="0.25">
      <c r="O23" s="78">
        <v>1.06</v>
      </c>
      <c r="P23" s="78">
        <f t="shared" si="1"/>
        <v>29.870800000000003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29.589000000000002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29.307200000000002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29.025400000000001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28.743600000000001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28.4618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28.18</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27.898199999999999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27.616399999999999</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27.334599999999998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27.052799999999998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26.770999999999997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26.489199999999997</v>
      </c>
    </row>
    <row r="36" spans="1:17" x14ac:dyDescent="0.25">
      <c r="B36" s="161"/>
      <c r="C36" s="10"/>
      <c r="D36" s="39"/>
      <c r="E36" s="39"/>
      <c r="F36" s="39"/>
      <c r="G36" s="39"/>
      <c r="H36" s="175"/>
      <c r="I36" s="39"/>
      <c r="J36" s="39"/>
      <c r="K36" s="39"/>
      <c r="L36" s="39"/>
      <c r="O36" s="78">
        <v>0.93</v>
      </c>
      <c r="P36" s="78">
        <f t="shared" si="1"/>
        <v>26.2074</v>
      </c>
    </row>
    <row r="37" spans="1:17" x14ac:dyDescent="0.25">
      <c r="B37" s="161"/>
      <c r="C37" s="10"/>
      <c r="D37" s="39"/>
      <c r="E37" s="39"/>
      <c r="F37" s="39"/>
      <c r="G37" s="39"/>
      <c r="H37" s="175"/>
      <c r="I37" s="39"/>
      <c r="J37" s="39"/>
      <c r="K37" s="39"/>
      <c r="L37" s="39"/>
      <c r="O37" s="78">
        <v>0.92</v>
      </c>
      <c r="P37" s="78">
        <f t="shared" si="1"/>
        <v>25.925599999999999</v>
      </c>
    </row>
    <row r="38" spans="1:17" x14ac:dyDescent="0.25">
      <c r="B38" s="161"/>
      <c r="C38" s="10"/>
      <c r="D38" s="39"/>
      <c r="E38" s="39"/>
      <c r="F38" s="39"/>
      <c r="G38" s="39"/>
      <c r="H38" s="175"/>
      <c r="I38" s="39"/>
      <c r="J38" s="39"/>
      <c r="K38" s="39"/>
      <c r="L38" s="39"/>
      <c r="O38" s="78">
        <v>0.91</v>
      </c>
      <c r="P38" s="78">
        <f t="shared" si="1"/>
        <v>25.643800000000002</v>
      </c>
    </row>
    <row r="39" spans="1:17" x14ac:dyDescent="0.25">
      <c r="B39" s="161"/>
      <c r="C39" s="10"/>
      <c r="D39" s="39"/>
      <c r="E39" s="39"/>
      <c r="F39" s="39"/>
      <c r="G39" s="39"/>
      <c r="H39" s="175"/>
      <c r="I39" s="39"/>
      <c r="J39" s="39"/>
      <c r="K39" s="39"/>
      <c r="L39" s="39"/>
      <c r="O39" s="78">
        <v>0.9</v>
      </c>
      <c r="P39" s="78">
        <f t="shared" si="1"/>
        <v>25.362000000000002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95" priority="37">
      <formula>Q7&gt;0</formula>
    </cfRule>
    <cfRule type="expression" dxfId="3694" priority="38">
      <formula>Q7&lt;0</formula>
    </cfRule>
  </conditionalFormatting>
  <conditionalFormatting sqref="Q8">
    <cfRule type="expression" dxfId="3693" priority="35">
      <formula>Q8&gt;0</formula>
    </cfRule>
    <cfRule type="expression" dxfId="3692" priority="36">
      <formula>Q8&lt;0</formula>
    </cfRule>
  </conditionalFormatting>
  <conditionalFormatting sqref="F34:F54 F58:F63">
    <cfRule type="expression" dxfId="3691" priority="33">
      <formula>F34&gt;0</formula>
    </cfRule>
    <cfRule type="expression" dxfId="3690" priority="34">
      <formula>F34&lt;0</formula>
    </cfRule>
  </conditionalFormatting>
  <conditionalFormatting sqref="H34:H54 H58:H63">
    <cfRule type="expression" dxfId="3689" priority="31">
      <formula>H34&gt;0</formula>
    </cfRule>
    <cfRule type="expression" dxfId="3688" priority="32">
      <formula>H34&lt;0</formula>
    </cfRule>
  </conditionalFormatting>
  <conditionalFormatting sqref="Q10">
    <cfRule type="expression" dxfId="3687" priority="29">
      <formula>Q10&gt;0</formula>
    </cfRule>
    <cfRule type="expression" dxfId="3686" priority="30">
      <formula>Q10&lt;0</formula>
    </cfRule>
  </conditionalFormatting>
  <conditionalFormatting sqref="J25:J38">
    <cfRule type="expression" dxfId="3685" priority="27">
      <formula>J25&gt;0</formula>
    </cfRule>
    <cfRule type="expression" dxfId="3684" priority="28">
      <formula>J25&lt;0</formula>
    </cfRule>
  </conditionalFormatting>
  <conditionalFormatting sqref="K25:K35 K37:K38">
    <cfRule type="expression" dxfId="3683" priority="25">
      <formula>K25&gt;0</formula>
    </cfRule>
    <cfRule type="expression" dxfId="3682" priority="26">
      <formula>K25&lt;0</formula>
    </cfRule>
  </conditionalFormatting>
  <conditionalFormatting sqref="F89:F110">
    <cfRule type="expression" dxfId="3681" priority="23">
      <formula>F89&gt;0</formula>
    </cfRule>
    <cfRule type="expression" dxfId="3680" priority="24">
      <formula>F89&lt;0</formula>
    </cfRule>
  </conditionalFormatting>
  <conditionalFormatting sqref="H89:H110">
    <cfRule type="expression" dxfId="3679" priority="21">
      <formula>H89&gt;0</formula>
    </cfRule>
    <cfRule type="expression" dxfId="3678" priority="22">
      <formula>H89&lt;0</formula>
    </cfRule>
  </conditionalFormatting>
  <conditionalFormatting sqref="J89:J102">
    <cfRule type="expression" dxfId="3677" priority="19">
      <formula>J89&gt;0</formula>
    </cfRule>
    <cfRule type="expression" dxfId="3676" priority="20">
      <formula>J89&lt;0</formula>
    </cfRule>
  </conditionalFormatting>
  <conditionalFormatting sqref="K89:K102">
    <cfRule type="expression" dxfId="3675" priority="17">
      <formula>K89&gt;0</formula>
    </cfRule>
    <cfRule type="expression" dxfId="3674" priority="18">
      <formula>K89&lt;0</formula>
    </cfRule>
  </conditionalFormatting>
  <conditionalFormatting sqref="L89:L102">
    <cfRule type="expression" dxfId="3673" priority="15">
      <formula>L89&gt;0</formula>
    </cfRule>
    <cfRule type="expression" dxfId="3672" priority="16">
      <formula>L89&lt;0</formula>
    </cfRule>
  </conditionalFormatting>
  <conditionalFormatting sqref="F30:F33">
    <cfRule type="expression" dxfId="3671" priority="13">
      <formula>F30&gt;0</formula>
    </cfRule>
    <cfRule type="expression" dxfId="3670" priority="14">
      <formula>F30&lt;0</formula>
    </cfRule>
  </conditionalFormatting>
  <conditionalFormatting sqref="H30:H33">
    <cfRule type="expression" dxfId="3669" priority="11">
      <formula>H30&gt;0</formula>
    </cfRule>
    <cfRule type="expression" dxfId="3668" priority="12">
      <formula>H30&lt;0</formula>
    </cfRule>
  </conditionalFormatting>
  <conditionalFormatting sqref="J54">
    <cfRule type="expression" dxfId="3667" priority="9">
      <formula>J54&gt;0</formula>
    </cfRule>
    <cfRule type="expression" dxfId="3666" priority="10">
      <formula>J54&lt;0</formula>
    </cfRule>
  </conditionalFormatting>
  <conditionalFormatting sqref="F55:F57">
    <cfRule type="expression" dxfId="3665" priority="7">
      <formula>F55&gt;0</formula>
    </cfRule>
    <cfRule type="expression" dxfId="3664" priority="8">
      <formula>F55&lt;0</formula>
    </cfRule>
  </conditionalFormatting>
  <conditionalFormatting sqref="H55:H57">
    <cfRule type="expression" dxfId="3663" priority="5">
      <formula>H55&gt;0</formula>
    </cfRule>
    <cfRule type="expression" dxfId="3662" priority="6">
      <formula>H55&lt;0</formula>
    </cfRule>
  </conditionalFormatting>
  <conditionalFormatting sqref="F25:F29">
    <cfRule type="expression" dxfId="3661" priority="3">
      <formula>F25&gt;0</formula>
    </cfRule>
    <cfRule type="expression" dxfId="3660" priority="4">
      <formula>F25&lt;0</formula>
    </cfRule>
  </conditionalFormatting>
  <conditionalFormatting sqref="H25:H29">
    <cfRule type="expression" dxfId="3659" priority="1">
      <formula>H25&gt;0</formula>
    </cfRule>
    <cfRule type="expression" dxfId="3658"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7" priority="11">
      <formula>Q8&gt;0</formula>
    </cfRule>
    <cfRule type="expression" dxfId="3656" priority="12">
      <formula>Q8&lt;0</formula>
    </cfRule>
  </conditionalFormatting>
  <conditionalFormatting sqref="Q7">
    <cfRule type="expression" dxfId="3655" priority="13">
      <formula>Q7&gt;0</formula>
    </cfRule>
    <cfRule type="expression" dxfId="3654" priority="14">
      <formula>Q7&lt;0</formula>
    </cfRule>
  </conditionalFormatting>
  <conditionalFormatting sqref="F22">
    <cfRule type="expression" dxfId="3653" priority="9">
      <formula>F22&gt;0</formula>
    </cfRule>
    <cfRule type="expression" dxfId="3652" priority="10">
      <formula>F22&lt;0</formula>
    </cfRule>
  </conditionalFormatting>
  <conditionalFormatting sqref="H22">
    <cfRule type="expression" dxfId="3651" priority="7">
      <formula>H22&gt;0</formula>
    </cfRule>
    <cfRule type="expression" dxfId="3650" priority="8">
      <formula>H22&lt;0</formula>
    </cfRule>
  </conditionalFormatting>
  <conditionalFormatting sqref="F59">
    <cfRule type="expression" dxfId="3649" priority="5">
      <formula>F59&gt;0</formula>
    </cfRule>
    <cfRule type="expression" dxfId="3648" priority="6">
      <formula>F59&lt;0</formula>
    </cfRule>
  </conditionalFormatting>
  <conditionalFormatting sqref="H59">
    <cfRule type="expression" dxfId="3647" priority="3">
      <formula>H59&gt;0</formula>
    </cfRule>
    <cfRule type="expression" dxfId="3646" priority="4">
      <formula>H59&lt;0</formula>
    </cfRule>
  </conditionalFormatting>
  <conditionalFormatting sqref="M30">
    <cfRule type="expression" dxfId="3645" priority="1">
      <formula>M30&gt;0</formula>
    </cfRule>
    <cfRule type="expression" dxfId="364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3" priority="32">
      <formula>F51&gt;0</formula>
    </cfRule>
    <cfRule type="expression" dxfId="3642" priority="33">
      <formula>F51&lt;0</formula>
    </cfRule>
  </conditionalFormatting>
  <conditionalFormatting sqref="Q7">
    <cfRule type="expression" dxfId="3641" priority="30">
      <formula>Q7&gt;0</formula>
    </cfRule>
    <cfRule type="expression" dxfId="3640" priority="31">
      <formula>Q7&lt;0</formula>
    </cfRule>
  </conditionalFormatting>
  <conditionalFormatting sqref="Q8">
    <cfRule type="expression" dxfId="3639" priority="28">
      <formula>Q8&gt;0</formula>
    </cfRule>
    <cfRule type="expression" dxfId="3638" priority="29">
      <formula>Q8&lt;0</formula>
    </cfRule>
  </conditionalFormatting>
  <conditionalFormatting sqref="F25:F44 F46:F50">
    <cfRule type="expression" dxfId="3637" priority="26">
      <formula>F25&gt;0</formula>
    </cfRule>
    <cfRule type="expression" dxfId="3636" priority="27">
      <formula>F25&lt;0</formula>
    </cfRule>
  </conditionalFormatting>
  <conditionalFormatting sqref="H25:H44 H46:H50">
    <cfRule type="expression" dxfId="3635" priority="24">
      <formula>H25&gt;0</formula>
    </cfRule>
    <cfRule type="expression" dxfId="3634" priority="25">
      <formula>H25&lt;0</formula>
    </cfRule>
  </conditionalFormatting>
  <conditionalFormatting sqref="F89:F110">
    <cfRule type="expression" dxfId="3633" priority="22">
      <formula>F89&gt;0</formula>
    </cfRule>
    <cfRule type="expression" dxfId="3632" priority="23">
      <formula>F89&lt;0</formula>
    </cfRule>
  </conditionalFormatting>
  <conditionalFormatting sqref="H89:H110">
    <cfRule type="expression" dxfId="3631" priority="20">
      <formula>H89&gt;0</formula>
    </cfRule>
    <cfRule type="expression" dxfId="3630" priority="21">
      <formula>H89&lt;0</formula>
    </cfRule>
  </conditionalFormatting>
  <conditionalFormatting sqref="Q10">
    <cfRule type="expression" dxfId="3629" priority="18">
      <formula>Q10&gt;0</formula>
    </cfRule>
    <cfRule type="expression" dxfId="3628" priority="19">
      <formula>Q10&lt;0</formula>
    </cfRule>
  </conditionalFormatting>
  <conditionalFormatting sqref="J25:J39">
    <cfRule type="expression" dxfId="3627" priority="16">
      <formula>J25&gt;0</formula>
    </cfRule>
    <cfRule type="expression" dxfId="3626" priority="17">
      <formula>J25&lt;0</formula>
    </cfRule>
  </conditionalFormatting>
  <conditionalFormatting sqref="K25:K38">
    <cfRule type="expression" dxfId="3625" priority="14">
      <formula>K25&gt;0</formula>
    </cfRule>
    <cfRule type="expression" dxfId="3624" priority="15">
      <formula>K25&lt;0</formula>
    </cfRule>
  </conditionalFormatting>
  <conditionalFormatting sqref="L25:L38">
    <cfRule type="expression" dxfId="3623" priority="12">
      <formula>L25&gt;0</formula>
    </cfRule>
    <cfRule type="expression" dxfId="362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1" priority="9">
      <formula>J40&gt;0</formula>
    </cfRule>
    <cfRule type="expression" dxfId="362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9" priority="7">
      <formula>F45&gt;0</formula>
    </cfRule>
    <cfRule type="expression" dxfId="3618" priority="8">
      <formula>F45&lt;0</formula>
    </cfRule>
  </conditionalFormatting>
  <conditionalFormatting sqref="H45">
    <cfRule type="expression" dxfId="3617" priority="5">
      <formula>H45&gt;0</formula>
    </cfRule>
    <cfRule type="expression" dxfId="3616" priority="6">
      <formula>H45&lt;0</formula>
    </cfRule>
  </conditionalFormatting>
  <conditionalFormatting sqref="J45">
    <cfRule type="expression" dxfId="3615" priority="3">
      <formula>J45&gt;0</formula>
    </cfRule>
    <cfRule type="expression" dxfId="3614" priority="4">
      <formula>J45&lt;0</formula>
    </cfRule>
  </conditionalFormatting>
  <conditionalFormatting sqref="J46">
    <cfRule type="expression" dxfId="3613" priority="1">
      <formula>J46&gt;0</formula>
    </cfRule>
    <cfRule type="expression" dxfId="361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11" priority="66">
      <formula>F22&gt;0</formula>
    </cfRule>
    <cfRule type="expression" dxfId="361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9" priority="53">
      <formula>F41&gt;0</formula>
    </cfRule>
    <cfRule type="expression" dxfId="3608" priority="54">
      <formula>F41&lt;0</formula>
    </cfRule>
  </conditionalFormatting>
  <conditionalFormatting sqref="F41">
    <cfRule type="expression" dxfId="3607" priority="57">
      <formula>F41&gt;0</formula>
    </cfRule>
    <cfRule type="expression" dxfId="3606" priority="58">
      <formula>F41&lt;0</formula>
    </cfRule>
  </conditionalFormatting>
  <conditionalFormatting sqref="H41">
    <cfRule type="expression" dxfId="3605" priority="35">
      <formula>H41&gt;0</formula>
    </cfRule>
    <cfRule type="expression" dxfId="3604" priority="36">
      <formula>H41&lt;0</formula>
    </cfRule>
  </conditionalFormatting>
  <conditionalFormatting sqref="F89:F95">
    <cfRule type="expression" dxfId="3603" priority="29">
      <formula>F89&gt;0</formula>
    </cfRule>
    <cfRule type="expression" dxfId="3602" priority="30">
      <formula>F89&lt;0</formula>
    </cfRule>
  </conditionalFormatting>
  <conditionalFormatting sqref="F96:F110">
    <cfRule type="expression" dxfId="3601" priority="25">
      <formula>F96&gt;0</formula>
    </cfRule>
    <cfRule type="expression" dxfId="3600" priority="26">
      <formula>F96&lt;0</formula>
    </cfRule>
  </conditionalFormatting>
  <conditionalFormatting sqref="F96:F110">
    <cfRule type="expression" dxfId="3599" priority="27">
      <formula>F96&gt;0</formula>
    </cfRule>
    <cfRule type="expression" dxfId="3598" priority="28">
      <formula>F96&lt;0</formula>
    </cfRule>
  </conditionalFormatting>
  <conditionalFormatting sqref="H89:H100">
    <cfRule type="expression" dxfId="3597" priority="23">
      <formula>H89&gt;0</formula>
    </cfRule>
    <cfRule type="expression" dxfId="3596" priority="24">
      <formula>H89&lt;0</formula>
    </cfRule>
  </conditionalFormatting>
  <conditionalFormatting sqref="H101">
    <cfRule type="expression" dxfId="3595" priority="21">
      <formula>H101&gt;0</formula>
    </cfRule>
    <cfRule type="expression" dxfId="3594" priority="22">
      <formula>H101&lt;0</formula>
    </cfRule>
  </conditionalFormatting>
  <conditionalFormatting sqref="F111:F116">
    <cfRule type="expression" dxfId="3593" priority="19">
      <formula>F111&gt;0</formula>
    </cfRule>
    <cfRule type="expression" dxfId="3592" priority="20">
      <formula>F111&lt;0</formula>
    </cfRule>
  </conditionalFormatting>
  <conditionalFormatting sqref="H103:H116">
    <cfRule type="expression" dxfId="3591" priority="17">
      <formula>H103&gt;0</formula>
    </cfRule>
    <cfRule type="expression" dxfId="3590" priority="18">
      <formula>H103&lt;0</formula>
    </cfRule>
  </conditionalFormatting>
  <conditionalFormatting sqref="H102">
    <cfRule type="expression" dxfId="3589" priority="15">
      <formula>H102&gt;0</formula>
    </cfRule>
    <cfRule type="expression" dxfId="3588" priority="16">
      <formula>H102&lt;0</formula>
    </cfRule>
  </conditionalFormatting>
  <conditionalFormatting sqref="M42">
    <cfRule type="expression" dxfId="3587" priority="13">
      <formula>M42&gt;0</formula>
    </cfRule>
    <cfRule type="expression" dxfId="3586" priority="14">
      <formula>M42&lt;0</formula>
    </cfRule>
  </conditionalFormatting>
  <conditionalFormatting sqref="Q7">
    <cfRule type="expression" dxfId="3585" priority="9">
      <formula>Q7&gt;0</formula>
    </cfRule>
    <cfRule type="expression" dxfId="3584" priority="10">
      <formula>Q7&lt;0</formula>
    </cfRule>
  </conditionalFormatting>
  <conditionalFormatting sqref="Q8">
    <cfRule type="expression" dxfId="3583" priority="7">
      <formula>Q8&gt;0</formula>
    </cfRule>
    <cfRule type="expression" dxfId="3582" priority="8">
      <formula>Q8&lt;0</formula>
    </cfRule>
  </conditionalFormatting>
  <conditionalFormatting sqref="F117:F130 H117:H130">
    <cfRule type="expression" dxfId="3581" priority="1">
      <formula>F117&gt;0</formula>
    </cfRule>
    <cfRule type="expression" dxfId="358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9" priority="21">
      <formula>F47&gt;0</formula>
    </cfRule>
    <cfRule type="expression" dxfId="3578" priority="22">
      <formula>F47&lt;0</formula>
    </cfRule>
  </conditionalFormatting>
  <conditionalFormatting sqref="Q7">
    <cfRule type="expression" dxfId="3577" priority="19">
      <formula>Q7&gt;0</formula>
    </cfRule>
    <cfRule type="expression" dxfId="3576" priority="20">
      <formula>Q7&lt;0</formula>
    </cfRule>
  </conditionalFormatting>
  <conditionalFormatting sqref="Q8">
    <cfRule type="expression" dxfId="3575" priority="17">
      <formula>Q8&gt;0</formula>
    </cfRule>
    <cfRule type="expression" dxfId="3574" priority="18">
      <formula>Q8&lt;0</formula>
    </cfRule>
  </conditionalFormatting>
  <conditionalFormatting sqref="F25:F46">
    <cfRule type="expression" dxfId="3573" priority="15">
      <formula>F25&gt;0</formula>
    </cfRule>
    <cfRule type="expression" dxfId="3572" priority="16">
      <formula>F25&lt;0</formula>
    </cfRule>
  </conditionalFormatting>
  <conditionalFormatting sqref="H25:H46">
    <cfRule type="expression" dxfId="3571" priority="13">
      <formula>H25&gt;0</formula>
    </cfRule>
    <cfRule type="expression" dxfId="3570" priority="14">
      <formula>H25&lt;0</formula>
    </cfRule>
  </conditionalFormatting>
  <conditionalFormatting sqref="F89:F110">
    <cfRule type="expression" dxfId="3569" priority="11">
      <formula>F89&gt;0</formula>
    </cfRule>
    <cfRule type="expression" dxfId="3568" priority="12">
      <formula>F89&lt;0</formula>
    </cfRule>
  </conditionalFormatting>
  <conditionalFormatting sqref="H89:H110">
    <cfRule type="expression" dxfId="3567" priority="9">
      <formula>H89&gt;0</formula>
    </cfRule>
    <cfRule type="expression" dxfId="3566" priority="10">
      <formula>H89&lt;0</formula>
    </cfRule>
  </conditionalFormatting>
  <conditionalFormatting sqref="Q10">
    <cfRule type="expression" dxfId="3565" priority="7">
      <formula>Q10&gt;0</formula>
    </cfRule>
    <cfRule type="expression" dxfId="3564" priority="8">
      <formula>Q10&lt;0</formula>
    </cfRule>
  </conditionalFormatting>
  <conditionalFormatting sqref="J25:J38">
    <cfRule type="expression" dxfId="3563" priority="5">
      <formula>J25&gt;0</formula>
    </cfRule>
    <cfRule type="expression" dxfId="3562" priority="6">
      <formula>J25&lt;0</formula>
    </cfRule>
  </conditionalFormatting>
  <conditionalFormatting sqref="K25:K38">
    <cfRule type="expression" dxfId="3561" priority="3">
      <formula>K25&gt;0</formula>
    </cfRule>
    <cfRule type="expression" dxfId="3560" priority="4">
      <formula>K25&lt;0</formula>
    </cfRule>
  </conditionalFormatting>
  <conditionalFormatting sqref="L25:L38">
    <cfRule type="expression" dxfId="3559" priority="1">
      <formula>L25&gt;0</formula>
    </cfRule>
    <cfRule type="expression" dxfId="3558"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7" priority="35">
      <formula>F47&gt;0</formula>
    </cfRule>
    <cfRule type="expression" dxfId="3556" priority="36">
      <formula>F47&lt;0</formula>
    </cfRule>
  </conditionalFormatting>
  <conditionalFormatting sqref="Q7">
    <cfRule type="expression" dxfId="3555" priority="33">
      <formula>Q7&gt;0</formula>
    </cfRule>
    <cfRule type="expression" dxfId="3554" priority="34">
      <formula>Q7&lt;0</formula>
    </cfRule>
  </conditionalFormatting>
  <conditionalFormatting sqref="Q8">
    <cfRule type="expression" dxfId="3553" priority="31">
      <formula>Q8&gt;0</formula>
    </cfRule>
    <cfRule type="expression" dxfId="3552" priority="32">
      <formula>Q8&lt;0</formula>
    </cfRule>
  </conditionalFormatting>
  <conditionalFormatting sqref="F30:F46">
    <cfRule type="expression" dxfId="3551" priority="29">
      <formula>F30&gt;0</formula>
    </cfRule>
    <cfRule type="expression" dxfId="3550" priority="30">
      <formula>F30&lt;0</formula>
    </cfRule>
  </conditionalFormatting>
  <conditionalFormatting sqref="H30:H46">
    <cfRule type="expression" dxfId="3549" priority="27">
      <formula>H30&gt;0</formula>
    </cfRule>
    <cfRule type="expression" dxfId="3548" priority="28">
      <formula>H30&lt;0</formula>
    </cfRule>
  </conditionalFormatting>
  <conditionalFormatting sqref="Q10">
    <cfRule type="expression" dxfId="3547" priority="25">
      <formula>Q10&gt;0</formula>
    </cfRule>
    <cfRule type="expression" dxfId="3546" priority="26">
      <formula>Q10&lt;0</formula>
    </cfRule>
  </conditionalFormatting>
  <conditionalFormatting sqref="J25:J38">
    <cfRule type="expression" dxfId="3545" priority="23">
      <formula>J25&gt;0</formula>
    </cfRule>
    <cfRule type="expression" dxfId="3544" priority="24">
      <formula>J25&lt;0</formula>
    </cfRule>
  </conditionalFormatting>
  <conditionalFormatting sqref="K25:K38">
    <cfRule type="expression" dxfId="3543" priority="21">
      <formula>K25&gt;0</formula>
    </cfRule>
    <cfRule type="expression" dxfId="3542" priority="22">
      <formula>K25&lt;0</formula>
    </cfRule>
  </conditionalFormatting>
  <conditionalFormatting sqref="L25 L38">
    <cfRule type="expression" dxfId="3541" priority="19">
      <formula>L25&gt;0</formula>
    </cfRule>
    <cfRule type="expression" dxfId="3540" priority="20">
      <formula>L25&lt;0</formula>
    </cfRule>
  </conditionalFormatting>
  <conditionalFormatting sqref="F89:F110">
    <cfRule type="expression" dxfId="3539" priority="17">
      <formula>F89&gt;0</formula>
    </cfRule>
    <cfRule type="expression" dxfId="3538" priority="18">
      <formula>F89&lt;0</formula>
    </cfRule>
  </conditionalFormatting>
  <conditionalFormatting sqref="H89:H110">
    <cfRule type="expression" dxfId="3537" priority="15">
      <formula>H89&gt;0</formula>
    </cfRule>
    <cfRule type="expression" dxfId="3536" priority="16">
      <formula>H89&lt;0</formula>
    </cfRule>
  </conditionalFormatting>
  <conditionalFormatting sqref="J89:J102">
    <cfRule type="expression" dxfId="3535" priority="13">
      <formula>J89&gt;0</formula>
    </cfRule>
    <cfRule type="expression" dxfId="3534" priority="14">
      <formula>J89&lt;0</formula>
    </cfRule>
  </conditionalFormatting>
  <conditionalFormatting sqref="K89:K102">
    <cfRule type="expression" dxfId="3533" priority="11">
      <formula>K89&gt;0</formula>
    </cfRule>
    <cfRule type="expression" dxfId="3532" priority="12">
      <formula>K89&lt;0</formula>
    </cfRule>
  </conditionalFormatting>
  <conditionalFormatting sqref="L89:L102">
    <cfRule type="expression" dxfId="3531" priority="9">
      <formula>L89&gt;0</formula>
    </cfRule>
    <cfRule type="expression" dxfId="3530" priority="10">
      <formula>L89&lt;0</formula>
    </cfRule>
  </conditionalFormatting>
  <conditionalFormatting sqref="F29 F25:F26">
    <cfRule type="expression" dxfId="3529" priority="7">
      <formula>F25&gt;0</formula>
    </cfRule>
    <cfRule type="expression" dxfId="3528" priority="8">
      <formula>F25&lt;0</formula>
    </cfRule>
  </conditionalFormatting>
  <conditionalFormatting sqref="H29 H25:H27">
    <cfRule type="expression" dxfId="3527" priority="5">
      <formula>H25&gt;0</formula>
    </cfRule>
    <cfRule type="expression" dxfId="3526" priority="6">
      <formula>H25&lt;0</formula>
    </cfRule>
  </conditionalFormatting>
  <conditionalFormatting sqref="F27:F28">
    <cfRule type="expression" dxfId="3525" priority="3">
      <formula>F27&gt;0</formula>
    </cfRule>
    <cfRule type="expression" dxfId="3524" priority="4">
      <formula>F27&lt;0</formula>
    </cfRule>
  </conditionalFormatting>
  <conditionalFormatting sqref="H28">
    <cfRule type="expression" dxfId="3523" priority="1">
      <formula>H28&gt;0</formula>
    </cfRule>
    <cfRule type="expression" dxfId="3522"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1" priority="25">
      <formula>F7&gt;0</formula>
    </cfRule>
    <cfRule type="expression" dxfId="3520" priority="26">
      <formula>F7&lt;0</formula>
    </cfRule>
  </conditionalFormatting>
  <conditionalFormatting sqref="Q8">
    <cfRule type="expression" dxfId="3519" priority="23">
      <formula>Q8&gt;0</formula>
    </cfRule>
    <cfRule type="expression" dxfId="3518" priority="24">
      <formula>Q8&lt;0</formula>
    </cfRule>
  </conditionalFormatting>
  <conditionalFormatting sqref="F93:F114">
    <cfRule type="expression" dxfId="3517" priority="17">
      <formula>F93&gt;0</formula>
    </cfRule>
    <cfRule type="expression" dxfId="3516" priority="18">
      <formula>F93&lt;0</formula>
    </cfRule>
  </conditionalFormatting>
  <conditionalFormatting sqref="H93:H114">
    <cfRule type="expression" dxfId="3515" priority="15">
      <formula>H93&gt;0</formula>
    </cfRule>
    <cfRule type="expression" dxfId="3514" priority="16">
      <formula>H93&lt;0</formula>
    </cfRule>
  </conditionalFormatting>
  <conditionalFormatting sqref="Q10">
    <cfRule type="expression" dxfId="3513" priority="13">
      <formula>Q10&gt;0</formula>
    </cfRule>
    <cfRule type="expression" dxfId="3512" priority="14">
      <formula>Q10&lt;0</formula>
    </cfRule>
  </conditionalFormatting>
  <conditionalFormatting sqref="J25:J38">
    <cfRule type="expression" dxfId="3511" priority="11">
      <formula>J25&gt;0</formula>
    </cfRule>
    <cfRule type="expression" dxfId="3510" priority="12">
      <formula>J25&lt;0</formula>
    </cfRule>
  </conditionalFormatting>
  <conditionalFormatting sqref="K25:K38">
    <cfRule type="expression" dxfId="3509" priority="9">
      <formula>K25&gt;0</formula>
    </cfRule>
    <cfRule type="expression" dxfId="3508" priority="10">
      <formula>K25&lt;0</formula>
    </cfRule>
  </conditionalFormatting>
  <conditionalFormatting sqref="L25:L34">
    <cfRule type="expression" dxfId="3507" priority="7">
      <formula>L25&gt;0</formula>
    </cfRule>
    <cfRule type="expression" dxfId="3506" priority="8">
      <formula>L25&lt;0</formula>
    </cfRule>
  </conditionalFormatting>
  <conditionalFormatting sqref="J43">
    <cfRule type="expression" dxfId="3505" priority="5">
      <formula>J43&gt;0</formula>
    </cfRule>
    <cfRule type="expression" dxfId="3504" priority="6">
      <formula>J43&lt;0</formula>
    </cfRule>
  </conditionalFormatting>
  <conditionalFormatting sqref="M25:M34">
    <cfRule type="expression" dxfId="3503" priority="3">
      <formula>M25&gt;0</formula>
    </cfRule>
    <cfRule type="expression" dxfId="3502" priority="4">
      <formula>M25&lt;0</formula>
    </cfRule>
  </conditionalFormatting>
  <conditionalFormatting sqref="H61:H64 F61:F64">
    <cfRule type="expression" dxfId="3501" priority="1">
      <formula>F61&gt;0</formula>
    </cfRule>
    <cfRule type="expression" dxfId="3500"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9" priority="21">
      <formula>F47&gt;0</formula>
    </cfRule>
    <cfRule type="expression" dxfId="3498" priority="22">
      <formula>F47&lt;0</formula>
    </cfRule>
  </conditionalFormatting>
  <conditionalFormatting sqref="Q7">
    <cfRule type="expression" dxfId="3497" priority="19">
      <formula>Q7&gt;0</formula>
    </cfRule>
    <cfRule type="expression" dxfId="3496" priority="20">
      <formula>Q7&lt;0</formula>
    </cfRule>
  </conditionalFormatting>
  <conditionalFormatting sqref="Q8">
    <cfRule type="expression" dxfId="3495" priority="17">
      <formula>Q8&gt;0</formula>
    </cfRule>
    <cfRule type="expression" dxfId="3494" priority="18">
      <formula>Q8&lt;0</formula>
    </cfRule>
  </conditionalFormatting>
  <conditionalFormatting sqref="F25:F46">
    <cfRule type="expression" dxfId="3493" priority="15">
      <formula>F25&gt;0</formula>
    </cfRule>
    <cfRule type="expression" dxfId="3492" priority="16">
      <formula>F25&lt;0</formula>
    </cfRule>
  </conditionalFormatting>
  <conditionalFormatting sqref="H25:H46">
    <cfRule type="expression" dxfId="3491" priority="13">
      <formula>H25&gt;0</formula>
    </cfRule>
    <cfRule type="expression" dxfId="3490" priority="14">
      <formula>H25&lt;0</formula>
    </cfRule>
  </conditionalFormatting>
  <conditionalFormatting sqref="F89:F110">
    <cfRule type="expression" dxfId="3489" priority="11">
      <formula>F89&gt;0</formula>
    </cfRule>
    <cfRule type="expression" dxfId="3488" priority="12">
      <formula>F89&lt;0</formula>
    </cfRule>
  </conditionalFormatting>
  <conditionalFormatting sqref="H89:H110">
    <cfRule type="expression" dxfId="3487" priority="9">
      <formula>H89&gt;0</formula>
    </cfRule>
    <cfRule type="expression" dxfId="3486" priority="10">
      <formula>H89&lt;0</formula>
    </cfRule>
  </conditionalFormatting>
  <conditionalFormatting sqref="Q10">
    <cfRule type="expression" dxfId="3485" priority="7">
      <formula>Q10&gt;0</formula>
    </cfRule>
    <cfRule type="expression" dxfId="3484" priority="8">
      <formula>Q10&lt;0</formula>
    </cfRule>
  </conditionalFormatting>
  <conditionalFormatting sqref="J25:J38">
    <cfRule type="expression" dxfId="3483" priority="5">
      <formula>J25&gt;0</formula>
    </cfRule>
    <cfRule type="expression" dxfId="3482" priority="6">
      <formula>J25&lt;0</formula>
    </cfRule>
  </conditionalFormatting>
  <conditionalFormatting sqref="K25:K38">
    <cfRule type="expression" dxfId="3481" priority="3">
      <formula>K25&gt;0</formula>
    </cfRule>
    <cfRule type="expression" dxfId="3480" priority="4">
      <formula>K25&lt;0</formula>
    </cfRule>
  </conditionalFormatting>
  <conditionalFormatting sqref="L25:L38">
    <cfRule type="expression" dxfId="3479" priority="1">
      <formula>L25&gt;0</formula>
    </cfRule>
    <cfRule type="expression" dxfId="347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7" priority="29">
      <formula>F29&gt;0</formula>
    </cfRule>
    <cfRule type="expression" dxfId="3476" priority="30">
      <formula>F29&lt;0</formula>
    </cfRule>
  </conditionalFormatting>
  <conditionalFormatting sqref="Q7">
    <cfRule type="expression" dxfId="3475" priority="27">
      <formula>Q7&gt;0</formula>
    </cfRule>
    <cfRule type="expression" dxfId="3474" priority="28">
      <formula>Q7&lt;0</formula>
    </cfRule>
  </conditionalFormatting>
  <conditionalFormatting sqref="Q8">
    <cfRule type="expression" dxfId="3473" priority="25">
      <formula>Q8&gt;0</formula>
    </cfRule>
    <cfRule type="expression" dxfId="3472" priority="26">
      <formula>Q8&lt;0</formula>
    </cfRule>
  </conditionalFormatting>
  <conditionalFormatting sqref="F96:F110">
    <cfRule type="expression" dxfId="3471" priority="19">
      <formula>F96&gt;0</formula>
    </cfRule>
    <cfRule type="expression" dxfId="3470" priority="20">
      <formula>F96&lt;0</formula>
    </cfRule>
  </conditionalFormatting>
  <conditionalFormatting sqref="H96:H110">
    <cfRule type="expression" dxfId="3469" priority="17">
      <formula>H96&gt;0</formula>
    </cfRule>
    <cfRule type="expression" dxfId="3468" priority="18">
      <formula>H96&lt;0</formula>
    </cfRule>
  </conditionalFormatting>
  <conditionalFormatting sqref="Q10">
    <cfRule type="expression" dxfId="3467" priority="15">
      <formula>Q10&gt;0</formula>
    </cfRule>
    <cfRule type="expression" dxfId="3466" priority="16">
      <formula>Q10&lt;0</formula>
    </cfRule>
  </conditionalFormatting>
  <conditionalFormatting sqref="L29:L38">
    <cfRule type="expression" dxfId="3465" priority="9">
      <formula>L29&gt;0</formula>
    </cfRule>
    <cfRule type="expression" dxfId="3464" priority="10">
      <formula>L29&lt;0</formula>
    </cfRule>
  </conditionalFormatting>
  <conditionalFormatting sqref="F27:F29 H27:H29 J25:K29">
    <cfRule type="expression" dxfId="3463" priority="7">
      <formula>F25&gt;0</formula>
    </cfRule>
    <cfRule type="expression" dxfId="3462" priority="8">
      <formula>F25&lt;0</formula>
    </cfRule>
  </conditionalFormatting>
  <conditionalFormatting sqref="L25:L29">
    <cfRule type="expression" dxfId="3461" priority="5">
      <formula>L25&gt;0</formula>
    </cfRule>
    <cfRule type="expression" dxfId="3460" priority="6">
      <formula>L25&lt;0</formula>
    </cfRule>
  </conditionalFormatting>
  <conditionalFormatting sqref="F25:F26">
    <cfRule type="expression" dxfId="3459" priority="3">
      <formula>F25&gt;0</formula>
    </cfRule>
    <cfRule type="expression" dxfId="3458" priority="4">
      <formula>F25&lt;0</formula>
    </cfRule>
  </conditionalFormatting>
  <conditionalFormatting sqref="H25:H26">
    <cfRule type="expression" dxfId="3457" priority="1">
      <formula>H25&gt;0</formula>
    </cfRule>
    <cfRule type="expression" dxfId="345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60">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60">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60">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60">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60">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60">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60">
        <f>$Q$10+F61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55" priority="55">
      <formula>F25&gt;0</formula>
    </cfRule>
    <cfRule type="expression" dxfId="3454" priority="56">
      <formula>F25&lt;0</formula>
    </cfRule>
  </conditionalFormatting>
  <conditionalFormatting sqref="Q7">
    <cfRule type="expression" dxfId="3453" priority="53">
      <formula>Q7&gt;0</formula>
    </cfRule>
    <cfRule type="expression" dxfId="3452" priority="54">
      <formula>Q7&lt;0</formula>
    </cfRule>
  </conditionalFormatting>
  <conditionalFormatting sqref="Q8">
    <cfRule type="expression" dxfId="3451" priority="51">
      <formula>Q8&gt;0</formula>
    </cfRule>
    <cfRule type="expression" dxfId="3450" priority="52">
      <formula>Q8&lt;0</formula>
    </cfRule>
  </conditionalFormatting>
  <conditionalFormatting sqref="M68">
    <cfRule type="expression" dxfId="3449" priority="45">
      <formula>M68&gt;0</formula>
    </cfRule>
    <cfRule type="expression" dxfId="3448" priority="46">
      <formula>M68&lt;0</formula>
    </cfRule>
  </conditionalFormatting>
  <conditionalFormatting sqref="F94:F125">
    <cfRule type="expression" dxfId="3447" priority="43">
      <formula>F94&gt;0</formula>
    </cfRule>
    <cfRule type="expression" dxfId="3446" priority="44">
      <formula>F94&lt;0</formula>
    </cfRule>
  </conditionalFormatting>
  <conditionalFormatting sqref="H94:H125">
    <cfRule type="expression" dxfId="3445" priority="41">
      <formula>H94&gt;0</formula>
    </cfRule>
    <cfRule type="expression" dxfId="3444" priority="42">
      <formula>H94&lt;0</formula>
    </cfRule>
  </conditionalFormatting>
  <conditionalFormatting sqref="J28:J30 K25:K30 J31:K38">
    <cfRule type="expression" dxfId="3443" priority="35">
      <formula>J25&gt;0</formula>
    </cfRule>
    <cfRule type="expression" dxfId="3442" priority="36">
      <formula>J25&lt;0</formula>
    </cfRule>
  </conditionalFormatting>
  <conditionalFormatting sqref="K39:K42">
    <cfRule type="expression" dxfId="3441" priority="33">
      <formula>K39&gt;0</formula>
    </cfRule>
    <cfRule type="expression" dxfId="3440" priority="34">
      <formula>K39&lt;0</formula>
    </cfRule>
  </conditionalFormatting>
  <conditionalFormatting sqref="K43">
    <cfRule type="expression" dxfId="3439" priority="31">
      <formula>K43&gt;0</formula>
    </cfRule>
    <cfRule type="expression" dxfId="3438" priority="32">
      <formula>K43&lt;0</formula>
    </cfRule>
  </conditionalFormatting>
  <conditionalFormatting sqref="K44">
    <cfRule type="expression" dxfId="3437" priority="29">
      <formula>K44&gt;0</formula>
    </cfRule>
    <cfRule type="expression" dxfId="3436" priority="30">
      <formula>K44&lt;0</formula>
    </cfRule>
  </conditionalFormatting>
  <conditionalFormatting sqref="K45">
    <cfRule type="expression" dxfId="3435" priority="27">
      <formula>K45&gt;0</formula>
    </cfRule>
    <cfRule type="expression" dxfId="3434" priority="28">
      <formula>K45&lt;0</formula>
    </cfRule>
  </conditionalFormatting>
  <conditionalFormatting sqref="K46:K51">
    <cfRule type="expression" dxfId="3433" priority="15">
      <formula>K46&gt;0</formula>
    </cfRule>
    <cfRule type="expression" dxfId="3432" priority="16">
      <formula>K46&lt;0</formula>
    </cfRule>
  </conditionalFormatting>
  <conditionalFormatting sqref="K52:K60">
    <cfRule type="expression" dxfId="3431" priority="13">
      <formula>K52&gt;0</formula>
    </cfRule>
    <cfRule type="expression" dxfId="3430" priority="14">
      <formula>K52&lt;0</formula>
    </cfRule>
  </conditionalFormatting>
  <conditionalFormatting sqref="H55:H57 F54:F57">
    <cfRule type="expression" dxfId="3429" priority="11">
      <formula>F54&gt;0</formula>
    </cfRule>
    <cfRule type="expression" dxfId="3428" priority="12">
      <formula>F54&lt;0</formula>
    </cfRule>
  </conditionalFormatting>
  <conditionalFormatting sqref="F63:F64 H63:H64">
    <cfRule type="expression" dxfId="3427" priority="9">
      <formula>F63&gt;0</formula>
    </cfRule>
    <cfRule type="expression" dxfId="3426" priority="10">
      <formula>F63&lt;0</formula>
    </cfRule>
  </conditionalFormatting>
  <conditionalFormatting sqref="F62 H62">
    <cfRule type="expression" dxfId="3425" priority="7">
      <formula>F62&gt;0</formula>
    </cfRule>
    <cfRule type="expression" dxfId="3424" priority="8">
      <formula>F62&lt;0</formula>
    </cfRule>
  </conditionalFormatting>
  <conditionalFormatting sqref="F59:F61 H59:H61">
    <cfRule type="expression" dxfId="3423" priority="5">
      <formula>F59&gt;0</formula>
    </cfRule>
    <cfRule type="expression" dxfId="3422" priority="6">
      <formula>F59&lt;0</formula>
    </cfRule>
  </conditionalFormatting>
  <conditionalFormatting sqref="K61">
    <cfRule type="expression" dxfId="3421" priority="3">
      <formula>K61&gt;0</formula>
    </cfRule>
    <cfRule type="expression" dxfId="3420" priority="4">
      <formula>K61&lt;0</formula>
    </cfRule>
  </conditionalFormatting>
  <conditionalFormatting sqref="K62">
    <cfRule type="expression" dxfId="3419" priority="1">
      <formula>K62&gt;0</formula>
    </cfRule>
    <cfRule type="expression" dxfId="3418"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7" priority="35">
      <formula>F47&gt;0</formula>
    </cfRule>
    <cfRule type="expression" dxfId="3416" priority="36">
      <formula>F47&lt;0</formula>
    </cfRule>
  </conditionalFormatting>
  <conditionalFormatting sqref="Q7">
    <cfRule type="expression" dxfId="3415" priority="33">
      <formula>Q7&gt;0</formula>
    </cfRule>
    <cfRule type="expression" dxfId="3414" priority="34">
      <formula>Q7&lt;0</formula>
    </cfRule>
  </conditionalFormatting>
  <conditionalFormatting sqref="Q8">
    <cfRule type="expression" dxfId="3413" priority="31">
      <formula>Q8&gt;0</formula>
    </cfRule>
    <cfRule type="expression" dxfId="3412" priority="32">
      <formula>Q8&lt;0</formula>
    </cfRule>
  </conditionalFormatting>
  <conditionalFormatting sqref="F30:F46">
    <cfRule type="expression" dxfId="3411" priority="29">
      <formula>F30&gt;0</formula>
    </cfRule>
    <cfRule type="expression" dxfId="3410" priority="30">
      <formula>F30&lt;0</formula>
    </cfRule>
  </conditionalFormatting>
  <conditionalFormatting sqref="H30:H46">
    <cfRule type="expression" dxfId="3409" priority="27">
      <formula>H30&gt;0</formula>
    </cfRule>
    <cfRule type="expression" dxfId="3408" priority="28">
      <formula>H30&lt;0</formula>
    </cfRule>
  </conditionalFormatting>
  <conditionalFormatting sqref="Q10">
    <cfRule type="expression" dxfId="3407" priority="25">
      <formula>Q10&gt;0</formula>
    </cfRule>
    <cfRule type="expression" dxfId="3406" priority="26">
      <formula>Q10&lt;0</formula>
    </cfRule>
  </conditionalFormatting>
  <conditionalFormatting sqref="J25:J38">
    <cfRule type="expression" dxfId="3405" priority="23">
      <formula>J25&gt;0</formula>
    </cfRule>
    <cfRule type="expression" dxfId="3404" priority="24">
      <formula>J25&lt;0</formula>
    </cfRule>
  </conditionalFormatting>
  <conditionalFormatting sqref="K25:K38">
    <cfRule type="expression" dxfId="3403" priority="21">
      <formula>K25&gt;0</formula>
    </cfRule>
    <cfRule type="expression" dxfId="3402" priority="22">
      <formula>K25&lt;0</formula>
    </cfRule>
  </conditionalFormatting>
  <conditionalFormatting sqref="L25 L38">
    <cfRule type="expression" dxfId="3401" priority="19">
      <formula>L25&gt;0</formula>
    </cfRule>
    <cfRule type="expression" dxfId="3400" priority="20">
      <formula>L25&lt;0</formula>
    </cfRule>
  </conditionalFormatting>
  <conditionalFormatting sqref="F89:F110">
    <cfRule type="expression" dxfId="3399" priority="17">
      <formula>F89&gt;0</formula>
    </cfRule>
    <cfRule type="expression" dxfId="3398" priority="18">
      <formula>F89&lt;0</formula>
    </cfRule>
  </conditionalFormatting>
  <conditionalFormatting sqref="H89:H110">
    <cfRule type="expression" dxfId="3397" priority="15">
      <formula>H89&gt;0</formula>
    </cfRule>
    <cfRule type="expression" dxfId="3396" priority="16">
      <formula>H89&lt;0</formula>
    </cfRule>
  </conditionalFormatting>
  <conditionalFormatting sqref="J89:J102">
    <cfRule type="expression" dxfId="3395" priority="13">
      <formula>J89&gt;0</formula>
    </cfRule>
    <cfRule type="expression" dxfId="3394" priority="14">
      <formula>J89&lt;0</formula>
    </cfRule>
  </conditionalFormatting>
  <conditionalFormatting sqref="K89:K102">
    <cfRule type="expression" dxfId="3393" priority="11">
      <formula>K89&gt;0</formula>
    </cfRule>
    <cfRule type="expression" dxfId="3392" priority="12">
      <formula>K89&lt;0</formula>
    </cfRule>
  </conditionalFormatting>
  <conditionalFormatting sqref="L89:L102">
    <cfRule type="expression" dxfId="3391" priority="9">
      <formula>L89&gt;0</formula>
    </cfRule>
    <cfRule type="expression" dxfId="3390" priority="10">
      <formula>L89&lt;0</formula>
    </cfRule>
  </conditionalFormatting>
  <conditionalFormatting sqref="F29 F25:F26">
    <cfRule type="expression" dxfId="3389" priority="7">
      <formula>F25&gt;0</formula>
    </cfRule>
    <cfRule type="expression" dxfId="3388" priority="8">
      <formula>F25&lt;0</formula>
    </cfRule>
  </conditionalFormatting>
  <conditionalFormatting sqref="H29 H25:H27">
    <cfRule type="expression" dxfId="3387" priority="5">
      <formula>H25&gt;0</formula>
    </cfRule>
    <cfRule type="expression" dxfId="3386" priority="6">
      <formula>H25&lt;0</formula>
    </cfRule>
  </conditionalFormatting>
  <conditionalFormatting sqref="F27:F28">
    <cfRule type="expression" dxfId="3385" priority="3">
      <formula>F27&gt;0</formula>
    </cfRule>
    <cfRule type="expression" dxfId="3384" priority="4">
      <formula>F27&lt;0</formula>
    </cfRule>
  </conditionalFormatting>
  <conditionalFormatting sqref="H28">
    <cfRule type="expression" dxfId="3383" priority="1">
      <formula>H28&gt;0</formula>
    </cfRule>
    <cfRule type="expression" dxfId="338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1" priority="43">
      <formula>F54&gt;0</formula>
    </cfRule>
    <cfRule type="expression" dxfId="3380" priority="44">
      <formula>F54&lt;0</formula>
    </cfRule>
  </conditionalFormatting>
  <conditionalFormatting sqref="Q7">
    <cfRule type="expression" dxfId="3379" priority="41">
      <formula>Q7&gt;0</formula>
    </cfRule>
    <cfRule type="expression" dxfId="3378" priority="42">
      <formula>Q7&lt;0</formula>
    </cfRule>
  </conditionalFormatting>
  <conditionalFormatting sqref="Q8">
    <cfRule type="expression" dxfId="3377" priority="39">
      <formula>Q8&gt;0</formula>
    </cfRule>
    <cfRule type="expression" dxfId="3376" priority="40">
      <formula>Q8&lt;0</formula>
    </cfRule>
  </conditionalFormatting>
  <conditionalFormatting sqref="F33:F36 F38:F53">
    <cfRule type="expression" dxfId="3375" priority="37">
      <formula>F33&gt;0</formula>
    </cfRule>
    <cfRule type="expression" dxfId="3374" priority="38">
      <formula>F33&lt;0</formula>
    </cfRule>
  </conditionalFormatting>
  <conditionalFormatting sqref="H33:H36 H38:H53">
    <cfRule type="expression" dxfId="3373" priority="35">
      <formula>H33&gt;0</formula>
    </cfRule>
    <cfRule type="expression" dxfId="3372" priority="36">
      <formula>H33&lt;0</formula>
    </cfRule>
  </conditionalFormatting>
  <conditionalFormatting sqref="Q10">
    <cfRule type="expression" dxfId="3371" priority="33">
      <formula>Q10&gt;0</formula>
    </cfRule>
    <cfRule type="expression" dxfId="3370" priority="34">
      <formula>Q10&lt;0</formula>
    </cfRule>
  </conditionalFormatting>
  <conditionalFormatting sqref="J25:J37">
    <cfRule type="expression" dxfId="3369" priority="31">
      <formula>J25&gt;0</formula>
    </cfRule>
    <cfRule type="expression" dxfId="3368" priority="32">
      <formula>J25&lt;0</formula>
    </cfRule>
  </conditionalFormatting>
  <conditionalFormatting sqref="K25:K38">
    <cfRule type="expression" dxfId="3367" priority="29">
      <formula>K25&gt;0</formula>
    </cfRule>
    <cfRule type="expression" dxfId="3366" priority="30">
      <formula>K25&lt;0</formula>
    </cfRule>
  </conditionalFormatting>
  <conditionalFormatting sqref="L25">
    <cfRule type="expression" dxfId="3365" priority="27">
      <formula>L25&gt;0</formula>
    </cfRule>
    <cfRule type="expression" dxfId="3364" priority="28">
      <formula>L25&lt;0</formula>
    </cfRule>
  </conditionalFormatting>
  <conditionalFormatting sqref="F89:F110">
    <cfRule type="expression" dxfId="3363" priority="25">
      <formula>F89&gt;0</formula>
    </cfRule>
    <cfRule type="expression" dxfId="3362" priority="26">
      <formula>F89&lt;0</formula>
    </cfRule>
  </conditionalFormatting>
  <conditionalFormatting sqref="H89:H110">
    <cfRule type="expression" dxfId="3361" priority="23">
      <formula>H89&gt;0</formula>
    </cfRule>
    <cfRule type="expression" dxfId="3360" priority="24">
      <formula>H89&lt;0</formula>
    </cfRule>
  </conditionalFormatting>
  <conditionalFormatting sqref="J89:J102">
    <cfRule type="expression" dxfId="3359" priority="21">
      <formula>J89&gt;0</formula>
    </cfRule>
    <cfRule type="expression" dxfId="3358" priority="22">
      <formula>J89&lt;0</formula>
    </cfRule>
  </conditionalFormatting>
  <conditionalFormatting sqref="K89:K102">
    <cfRule type="expression" dxfId="3357" priority="19">
      <formula>K89&gt;0</formula>
    </cfRule>
    <cfRule type="expression" dxfId="3356" priority="20">
      <formula>K89&lt;0</formula>
    </cfRule>
  </conditionalFormatting>
  <conditionalFormatting sqref="L89:L102">
    <cfRule type="expression" dxfId="3355" priority="17">
      <formula>L89&gt;0</formula>
    </cfRule>
    <cfRule type="expression" dxfId="3354" priority="18">
      <formula>L89&lt;0</formula>
    </cfRule>
  </conditionalFormatting>
  <conditionalFormatting sqref="F29:F32">
    <cfRule type="expression" dxfId="3353" priority="15">
      <formula>F29&gt;0</formula>
    </cfRule>
    <cfRule type="expression" dxfId="3352" priority="16">
      <formula>F29&lt;0</formula>
    </cfRule>
  </conditionalFormatting>
  <conditionalFormatting sqref="H29:H32">
    <cfRule type="expression" dxfId="3351" priority="13">
      <formula>H29&gt;0</formula>
    </cfRule>
    <cfRule type="expression" dxfId="3350" priority="14">
      <formula>H29&lt;0</formula>
    </cfRule>
  </conditionalFormatting>
  <conditionalFormatting sqref="F25:F28">
    <cfRule type="expression" dxfId="3349" priority="11">
      <formula>F25&gt;0</formula>
    </cfRule>
    <cfRule type="expression" dxfId="3348" priority="12">
      <formula>F25&lt;0</formula>
    </cfRule>
  </conditionalFormatting>
  <conditionalFormatting sqref="H25:H28">
    <cfRule type="expression" dxfId="3347" priority="9">
      <formula>H25&gt;0</formula>
    </cfRule>
    <cfRule type="expression" dxfId="3346" priority="10">
      <formula>H25&lt;0</formula>
    </cfRule>
  </conditionalFormatting>
  <conditionalFormatting sqref="F37">
    <cfRule type="expression" dxfId="3345" priority="7">
      <formula>F37&gt;0</formula>
    </cfRule>
    <cfRule type="expression" dxfId="3344" priority="8">
      <formula>F37&lt;0</formula>
    </cfRule>
  </conditionalFormatting>
  <conditionalFormatting sqref="H37">
    <cfRule type="expression" dxfId="3343" priority="5">
      <formula>H37&gt;0</formula>
    </cfRule>
    <cfRule type="expression" dxfId="3342" priority="6">
      <formula>H37&lt;0</formula>
    </cfRule>
  </conditionalFormatting>
  <conditionalFormatting sqref="J49">
    <cfRule type="expression" dxfId="3341" priority="3">
      <formula>J49&gt;0</formula>
    </cfRule>
    <cfRule type="expression" dxfId="3340" priority="4">
      <formula>J49&lt;0</formula>
    </cfRule>
  </conditionalFormatting>
  <conditionalFormatting sqref="J38:J48">
    <cfRule type="expression" dxfId="3339" priority="1">
      <formula>J38&gt;0</formula>
    </cfRule>
    <cfRule type="expression" dxfId="333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63.55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6355</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-1403.2700000000004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-1403.2700000000004</v>
      </c>
      <c r="T8" s="1"/>
      <c r="U8" s="728"/>
    </row>
    <row r="9" spans="1:21" x14ac:dyDescent="0.25">
      <c r="B9" s="398"/>
      <c r="C9" s="4"/>
      <c r="D9" s="3"/>
      <c r="E9" s="3"/>
      <c r="F9" s="3"/>
      <c r="G9" s="398"/>
      <c r="H9" s="158"/>
      <c r="I9" s="3"/>
      <c r="J9" s="3"/>
      <c r="K9" s="3"/>
      <c r="L9" s="4"/>
      <c r="M9" s="4"/>
      <c r="O9" s="11" t="s">
        <v>202</v>
      </c>
      <c r="Q9" s="131">
        <f>IF(Q2=0, 0, Q8/Q6)</f>
        <v>-0.18087408661982635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69.905000000000001</v>
      </c>
    </row>
    <row r="20" spans="1:20" x14ac:dyDescent="0.25">
      <c r="O20" s="78">
        <v>1.0900000000000001</v>
      </c>
      <c r="P20" s="78">
        <f t="shared" ref="P20:P39" si="1">O20*$Q$4</f>
        <v>69.269500000000008</v>
      </c>
    </row>
    <row r="21" spans="1:20" x14ac:dyDescent="0.25">
      <c r="O21" s="78">
        <v>1.08</v>
      </c>
      <c r="P21" s="78">
        <f t="shared" si="1"/>
        <v>68.634</v>
      </c>
      <c r="T21" s="1"/>
    </row>
    <row r="22" spans="1:20" x14ac:dyDescent="0.25">
      <c r="O22" s="78">
        <v>1.07</v>
      </c>
      <c r="P22" s="78">
        <f t="shared" si="1"/>
        <v>67.998500000000007</v>
      </c>
    </row>
    <row r="23" spans="1:20" x14ac:dyDescent="0.25">
      <c r="O23" s="78">
        <v>1.06</v>
      </c>
      <c r="P23" s="78">
        <f t="shared" si="1"/>
        <v>67.363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66.727500000000006</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66.091999999999999</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65.456500000000005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64.820999999999998</v>
      </c>
      <c r="T27" s="64"/>
    </row>
    <row r="28" spans="1:20" x14ac:dyDescent="0.25">
      <c r="B28" s="161">
        <v>43679</v>
      </c>
      <c r="C28" s="7">
        <v>100</v>
      </c>
      <c r="D28" s="43">
        <v>79.746200000000002</v>
      </c>
      <c r="E28" s="39">
        <v>69.05</v>
      </c>
      <c r="F28" s="39">
        <f t="shared" ref="F28:F34" si="2">C28*(E28-D28)</f>
        <v>-1069.6200000000003</v>
      </c>
      <c r="G28" s="39">
        <f t="shared" ref="G28:G34" si="3">D28*C28</f>
        <v>7974.62</v>
      </c>
      <c r="H28" s="175">
        <f t="shared" ref="H28:H34" si="4">(E28-D28)/D28</f>
        <v>-0.13412802114708919</v>
      </c>
      <c r="I28" s="39"/>
      <c r="J28" s="39"/>
      <c r="K28" s="39"/>
      <c r="L28" s="39"/>
      <c r="O28" s="78">
        <v>1.01</v>
      </c>
      <c r="P28" s="78">
        <f t="shared" si="1"/>
        <v>64.185500000000005</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63.55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62.914499999999997</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62.278999999999996</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61.643499999999996</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61.007999999999996</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60.372499999999995</v>
      </c>
    </row>
    <row r="35" spans="1:17" x14ac:dyDescent="0.25">
      <c r="B35" s="161"/>
      <c r="C35" s="10"/>
      <c r="D35" s="39"/>
      <c r="E35" s="39"/>
      <c r="F35" s="39"/>
      <c r="G35" s="39"/>
      <c r="H35" s="175"/>
      <c r="I35" s="39"/>
      <c r="J35" s="39"/>
      <c r="K35" s="39"/>
      <c r="L35" s="39"/>
      <c r="O35" s="78">
        <v>0.94</v>
      </c>
      <c r="P35" s="78">
        <f t="shared" si="1"/>
        <v>59.736999999999995</v>
      </c>
    </row>
    <row r="36" spans="1:17" x14ac:dyDescent="0.25">
      <c r="B36" s="161"/>
      <c r="C36" s="10"/>
      <c r="D36" s="39"/>
      <c r="E36" s="39"/>
      <c r="F36" s="39"/>
      <c r="G36" s="39"/>
      <c r="H36" s="175"/>
      <c r="I36" s="39"/>
      <c r="J36" s="39"/>
      <c r="K36" s="39"/>
      <c r="L36" s="39"/>
      <c r="O36" s="78">
        <v>0.93</v>
      </c>
      <c r="P36" s="78">
        <f t="shared" si="1"/>
        <v>59.101500000000001</v>
      </c>
    </row>
    <row r="37" spans="1:17" x14ac:dyDescent="0.25">
      <c r="B37" s="161"/>
      <c r="C37" s="10"/>
      <c r="D37" s="39"/>
      <c r="E37" s="39"/>
      <c r="F37" s="39"/>
      <c r="G37" s="39"/>
      <c r="H37" s="175"/>
      <c r="I37" s="39"/>
      <c r="J37" s="39"/>
      <c r="K37" s="39"/>
      <c r="L37" s="39"/>
      <c r="O37" s="78">
        <v>0.92</v>
      </c>
      <c r="P37" s="78">
        <f t="shared" si="1"/>
        <v>58.466000000000001</v>
      </c>
    </row>
    <row r="38" spans="1:17" x14ac:dyDescent="0.25">
      <c r="B38" s="161"/>
      <c r="C38" s="10"/>
      <c r="D38" s="39"/>
      <c r="E38" s="39"/>
      <c r="F38" s="39"/>
      <c r="G38" s="39"/>
      <c r="H38" s="175"/>
      <c r="I38" s="39"/>
      <c r="J38" s="39"/>
      <c r="K38" s="39"/>
      <c r="L38" s="39"/>
      <c r="O38" s="78">
        <v>0.91</v>
      </c>
      <c r="P38" s="78">
        <f t="shared" si="1"/>
        <v>57.830500000000001</v>
      </c>
    </row>
    <row r="39" spans="1:17" x14ac:dyDescent="0.25">
      <c r="B39" s="161"/>
      <c r="C39" s="10"/>
      <c r="D39" s="39"/>
      <c r="E39" s="39"/>
      <c r="F39" s="39"/>
      <c r="G39" s="39"/>
      <c r="H39" s="175"/>
      <c r="I39" s="39"/>
      <c r="J39" s="39"/>
      <c r="K39" s="39"/>
      <c r="L39" s="39"/>
      <c r="O39" s="78">
        <v>0.9</v>
      </c>
      <c r="P39" s="78">
        <f t="shared" si="1"/>
        <v>57.195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7" priority="37">
      <formula>F7&gt;0</formula>
    </cfRule>
    <cfRule type="expression" dxfId="3336" priority="38">
      <formula>F7&lt;0</formula>
    </cfRule>
  </conditionalFormatting>
  <conditionalFormatting sqref="Q8">
    <cfRule type="expression" dxfId="3335" priority="35">
      <formula>Q8&gt;0</formula>
    </cfRule>
    <cfRule type="expression" dxfId="3334" priority="36">
      <formula>Q8&lt;0</formula>
    </cfRule>
  </conditionalFormatting>
  <conditionalFormatting sqref="F46:F51">
    <cfRule type="expression" dxfId="3333" priority="33">
      <formula>F46&gt;0</formula>
    </cfRule>
    <cfRule type="expression" dxfId="3332" priority="34">
      <formula>F46&lt;0</formula>
    </cfRule>
  </conditionalFormatting>
  <conditionalFormatting sqref="H46:H51">
    <cfRule type="expression" dxfId="3331" priority="31">
      <formula>H46&gt;0</formula>
    </cfRule>
    <cfRule type="expression" dxfId="3330" priority="32">
      <formula>H46&lt;0</formula>
    </cfRule>
  </conditionalFormatting>
  <conditionalFormatting sqref="Q10">
    <cfRule type="expression" dxfId="3329" priority="29">
      <formula>Q10&gt;0</formula>
    </cfRule>
    <cfRule type="expression" dxfId="3328" priority="30">
      <formula>Q10&lt;0</formula>
    </cfRule>
  </conditionalFormatting>
  <conditionalFormatting sqref="K25:K26">
    <cfRule type="expression" dxfId="3327" priority="25">
      <formula>K25&gt;0</formula>
    </cfRule>
    <cfRule type="expression" dxfId="3326" priority="26">
      <formula>K25&lt;0</formula>
    </cfRule>
  </conditionalFormatting>
  <conditionalFormatting sqref="F77:F98">
    <cfRule type="expression" dxfId="3325" priority="21">
      <formula>F77&gt;0</formula>
    </cfRule>
    <cfRule type="expression" dxfId="3324" priority="22">
      <formula>F77&lt;0</formula>
    </cfRule>
  </conditionalFormatting>
  <conditionalFormatting sqref="H77:H98">
    <cfRule type="expression" dxfId="3323" priority="19">
      <formula>H77&gt;0</formula>
    </cfRule>
    <cfRule type="expression" dxfId="3322" priority="20">
      <formula>H77&lt;0</formula>
    </cfRule>
  </conditionalFormatting>
  <conditionalFormatting sqref="J77:J90">
    <cfRule type="expression" dxfId="3321" priority="17">
      <formula>J77&gt;0</formula>
    </cfRule>
    <cfRule type="expression" dxfId="3320" priority="18">
      <formula>J77&lt;0</formula>
    </cfRule>
  </conditionalFormatting>
  <conditionalFormatting sqref="K77:K90">
    <cfRule type="expression" dxfId="3319" priority="15">
      <formula>K77&gt;0</formula>
    </cfRule>
    <cfRule type="expression" dxfId="3318" priority="16">
      <formula>K77&lt;0</formula>
    </cfRule>
  </conditionalFormatting>
  <conditionalFormatting sqref="L77:L90">
    <cfRule type="expression" dxfId="3317" priority="13">
      <formula>L77&gt;0</formula>
    </cfRule>
    <cfRule type="expression" dxfId="3316" priority="14">
      <formula>L77&lt;0</formula>
    </cfRule>
  </conditionalFormatting>
  <conditionalFormatting sqref="J42">
    <cfRule type="expression" dxfId="3315" priority="7">
      <formula>J42&gt;0</formula>
    </cfRule>
    <cfRule type="expression" dxfId="3314" priority="8">
      <formula>J42&lt;0</formula>
    </cfRule>
  </conditionalFormatting>
  <conditionalFormatting sqref="F43:F45">
    <cfRule type="expression" dxfId="3313" priority="5">
      <formula>F43&gt;0</formula>
    </cfRule>
    <cfRule type="expression" dxfId="3312" priority="6">
      <formula>F43&lt;0</formula>
    </cfRule>
  </conditionalFormatting>
  <conditionalFormatting sqref="H43:H45">
    <cfRule type="expression" dxfId="3311" priority="3">
      <formula>H43&gt;0</formula>
    </cfRule>
    <cfRule type="expression" dxfId="3310" priority="4">
      <formula>H43&lt;0</formula>
    </cfRule>
  </conditionalFormatting>
  <conditionalFormatting sqref="F26:F28 H26:H28">
    <cfRule type="expression" dxfId="3309" priority="1">
      <formula>F26&gt;0</formula>
    </cfRule>
    <cfRule type="expression" dxfId="330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7" priority="43">
      <formula>F54&gt;0</formula>
    </cfRule>
    <cfRule type="expression" dxfId="3306" priority="44">
      <formula>F54&lt;0</formula>
    </cfRule>
  </conditionalFormatting>
  <conditionalFormatting sqref="Q7">
    <cfRule type="expression" dxfId="3305" priority="41">
      <formula>Q7&gt;0</formula>
    </cfRule>
    <cfRule type="expression" dxfId="3304" priority="42">
      <formula>Q7&lt;0</formula>
    </cfRule>
  </conditionalFormatting>
  <conditionalFormatting sqref="Q8">
    <cfRule type="expression" dxfId="3303" priority="39">
      <formula>Q8&gt;0</formula>
    </cfRule>
    <cfRule type="expression" dxfId="3302" priority="40">
      <formula>Q8&lt;0</formula>
    </cfRule>
  </conditionalFormatting>
  <conditionalFormatting sqref="F33:F36 F38:F53">
    <cfRule type="expression" dxfId="3301" priority="37">
      <formula>F33&gt;0</formula>
    </cfRule>
    <cfRule type="expression" dxfId="3300" priority="38">
      <formula>F33&lt;0</formula>
    </cfRule>
  </conditionalFormatting>
  <conditionalFormatting sqref="H33:H36 H38:H53">
    <cfRule type="expression" dxfId="3299" priority="35">
      <formula>H33&gt;0</formula>
    </cfRule>
    <cfRule type="expression" dxfId="3298" priority="36">
      <formula>H33&lt;0</formula>
    </cfRule>
  </conditionalFormatting>
  <conditionalFormatting sqref="Q10">
    <cfRule type="expression" dxfId="3297" priority="33">
      <formula>Q10&gt;0</formula>
    </cfRule>
    <cfRule type="expression" dxfId="3296" priority="34">
      <formula>Q10&lt;0</formula>
    </cfRule>
  </conditionalFormatting>
  <conditionalFormatting sqref="J25:J37">
    <cfRule type="expression" dxfId="3295" priority="31">
      <formula>J25&gt;0</formula>
    </cfRule>
    <cfRule type="expression" dxfId="3294" priority="32">
      <formula>J25&lt;0</formula>
    </cfRule>
  </conditionalFormatting>
  <conditionalFormatting sqref="K25:K38">
    <cfRule type="expression" dxfId="3293" priority="29">
      <formula>K25&gt;0</formula>
    </cfRule>
    <cfRule type="expression" dxfId="3292" priority="30">
      <formula>K25&lt;0</formula>
    </cfRule>
  </conditionalFormatting>
  <conditionalFormatting sqref="L25">
    <cfRule type="expression" dxfId="3291" priority="27">
      <formula>L25&gt;0</formula>
    </cfRule>
    <cfRule type="expression" dxfId="3290" priority="28">
      <formula>L25&lt;0</formula>
    </cfRule>
  </conditionalFormatting>
  <conditionalFormatting sqref="F89:F110">
    <cfRule type="expression" dxfId="3289" priority="25">
      <formula>F89&gt;0</formula>
    </cfRule>
    <cfRule type="expression" dxfId="3288" priority="26">
      <formula>F89&lt;0</formula>
    </cfRule>
  </conditionalFormatting>
  <conditionalFormatting sqref="H89:H110">
    <cfRule type="expression" dxfId="3287" priority="23">
      <formula>H89&gt;0</formula>
    </cfRule>
    <cfRule type="expression" dxfId="3286" priority="24">
      <formula>H89&lt;0</formula>
    </cfRule>
  </conditionalFormatting>
  <conditionalFormatting sqref="J89:J102">
    <cfRule type="expression" dxfId="3285" priority="21">
      <formula>J89&gt;0</formula>
    </cfRule>
    <cfRule type="expression" dxfId="3284" priority="22">
      <formula>J89&lt;0</formula>
    </cfRule>
  </conditionalFormatting>
  <conditionalFormatting sqref="K89:K102">
    <cfRule type="expression" dxfId="3283" priority="19">
      <formula>K89&gt;0</formula>
    </cfRule>
    <cfRule type="expression" dxfId="3282" priority="20">
      <formula>K89&lt;0</formula>
    </cfRule>
  </conditionalFormatting>
  <conditionalFormatting sqref="L89:L102">
    <cfRule type="expression" dxfId="3281" priority="17">
      <formula>L89&gt;0</formula>
    </cfRule>
    <cfRule type="expression" dxfId="3280" priority="18">
      <formula>L89&lt;0</formula>
    </cfRule>
  </conditionalFormatting>
  <conditionalFormatting sqref="F29:F32">
    <cfRule type="expression" dxfId="3279" priority="15">
      <formula>F29&gt;0</formula>
    </cfRule>
    <cfRule type="expression" dxfId="3278" priority="16">
      <formula>F29&lt;0</formula>
    </cfRule>
  </conditionalFormatting>
  <conditionalFormatting sqref="H29:H32">
    <cfRule type="expression" dxfId="3277" priority="13">
      <formula>H29&gt;0</formula>
    </cfRule>
    <cfRule type="expression" dxfId="3276" priority="14">
      <formula>H29&lt;0</formula>
    </cfRule>
  </conditionalFormatting>
  <conditionalFormatting sqref="F25:F28">
    <cfRule type="expression" dxfId="3275" priority="11">
      <formula>F25&gt;0</formula>
    </cfRule>
    <cfRule type="expression" dxfId="3274" priority="12">
      <formula>F25&lt;0</formula>
    </cfRule>
  </conditionalFormatting>
  <conditionalFormatting sqref="H25:H28">
    <cfRule type="expression" dxfId="3273" priority="9">
      <formula>H25&gt;0</formula>
    </cfRule>
    <cfRule type="expression" dxfId="3272" priority="10">
      <formula>H25&lt;0</formula>
    </cfRule>
  </conditionalFormatting>
  <conditionalFormatting sqref="F37">
    <cfRule type="expression" dxfId="3271" priority="7">
      <formula>F37&gt;0</formula>
    </cfRule>
    <cfRule type="expression" dxfId="3270" priority="8">
      <formula>F37&lt;0</formula>
    </cfRule>
  </conditionalFormatting>
  <conditionalFormatting sqref="H37">
    <cfRule type="expression" dxfId="3269" priority="5">
      <formula>H37&gt;0</formula>
    </cfRule>
    <cfRule type="expression" dxfId="3268" priority="6">
      <formula>H37&lt;0</formula>
    </cfRule>
  </conditionalFormatting>
  <conditionalFormatting sqref="J49">
    <cfRule type="expression" dxfId="3267" priority="3">
      <formula>J49&gt;0</formula>
    </cfRule>
    <cfRule type="expression" dxfId="3266" priority="4">
      <formula>J49&lt;0</formula>
    </cfRule>
  </conditionalFormatting>
  <conditionalFormatting sqref="J38:J48">
    <cfRule type="expression" dxfId="3265" priority="1">
      <formula>J38&gt;0</formula>
    </cfRule>
    <cfRule type="expression" dxfId="326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3" priority="11">
      <formula>F33&gt;0</formula>
    </cfRule>
    <cfRule type="expression" dxfId="3262" priority="12">
      <formula>F33&lt;0</formula>
    </cfRule>
  </conditionalFormatting>
  <conditionalFormatting sqref="Q7">
    <cfRule type="expression" dxfId="3261" priority="9">
      <formula>Q7&gt;0</formula>
    </cfRule>
    <cfRule type="expression" dxfId="3260" priority="10">
      <formula>Q7&lt;0</formula>
    </cfRule>
  </conditionalFormatting>
  <conditionalFormatting sqref="Q8">
    <cfRule type="expression" dxfId="3259" priority="7">
      <formula>Q8&gt;0</formula>
    </cfRule>
    <cfRule type="expression" dxfId="3258" priority="8">
      <formula>Q8&lt;0</formula>
    </cfRule>
  </conditionalFormatting>
  <conditionalFormatting sqref="F25:F32">
    <cfRule type="expression" dxfId="3257" priority="5">
      <formula>F25&gt;0</formula>
    </cfRule>
    <cfRule type="expression" dxfId="3256" priority="6">
      <formula>F25&lt;0</formula>
    </cfRule>
  </conditionalFormatting>
  <conditionalFormatting sqref="H25:H32">
    <cfRule type="expression" dxfId="3255" priority="3">
      <formula>H25&gt;0</formula>
    </cfRule>
    <cfRule type="expression" dxfId="3254" priority="4">
      <formula>H25&lt;0</formula>
    </cfRule>
  </conditionalFormatting>
  <conditionalFormatting sqref="Q10">
    <cfRule type="expression" dxfId="3253" priority="1">
      <formula>Q10&gt;0</formula>
    </cfRule>
    <cfRule type="expression" dxfId="325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1" priority="39">
      <formula>F47&gt;0</formula>
    </cfRule>
    <cfRule type="expression" dxfId="3250" priority="40">
      <formula>F47&lt;0</formula>
    </cfRule>
  </conditionalFormatting>
  <conditionalFormatting sqref="Q7">
    <cfRule type="expression" dxfId="3249" priority="37">
      <formula>Q7&gt;0</formula>
    </cfRule>
    <cfRule type="expression" dxfId="3248" priority="38">
      <formula>Q7&lt;0</formula>
    </cfRule>
  </conditionalFormatting>
  <conditionalFormatting sqref="Q8">
    <cfRule type="expression" dxfId="3247" priority="35">
      <formula>Q8&gt;0</formula>
    </cfRule>
    <cfRule type="expression" dxfId="3246" priority="36">
      <formula>Q8&lt;0</formula>
    </cfRule>
  </conditionalFormatting>
  <conditionalFormatting sqref="F30:F46">
    <cfRule type="expression" dxfId="3245" priority="33">
      <formula>F30&gt;0</formula>
    </cfRule>
    <cfRule type="expression" dxfId="3244" priority="34">
      <formula>F30&lt;0</formula>
    </cfRule>
  </conditionalFormatting>
  <conditionalFormatting sqref="H30:H46">
    <cfRule type="expression" dxfId="3243" priority="31">
      <formula>H30&gt;0</formula>
    </cfRule>
    <cfRule type="expression" dxfId="3242" priority="32">
      <formula>H30&lt;0</formula>
    </cfRule>
  </conditionalFormatting>
  <conditionalFormatting sqref="Q10">
    <cfRule type="expression" dxfId="3241" priority="29">
      <formula>Q10&gt;0</formula>
    </cfRule>
    <cfRule type="expression" dxfId="3240" priority="30">
      <formula>Q10&lt;0</formula>
    </cfRule>
  </conditionalFormatting>
  <conditionalFormatting sqref="J25:J38">
    <cfRule type="expression" dxfId="3239" priority="27">
      <formula>J25&gt;0</formula>
    </cfRule>
    <cfRule type="expression" dxfId="3238" priority="28">
      <formula>J25&lt;0</formula>
    </cfRule>
  </conditionalFormatting>
  <conditionalFormatting sqref="K25:K38">
    <cfRule type="expression" dxfId="3237" priority="25">
      <formula>K25&gt;0</formula>
    </cfRule>
    <cfRule type="expression" dxfId="3236" priority="26">
      <formula>K25&lt;0</formula>
    </cfRule>
  </conditionalFormatting>
  <conditionalFormatting sqref="L25 L38">
    <cfRule type="expression" dxfId="3235" priority="23">
      <formula>L25&gt;0</formula>
    </cfRule>
    <cfRule type="expression" dxfId="3234" priority="24">
      <formula>L25&lt;0</formula>
    </cfRule>
  </conditionalFormatting>
  <conditionalFormatting sqref="F89:F110">
    <cfRule type="expression" dxfId="3233" priority="21">
      <formula>F89&gt;0</formula>
    </cfRule>
    <cfRule type="expression" dxfId="3232" priority="22">
      <formula>F89&lt;0</formula>
    </cfRule>
  </conditionalFormatting>
  <conditionalFormatting sqref="H89:H110">
    <cfRule type="expression" dxfId="3231" priority="19">
      <formula>H89&gt;0</formula>
    </cfRule>
    <cfRule type="expression" dxfId="3230" priority="20">
      <formula>H89&lt;0</formula>
    </cfRule>
  </conditionalFormatting>
  <conditionalFormatting sqref="J89:J102">
    <cfRule type="expression" dxfId="3229" priority="17">
      <formula>J89&gt;0</formula>
    </cfRule>
    <cfRule type="expression" dxfId="3228" priority="18">
      <formula>J89&lt;0</formula>
    </cfRule>
  </conditionalFormatting>
  <conditionalFormatting sqref="K89:K102">
    <cfRule type="expression" dxfId="3227" priority="15">
      <formula>K89&gt;0</formula>
    </cfRule>
    <cfRule type="expression" dxfId="3226" priority="16">
      <formula>K89&lt;0</formula>
    </cfRule>
  </conditionalFormatting>
  <conditionalFormatting sqref="L89:L102">
    <cfRule type="expression" dxfId="3225" priority="13">
      <formula>L89&gt;0</formula>
    </cfRule>
    <cfRule type="expression" dxfId="3224" priority="14">
      <formula>L89&lt;0</formula>
    </cfRule>
  </conditionalFormatting>
  <conditionalFormatting sqref="F25">
    <cfRule type="expression" dxfId="3223" priority="11">
      <formula>F25&gt;0</formula>
    </cfRule>
    <cfRule type="expression" dxfId="3222" priority="12">
      <formula>F25&lt;0</formula>
    </cfRule>
  </conditionalFormatting>
  <conditionalFormatting sqref="H25:H26">
    <cfRule type="expression" dxfId="3221" priority="9">
      <formula>H25&gt;0</formula>
    </cfRule>
    <cfRule type="expression" dxfId="3220" priority="10">
      <formula>H25&lt;0</formula>
    </cfRule>
  </conditionalFormatting>
  <conditionalFormatting sqref="F26">
    <cfRule type="expression" dxfId="3219" priority="7">
      <formula>F26&gt;0</formula>
    </cfRule>
    <cfRule type="expression" dxfId="3218" priority="8">
      <formula>F26&lt;0</formula>
    </cfRule>
  </conditionalFormatting>
  <conditionalFormatting sqref="F27:F29">
    <cfRule type="expression" dxfId="3217" priority="3">
      <formula>F27&gt;0</formula>
    </cfRule>
    <cfRule type="expression" dxfId="3216" priority="4">
      <formula>F27&lt;0</formula>
    </cfRule>
  </conditionalFormatting>
  <conditionalFormatting sqref="H27:H29">
    <cfRule type="expression" dxfId="3215" priority="1">
      <formula>H27&gt;0</formula>
    </cfRule>
    <cfRule type="expression" dxfId="321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3" priority="43">
      <formula>F54&gt;0</formula>
    </cfRule>
    <cfRule type="expression" dxfId="3212" priority="44">
      <formula>F54&lt;0</formula>
    </cfRule>
  </conditionalFormatting>
  <conditionalFormatting sqref="Q7">
    <cfRule type="expression" dxfId="3211" priority="41">
      <formula>Q7&gt;0</formula>
    </cfRule>
    <cfRule type="expression" dxfId="3210" priority="42">
      <formula>Q7&lt;0</formula>
    </cfRule>
  </conditionalFormatting>
  <conditionalFormatting sqref="Q8">
    <cfRule type="expression" dxfId="3209" priority="39">
      <formula>Q8&gt;0</formula>
    </cfRule>
    <cfRule type="expression" dxfId="3208" priority="40">
      <formula>Q8&lt;0</formula>
    </cfRule>
  </conditionalFormatting>
  <conditionalFormatting sqref="F33:F36 F38:F53">
    <cfRule type="expression" dxfId="3207" priority="37">
      <formula>F33&gt;0</formula>
    </cfRule>
    <cfRule type="expression" dxfId="3206" priority="38">
      <formula>F33&lt;0</formula>
    </cfRule>
  </conditionalFormatting>
  <conditionalFormatting sqref="H33:H36 H38:H53">
    <cfRule type="expression" dxfId="3205" priority="35">
      <formula>H33&gt;0</formula>
    </cfRule>
    <cfRule type="expression" dxfId="3204" priority="36">
      <formula>H33&lt;0</formula>
    </cfRule>
  </conditionalFormatting>
  <conditionalFormatting sqref="Q10">
    <cfRule type="expression" dxfId="3203" priority="33">
      <formula>Q10&gt;0</formula>
    </cfRule>
    <cfRule type="expression" dxfId="3202" priority="34">
      <formula>Q10&lt;0</formula>
    </cfRule>
  </conditionalFormatting>
  <conditionalFormatting sqref="J25:J37">
    <cfRule type="expression" dxfId="3201" priority="31">
      <formula>J25&gt;0</formula>
    </cfRule>
    <cfRule type="expression" dxfId="3200" priority="32">
      <formula>J25&lt;0</formula>
    </cfRule>
  </conditionalFormatting>
  <conditionalFormatting sqref="K25:K38">
    <cfRule type="expression" dxfId="3199" priority="29">
      <formula>K25&gt;0</formula>
    </cfRule>
    <cfRule type="expression" dxfId="3198" priority="30">
      <formula>K25&lt;0</formula>
    </cfRule>
  </conditionalFormatting>
  <conditionalFormatting sqref="L25">
    <cfRule type="expression" dxfId="3197" priority="27">
      <formula>L25&gt;0</formula>
    </cfRule>
    <cfRule type="expression" dxfId="3196" priority="28">
      <formula>L25&lt;0</formula>
    </cfRule>
  </conditionalFormatting>
  <conditionalFormatting sqref="F89:F110">
    <cfRule type="expression" dxfId="3195" priority="25">
      <formula>F89&gt;0</formula>
    </cfRule>
    <cfRule type="expression" dxfId="3194" priority="26">
      <formula>F89&lt;0</formula>
    </cfRule>
  </conditionalFormatting>
  <conditionalFormatting sqref="H89:H110">
    <cfRule type="expression" dxfId="3193" priority="23">
      <formula>H89&gt;0</formula>
    </cfRule>
    <cfRule type="expression" dxfId="3192" priority="24">
      <formula>H89&lt;0</formula>
    </cfRule>
  </conditionalFormatting>
  <conditionalFormatting sqref="J89:J102">
    <cfRule type="expression" dxfId="3191" priority="21">
      <formula>J89&gt;0</formula>
    </cfRule>
    <cfRule type="expression" dxfId="3190" priority="22">
      <formula>J89&lt;0</formula>
    </cfRule>
  </conditionalFormatting>
  <conditionalFormatting sqref="K89:K102">
    <cfRule type="expression" dxfId="3189" priority="19">
      <formula>K89&gt;0</formula>
    </cfRule>
    <cfRule type="expression" dxfId="3188" priority="20">
      <formula>K89&lt;0</formula>
    </cfRule>
  </conditionalFormatting>
  <conditionalFormatting sqref="L89:L102">
    <cfRule type="expression" dxfId="3187" priority="17">
      <formula>L89&gt;0</formula>
    </cfRule>
    <cfRule type="expression" dxfId="3186" priority="18">
      <formula>L89&lt;0</formula>
    </cfRule>
  </conditionalFormatting>
  <conditionalFormatting sqref="F29:F32">
    <cfRule type="expression" dxfId="3185" priority="15">
      <formula>F29&gt;0</formula>
    </cfRule>
    <cfRule type="expression" dxfId="3184" priority="16">
      <formula>F29&lt;0</formula>
    </cfRule>
  </conditionalFormatting>
  <conditionalFormatting sqref="H29:H32">
    <cfRule type="expression" dxfId="3183" priority="13">
      <formula>H29&gt;0</formula>
    </cfRule>
    <cfRule type="expression" dxfId="3182" priority="14">
      <formula>H29&lt;0</formula>
    </cfRule>
  </conditionalFormatting>
  <conditionalFormatting sqref="F25:F28">
    <cfRule type="expression" dxfId="3181" priority="11">
      <formula>F25&gt;0</formula>
    </cfRule>
    <cfRule type="expression" dxfId="3180" priority="12">
      <formula>F25&lt;0</formula>
    </cfRule>
  </conditionalFormatting>
  <conditionalFormatting sqref="H25:H28">
    <cfRule type="expression" dxfId="3179" priority="9">
      <formula>H25&gt;0</formula>
    </cfRule>
    <cfRule type="expression" dxfId="3178" priority="10">
      <formula>H25&lt;0</formula>
    </cfRule>
  </conditionalFormatting>
  <conditionalFormatting sqref="F37">
    <cfRule type="expression" dxfId="3177" priority="7">
      <formula>F37&gt;0</formula>
    </cfRule>
    <cfRule type="expression" dxfId="3176" priority="8">
      <formula>F37&lt;0</formula>
    </cfRule>
  </conditionalFormatting>
  <conditionalFormatting sqref="H37">
    <cfRule type="expression" dxfId="3175" priority="5">
      <formula>H37&gt;0</formula>
    </cfRule>
    <cfRule type="expression" dxfId="3174" priority="6">
      <formula>H37&lt;0</formula>
    </cfRule>
  </conditionalFormatting>
  <conditionalFormatting sqref="J49">
    <cfRule type="expression" dxfId="3173" priority="3">
      <formula>J49&gt;0</formula>
    </cfRule>
    <cfRule type="expression" dxfId="3172" priority="4">
      <formula>J49&lt;0</formula>
    </cfRule>
  </conditionalFormatting>
  <conditionalFormatting sqref="J38:J48">
    <cfRule type="expression" dxfId="3171" priority="1">
      <formula>J38&gt;0</formula>
    </cfRule>
    <cfRule type="expression" dxfId="317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54.61</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2730.5</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173.42999999999938</v>
      </c>
      <c r="R7">
        <v>50</v>
      </c>
    </row>
    <row r="8" spans="1:21" x14ac:dyDescent="0.25">
      <c r="B8" s="398"/>
      <c r="C8" s="4"/>
      <c r="D8" s="3"/>
      <c r="E8" s="3"/>
      <c r="F8" s="3"/>
      <c r="G8" s="398"/>
      <c r="H8" s="158"/>
      <c r="I8" s="3"/>
      <c r="J8" s="3"/>
      <c r="K8" s="3"/>
      <c r="L8" s="4"/>
      <c r="M8" s="4"/>
      <c r="O8" s="11" t="s">
        <v>177</v>
      </c>
      <c r="P8" s="33"/>
      <c r="Q8" s="2">
        <f>K18+M18-F18+Q2*Q4</f>
        <v>173.42999999999938</v>
      </c>
      <c r="T8" s="1"/>
      <c r="U8" s="728"/>
    </row>
    <row r="9" spans="1:21" x14ac:dyDescent="0.25">
      <c r="B9" s="398"/>
      <c r="C9" s="4"/>
      <c r="D9" s="3"/>
      <c r="E9" s="3"/>
      <c r="F9" s="3"/>
      <c r="G9" s="398"/>
      <c r="H9" s="158"/>
      <c r="I9" s="3"/>
      <c r="J9" s="3"/>
      <c r="K9" s="3"/>
      <c r="L9" s="4"/>
      <c r="M9" s="4"/>
      <c r="O9" s="11" t="s">
        <v>202</v>
      </c>
      <c r="Q9" s="175">
        <f>IF(Q2=0, 0, Q8/Q6)</f>
        <v>6.7823720117165087E-2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60.071000000000005</v>
      </c>
    </row>
    <row r="20" spans="1:20" x14ac:dyDescent="0.25">
      <c r="O20" s="78">
        <v>1.0900000000000001</v>
      </c>
      <c r="P20" s="78">
        <f t="shared" ref="P20:P39" si="0">O20*$Q$4</f>
        <v>59.524900000000002</v>
      </c>
    </row>
    <row r="21" spans="1:20" x14ac:dyDescent="0.25">
      <c r="O21" s="78">
        <v>1.08</v>
      </c>
      <c r="P21" s="78">
        <f t="shared" si="0"/>
        <v>58.978800000000007</v>
      </c>
      <c r="T21" s="1"/>
    </row>
    <row r="22" spans="1:20" x14ac:dyDescent="0.25">
      <c r="O22" s="78">
        <v>1.07</v>
      </c>
      <c r="P22" s="78">
        <f t="shared" si="0"/>
        <v>58.432700000000004</v>
      </c>
    </row>
    <row r="23" spans="1:20" x14ac:dyDescent="0.25">
      <c r="O23" s="78">
        <v>1.06</v>
      </c>
      <c r="P23" s="78">
        <f t="shared" si="0"/>
        <v>57.886600000000001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57.340499999999999</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56.794400000000003</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56.2483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55.702199999999998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55.156100000000002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54.61</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54.063899999999997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53.517800000000001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52.971699999999998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52.425599999999996</v>
      </c>
    </row>
    <row r="34" spans="2:17" x14ac:dyDescent="0.25">
      <c r="B34" s="161"/>
      <c r="C34" s="10"/>
      <c r="D34" s="39"/>
      <c r="E34" s="39"/>
      <c r="F34" s="39"/>
      <c r="G34" s="39"/>
      <c r="H34" s="175"/>
      <c r="I34" s="39"/>
      <c r="J34" s="39"/>
      <c r="K34" s="39"/>
      <c r="L34" s="39"/>
      <c r="O34" s="78">
        <v>0.95</v>
      </c>
      <c r="P34" s="78">
        <f t="shared" si="0"/>
        <v>51.8795</v>
      </c>
    </row>
    <row r="35" spans="2:17" x14ac:dyDescent="0.25">
      <c r="B35" s="161"/>
      <c r="C35" s="10"/>
      <c r="D35" s="39"/>
      <c r="E35" s="39"/>
      <c r="F35" s="39"/>
      <c r="G35" s="39"/>
      <c r="H35" s="175"/>
      <c r="I35" s="39"/>
      <c r="J35" s="39"/>
      <c r="K35" s="39"/>
      <c r="L35" s="39"/>
      <c r="O35" s="78">
        <v>0.94</v>
      </c>
      <c r="P35" s="78">
        <f t="shared" si="0"/>
        <v>51.333399999999997</v>
      </c>
    </row>
    <row r="36" spans="2:17" x14ac:dyDescent="0.25">
      <c r="B36" s="161"/>
      <c r="C36" s="10"/>
      <c r="D36" s="39"/>
      <c r="E36" s="39"/>
      <c r="F36" s="39"/>
      <c r="G36" s="39"/>
      <c r="H36" s="175"/>
      <c r="I36" s="39"/>
      <c r="J36" s="39"/>
      <c r="K36" s="39"/>
      <c r="L36" s="39"/>
      <c r="O36" s="78">
        <v>0.93</v>
      </c>
      <c r="P36" s="78">
        <f t="shared" si="0"/>
        <v>50.787300000000002</v>
      </c>
    </row>
    <row r="37" spans="2:17" x14ac:dyDescent="0.25">
      <c r="B37" s="161"/>
      <c r="C37" s="10"/>
      <c r="D37" s="39"/>
      <c r="E37" s="39"/>
      <c r="F37" s="39"/>
      <c r="G37" s="39"/>
      <c r="H37" s="175"/>
      <c r="I37" s="39"/>
      <c r="J37" s="39"/>
      <c r="K37" s="39"/>
      <c r="L37" s="39"/>
      <c r="O37" s="78">
        <v>0.92</v>
      </c>
      <c r="P37" s="78">
        <f t="shared" si="0"/>
        <v>50.241199999999999</v>
      </c>
    </row>
    <row r="38" spans="2:17" x14ac:dyDescent="0.25">
      <c r="B38" s="161"/>
      <c r="C38" s="10"/>
      <c r="D38" s="39"/>
      <c r="E38" s="39"/>
      <c r="F38" s="39"/>
      <c r="G38" s="39"/>
      <c r="H38" s="175"/>
      <c r="I38" s="39"/>
      <c r="J38" s="39"/>
      <c r="K38" s="39"/>
      <c r="L38" s="39"/>
      <c r="O38" s="78">
        <v>0.91</v>
      </c>
      <c r="P38" s="78">
        <f t="shared" si="0"/>
        <v>49.695100000000004</v>
      </c>
    </row>
    <row r="39" spans="2:17" x14ac:dyDescent="0.25">
      <c r="B39" s="161"/>
      <c r="C39" s="10"/>
      <c r="D39" s="39"/>
      <c r="E39" s="39"/>
      <c r="F39" s="39"/>
      <c r="G39" s="39"/>
      <c r="H39" s="175"/>
      <c r="I39" s="39"/>
      <c r="J39" s="39"/>
      <c r="K39" s="39"/>
      <c r="L39" s="39"/>
      <c r="O39" s="78">
        <v>0.9</v>
      </c>
      <c r="P39" s="78">
        <f t="shared" si="0"/>
        <v>49.149000000000001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9" priority="35">
      <formula>Q7&gt;0</formula>
    </cfRule>
    <cfRule type="expression" dxfId="3168" priority="36">
      <formula>Q7&lt;0</formula>
    </cfRule>
  </conditionalFormatting>
  <conditionalFormatting sqref="Q8">
    <cfRule type="expression" dxfId="3167" priority="33">
      <formula>Q8&gt;0</formula>
    </cfRule>
    <cfRule type="expression" dxfId="3166" priority="34">
      <formula>Q8&lt;0</formula>
    </cfRule>
  </conditionalFormatting>
  <conditionalFormatting sqref="F34:F54 F58:F63">
    <cfRule type="expression" dxfId="3165" priority="31">
      <formula>F34&gt;0</formula>
    </cfRule>
    <cfRule type="expression" dxfId="3164" priority="32">
      <formula>F34&lt;0</formula>
    </cfRule>
  </conditionalFormatting>
  <conditionalFormatting sqref="H34:H54 H58:H63">
    <cfRule type="expression" dxfId="3163" priority="29">
      <formula>H34&gt;0</formula>
    </cfRule>
    <cfRule type="expression" dxfId="3162" priority="30">
      <formula>H34&lt;0</formula>
    </cfRule>
  </conditionalFormatting>
  <conditionalFormatting sqref="Q10">
    <cfRule type="expression" dxfId="3161" priority="27">
      <formula>Q10&gt;0</formula>
    </cfRule>
    <cfRule type="expression" dxfId="3160" priority="28">
      <formula>Q10&lt;0</formula>
    </cfRule>
  </conditionalFormatting>
  <conditionalFormatting sqref="J25:J38">
    <cfRule type="expression" dxfId="3159" priority="25">
      <formula>J25&gt;0</formula>
    </cfRule>
    <cfRule type="expression" dxfId="3158" priority="26">
      <formula>J25&lt;0</formula>
    </cfRule>
  </conditionalFormatting>
  <conditionalFormatting sqref="K25:K35 K37:K38">
    <cfRule type="expression" dxfId="3157" priority="23">
      <formula>K25&gt;0</formula>
    </cfRule>
    <cfRule type="expression" dxfId="3156" priority="24">
      <formula>K25&lt;0</formula>
    </cfRule>
  </conditionalFormatting>
  <conditionalFormatting sqref="F89:F110">
    <cfRule type="expression" dxfId="3155" priority="21">
      <formula>F89&gt;0</formula>
    </cfRule>
    <cfRule type="expression" dxfId="3154" priority="22">
      <formula>F89&lt;0</formula>
    </cfRule>
  </conditionalFormatting>
  <conditionalFormatting sqref="H89:H110">
    <cfRule type="expression" dxfId="3153" priority="19">
      <formula>H89&gt;0</formula>
    </cfRule>
    <cfRule type="expression" dxfId="3152" priority="20">
      <formula>H89&lt;0</formula>
    </cfRule>
  </conditionalFormatting>
  <conditionalFormatting sqref="J89:J102">
    <cfRule type="expression" dxfId="3151" priority="17">
      <formula>J89&gt;0</formula>
    </cfRule>
    <cfRule type="expression" dxfId="3150" priority="18">
      <formula>J89&lt;0</formula>
    </cfRule>
  </conditionalFormatting>
  <conditionalFormatting sqref="K89:K102">
    <cfRule type="expression" dxfId="3149" priority="15">
      <formula>K89&gt;0</formula>
    </cfRule>
    <cfRule type="expression" dxfId="3148" priority="16">
      <formula>K89&lt;0</formula>
    </cfRule>
  </conditionalFormatting>
  <conditionalFormatting sqref="L89:L102">
    <cfRule type="expression" dxfId="3147" priority="13">
      <formula>L89&gt;0</formula>
    </cfRule>
    <cfRule type="expression" dxfId="3146" priority="14">
      <formula>L89&lt;0</formula>
    </cfRule>
  </conditionalFormatting>
  <conditionalFormatting sqref="F25:F33">
    <cfRule type="expression" dxfId="3145" priority="11">
      <formula>F25&gt;0</formula>
    </cfRule>
    <cfRule type="expression" dxfId="3144" priority="12">
      <formula>F25&lt;0</formula>
    </cfRule>
  </conditionalFormatting>
  <conditionalFormatting sqref="H25:H33">
    <cfRule type="expression" dxfId="3143" priority="9">
      <formula>H25&gt;0</formula>
    </cfRule>
    <cfRule type="expression" dxfId="3142" priority="10">
      <formula>H25&lt;0</formula>
    </cfRule>
  </conditionalFormatting>
  <conditionalFormatting sqref="J54">
    <cfRule type="expression" dxfId="3141" priority="7">
      <formula>J54&gt;0</formula>
    </cfRule>
    <cfRule type="expression" dxfId="3140" priority="8">
      <formula>J54&lt;0</formula>
    </cfRule>
  </conditionalFormatting>
  <conditionalFormatting sqref="F55:F57">
    <cfRule type="expression" dxfId="3139" priority="5">
      <formula>F55&gt;0</formula>
    </cfRule>
    <cfRule type="expression" dxfId="3138" priority="6">
      <formula>F55&lt;0</formula>
    </cfRule>
  </conditionalFormatting>
  <conditionalFormatting sqref="H55:H57">
    <cfRule type="expression" dxfId="3137" priority="3">
      <formula>H55&gt;0</formula>
    </cfRule>
    <cfRule type="expression" dxfId="3136" priority="4">
      <formula>H55&lt;0</formula>
    </cfRule>
  </conditionalFormatting>
  <conditionalFormatting sqref="Q9">
    <cfRule type="expression" dxfId="3135" priority="1">
      <formula>Q9&gt;0</formula>
    </cfRule>
    <cfRule type="expression" dxfId="313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3" priority="53">
      <formula>F54&gt;0</formula>
    </cfRule>
    <cfRule type="expression" dxfId="3132" priority="54">
      <formula>F54&lt;0</formula>
    </cfRule>
  </conditionalFormatting>
  <conditionalFormatting sqref="Q7">
    <cfRule type="expression" dxfId="3131" priority="51">
      <formula>Q7&gt;0</formula>
    </cfRule>
    <cfRule type="expression" dxfId="3130" priority="52">
      <formula>Q7&lt;0</formula>
    </cfRule>
  </conditionalFormatting>
  <conditionalFormatting sqref="Q8">
    <cfRule type="expression" dxfId="3129" priority="49">
      <formula>Q8&gt;0</formula>
    </cfRule>
    <cfRule type="expression" dxfId="3128" priority="50">
      <formula>Q8&lt;0</formula>
    </cfRule>
  </conditionalFormatting>
  <conditionalFormatting sqref="F33:F36 F38:F53">
    <cfRule type="expression" dxfId="3127" priority="47">
      <formula>F33&gt;0</formula>
    </cfRule>
    <cfRule type="expression" dxfId="3126" priority="48">
      <formula>F33&lt;0</formula>
    </cfRule>
  </conditionalFormatting>
  <conditionalFormatting sqref="H38:H53 H33:H36">
    <cfRule type="expression" dxfId="3125" priority="45">
      <formula>H33&gt;0</formula>
    </cfRule>
    <cfRule type="expression" dxfId="3124" priority="46">
      <formula>H33&lt;0</formula>
    </cfRule>
  </conditionalFormatting>
  <conditionalFormatting sqref="Q10">
    <cfRule type="expression" dxfId="3123" priority="43">
      <formula>Q10&gt;0</formula>
    </cfRule>
    <cfRule type="expression" dxfId="3122" priority="44">
      <formula>Q10&lt;0</formula>
    </cfRule>
  </conditionalFormatting>
  <conditionalFormatting sqref="J25:J27 J34:J37">
    <cfRule type="expression" dxfId="3121" priority="41">
      <formula>J25&gt;0</formula>
    </cfRule>
    <cfRule type="expression" dxfId="3120" priority="42">
      <formula>J25&lt;0</formula>
    </cfRule>
  </conditionalFormatting>
  <conditionalFormatting sqref="K25:K38">
    <cfRule type="expression" dxfId="3119" priority="39">
      <formula>K25&gt;0</formula>
    </cfRule>
    <cfRule type="expression" dxfId="3118" priority="40">
      <formula>K25&lt;0</formula>
    </cfRule>
  </conditionalFormatting>
  <conditionalFormatting sqref="L25">
    <cfRule type="expression" dxfId="3117" priority="37">
      <formula>L25&gt;0</formula>
    </cfRule>
    <cfRule type="expression" dxfId="3116" priority="38">
      <formula>L25&lt;0</formula>
    </cfRule>
  </conditionalFormatting>
  <conditionalFormatting sqref="F89:F110">
    <cfRule type="expression" dxfId="3115" priority="35">
      <formula>F89&gt;0</formula>
    </cfRule>
    <cfRule type="expression" dxfId="3114" priority="36">
      <formula>F89&lt;0</formula>
    </cfRule>
  </conditionalFormatting>
  <conditionalFormatting sqref="H89:H110">
    <cfRule type="expression" dxfId="3113" priority="33">
      <formula>H89&gt;0</formula>
    </cfRule>
    <cfRule type="expression" dxfId="3112" priority="34">
      <formula>H89&lt;0</formula>
    </cfRule>
  </conditionalFormatting>
  <conditionalFormatting sqref="J89:J102">
    <cfRule type="expression" dxfId="3111" priority="31">
      <formula>J89&gt;0</formula>
    </cfRule>
    <cfRule type="expression" dxfId="3110" priority="32">
      <formula>J89&lt;0</formula>
    </cfRule>
  </conditionalFormatting>
  <conditionalFormatting sqref="K89:K102">
    <cfRule type="expression" dxfId="3109" priority="29">
      <formula>K89&gt;0</formula>
    </cfRule>
    <cfRule type="expression" dxfId="3108" priority="30">
      <formula>K89&lt;0</formula>
    </cfRule>
  </conditionalFormatting>
  <conditionalFormatting sqref="L89:L102">
    <cfRule type="expression" dxfId="3107" priority="27">
      <formula>L89&gt;0</formula>
    </cfRule>
    <cfRule type="expression" dxfId="3106" priority="28">
      <formula>L89&lt;0</formula>
    </cfRule>
  </conditionalFormatting>
  <conditionalFormatting sqref="F31:F32">
    <cfRule type="expression" dxfId="3105" priority="25">
      <formula>F31&gt;0</formula>
    </cfRule>
    <cfRule type="expression" dxfId="3104" priority="26">
      <formula>F31&lt;0</formula>
    </cfRule>
  </conditionalFormatting>
  <conditionalFormatting sqref="H31:H32">
    <cfRule type="expression" dxfId="3103" priority="23">
      <formula>H31&gt;0</formula>
    </cfRule>
    <cfRule type="expression" dxfId="3102" priority="24">
      <formula>H31&lt;0</formula>
    </cfRule>
  </conditionalFormatting>
  <conditionalFormatting sqref="F25:F26">
    <cfRule type="expression" dxfId="3101" priority="21">
      <formula>F25&gt;0</formula>
    </cfRule>
    <cfRule type="expression" dxfId="3100" priority="22">
      <formula>F25&lt;0</formula>
    </cfRule>
  </conditionalFormatting>
  <conditionalFormatting sqref="H25:H26">
    <cfRule type="expression" dxfId="3099" priority="19">
      <formula>H25&gt;0</formula>
    </cfRule>
    <cfRule type="expression" dxfId="3098" priority="20">
      <formula>H25&lt;0</formula>
    </cfRule>
  </conditionalFormatting>
  <conditionalFormatting sqref="F37">
    <cfRule type="expression" dxfId="3097" priority="17">
      <formula>F37&gt;0</formula>
    </cfRule>
    <cfRule type="expression" dxfId="3096" priority="18">
      <formula>F37&lt;0</formula>
    </cfRule>
  </conditionalFormatting>
  <conditionalFormatting sqref="H37">
    <cfRule type="expression" dxfId="3095" priority="15">
      <formula>H37&gt;0</formula>
    </cfRule>
    <cfRule type="expression" dxfId="3094" priority="16">
      <formula>H37&lt;0</formula>
    </cfRule>
  </conditionalFormatting>
  <conditionalFormatting sqref="J49">
    <cfRule type="expression" dxfId="3093" priority="13">
      <formula>J49&gt;0</formula>
    </cfRule>
    <cfRule type="expression" dxfId="3092" priority="14">
      <formula>J49&lt;0</formula>
    </cfRule>
  </conditionalFormatting>
  <conditionalFormatting sqref="J38:J48">
    <cfRule type="expression" dxfId="3091" priority="11">
      <formula>J38&gt;0</formula>
    </cfRule>
    <cfRule type="expression" dxfId="3090" priority="12">
      <formula>J38&lt;0</formula>
    </cfRule>
  </conditionalFormatting>
  <conditionalFormatting sqref="F27:F30">
    <cfRule type="expression" dxfId="3089" priority="9">
      <formula>F27&gt;0</formula>
    </cfRule>
    <cfRule type="expression" dxfId="3088" priority="10">
      <formula>F27&lt;0</formula>
    </cfRule>
  </conditionalFormatting>
  <conditionalFormatting sqref="H27:H30">
    <cfRule type="expression" dxfId="3087" priority="7">
      <formula>H27&gt;0</formula>
    </cfRule>
    <cfRule type="expression" dxfId="3086" priority="8">
      <formula>H27&lt;0</formula>
    </cfRule>
  </conditionalFormatting>
  <conditionalFormatting sqref="J33">
    <cfRule type="expression" dxfId="3085" priority="5">
      <formula>J33&gt;0</formula>
    </cfRule>
    <cfRule type="expression" dxfId="3084" priority="6">
      <formula>J33&lt;0</formula>
    </cfRule>
  </conditionalFormatting>
  <conditionalFormatting sqref="J31:J32">
    <cfRule type="expression" dxfId="3083" priority="3">
      <formula>J31&gt;0</formula>
    </cfRule>
    <cfRule type="expression" dxfId="3082" priority="4">
      <formula>J31&lt;0</formula>
    </cfRule>
  </conditionalFormatting>
  <conditionalFormatting sqref="J28:J30">
    <cfRule type="expression" dxfId="3081" priority="1">
      <formula>J28&gt;0</formula>
    </cfRule>
    <cfRule type="expression" dxfId="308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9" priority="35">
      <formula>F47&gt;0</formula>
    </cfRule>
    <cfRule type="expression" dxfId="3078" priority="36">
      <formula>F47&lt;0</formula>
    </cfRule>
  </conditionalFormatting>
  <conditionalFormatting sqref="Q7">
    <cfRule type="expression" dxfId="3077" priority="33">
      <formula>Q7&gt;0</formula>
    </cfRule>
    <cfRule type="expression" dxfId="3076" priority="34">
      <formula>Q7&lt;0</formula>
    </cfRule>
  </conditionalFormatting>
  <conditionalFormatting sqref="Q8">
    <cfRule type="expression" dxfId="3075" priority="31">
      <formula>Q8&gt;0</formula>
    </cfRule>
    <cfRule type="expression" dxfId="3074" priority="32">
      <formula>Q8&lt;0</formula>
    </cfRule>
  </conditionalFormatting>
  <conditionalFormatting sqref="F30:F46">
    <cfRule type="expression" dxfId="3073" priority="29">
      <formula>F30&gt;0</formula>
    </cfRule>
    <cfRule type="expression" dxfId="3072" priority="30">
      <formula>F30&lt;0</formula>
    </cfRule>
  </conditionalFormatting>
  <conditionalFormatting sqref="H30:H46">
    <cfRule type="expression" dxfId="3071" priority="27">
      <formula>H30&gt;0</formula>
    </cfRule>
    <cfRule type="expression" dxfId="3070" priority="28">
      <formula>H30&lt;0</formula>
    </cfRule>
  </conditionalFormatting>
  <conditionalFormatting sqref="Q10">
    <cfRule type="expression" dxfId="3069" priority="25">
      <formula>Q10&gt;0</formula>
    </cfRule>
    <cfRule type="expression" dxfId="3068" priority="26">
      <formula>Q10&lt;0</formula>
    </cfRule>
  </conditionalFormatting>
  <conditionalFormatting sqref="J25:J38">
    <cfRule type="expression" dxfId="3067" priority="23">
      <formula>J25&gt;0</formula>
    </cfRule>
    <cfRule type="expression" dxfId="3066" priority="24">
      <formula>J25&lt;0</formula>
    </cfRule>
  </conditionalFormatting>
  <conditionalFormatting sqref="K25:K38">
    <cfRule type="expression" dxfId="3065" priority="21">
      <formula>K25&gt;0</formula>
    </cfRule>
    <cfRule type="expression" dxfId="3064" priority="22">
      <formula>K25&lt;0</formula>
    </cfRule>
  </conditionalFormatting>
  <conditionalFormatting sqref="L25 L38">
    <cfRule type="expression" dxfId="3063" priority="19">
      <formula>L25&gt;0</formula>
    </cfRule>
    <cfRule type="expression" dxfId="3062" priority="20">
      <formula>L25&lt;0</formula>
    </cfRule>
  </conditionalFormatting>
  <conditionalFormatting sqref="F89:F110">
    <cfRule type="expression" dxfId="3061" priority="17">
      <formula>F89&gt;0</formula>
    </cfRule>
    <cfRule type="expression" dxfId="3060" priority="18">
      <formula>F89&lt;0</formula>
    </cfRule>
  </conditionalFormatting>
  <conditionalFormatting sqref="H89:H110">
    <cfRule type="expression" dxfId="3059" priority="15">
      <formula>H89&gt;0</formula>
    </cfRule>
    <cfRule type="expression" dxfId="3058" priority="16">
      <formula>H89&lt;0</formula>
    </cfRule>
  </conditionalFormatting>
  <conditionalFormatting sqref="J89:J102">
    <cfRule type="expression" dxfId="3057" priority="13">
      <formula>J89&gt;0</formula>
    </cfRule>
    <cfRule type="expression" dxfId="3056" priority="14">
      <formula>J89&lt;0</formula>
    </cfRule>
  </conditionalFormatting>
  <conditionalFormatting sqref="K89:K102">
    <cfRule type="expression" dxfId="3055" priority="11">
      <formula>K89&gt;0</formula>
    </cfRule>
    <cfRule type="expression" dxfId="3054" priority="12">
      <formula>K89&lt;0</formula>
    </cfRule>
  </conditionalFormatting>
  <conditionalFormatting sqref="L89:L102">
    <cfRule type="expression" dxfId="3053" priority="9">
      <formula>L89&gt;0</formula>
    </cfRule>
    <cfRule type="expression" dxfId="3052" priority="10">
      <formula>L89&lt;0</formula>
    </cfRule>
  </conditionalFormatting>
  <conditionalFormatting sqref="F29 F25:F26">
    <cfRule type="expression" dxfId="3051" priority="7">
      <formula>F25&gt;0</formula>
    </cfRule>
    <cfRule type="expression" dxfId="3050" priority="8">
      <formula>F25&lt;0</formula>
    </cfRule>
  </conditionalFormatting>
  <conditionalFormatting sqref="H29 H25:H27">
    <cfRule type="expression" dxfId="3049" priority="5">
      <formula>H25&gt;0</formula>
    </cfRule>
    <cfRule type="expression" dxfId="3048" priority="6">
      <formula>H25&lt;0</formula>
    </cfRule>
  </conditionalFormatting>
  <conditionalFormatting sqref="F27:F28">
    <cfRule type="expression" dxfId="3047" priority="3">
      <formula>F27&gt;0</formula>
    </cfRule>
    <cfRule type="expression" dxfId="3046" priority="4">
      <formula>F27&lt;0</formula>
    </cfRule>
  </conditionalFormatting>
  <conditionalFormatting sqref="H28">
    <cfRule type="expression" dxfId="3045" priority="1">
      <formula>H28&gt;0</formula>
    </cfRule>
    <cfRule type="expression" dxfId="304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3" priority="39">
      <formula>F51&gt;0</formula>
    </cfRule>
    <cfRule type="expression" dxfId="3042" priority="40">
      <formula>F51&lt;0</formula>
    </cfRule>
  </conditionalFormatting>
  <conditionalFormatting sqref="Q7">
    <cfRule type="expression" dxfId="3041" priority="37">
      <formula>Q7&gt;0</formula>
    </cfRule>
    <cfRule type="expression" dxfId="3040" priority="38">
      <formula>Q7&lt;0</formula>
    </cfRule>
  </conditionalFormatting>
  <conditionalFormatting sqref="Q8">
    <cfRule type="expression" dxfId="3039" priority="35">
      <formula>Q8&gt;0</formula>
    </cfRule>
    <cfRule type="expression" dxfId="3038" priority="36">
      <formula>Q8&lt;0</formula>
    </cfRule>
  </conditionalFormatting>
  <conditionalFormatting sqref="F31:F49">
    <cfRule type="expression" dxfId="3037" priority="33">
      <formula>F31&gt;0</formula>
    </cfRule>
    <cfRule type="expression" dxfId="3036" priority="34">
      <formula>F31&lt;0</formula>
    </cfRule>
  </conditionalFormatting>
  <conditionalFormatting sqref="H31:H49">
    <cfRule type="expression" dxfId="3035" priority="31">
      <formula>H31&gt;0</formula>
    </cfRule>
    <cfRule type="expression" dxfId="3034" priority="32">
      <formula>H31&lt;0</formula>
    </cfRule>
  </conditionalFormatting>
  <conditionalFormatting sqref="Q10">
    <cfRule type="expression" dxfId="3033" priority="29">
      <formula>Q10&gt;0</formula>
    </cfRule>
    <cfRule type="expression" dxfId="3032" priority="30">
      <formula>Q10&lt;0</formula>
    </cfRule>
  </conditionalFormatting>
  <conditionalFormatting sqref="J25:J38">
    <cfRule type="expression" dxfId="3031" priority="27">
      <formula>J25&gt;0</formula>
    </cfRule>
    <cfRule type="expression" dxfId="3030" priority="28">
      <formula>J25&lt;0</formula>
    </cfRule>
  </conditionalFormatting>
  <conditionalFormatting sqref="K38">
    <cfRule type="expression" dxfId="3029" priority="25">
      <formula>K38&gt;0</formula>
    </cfRule>
    <cfRule type="expression" dxfId="3028" priority="26">
      <formula>K38&lt;0</formula>
    </cfRule>
  </conditionalFormatting>
  <conditionalFormatting sqref="L25:L38">
    <cfRule type="expression" dxfId="3027" priority="23">
      <formula>L25&gt;0</formula>
    </cfRule>
    <cfRule type="expression" dxfId="3026" priority="24">
      <formula>L25&lt;0</formula>
    </cfRule>
  </conditionalFormatting>
  <conditionalFormatting sqref="F95:F116">
    <cfRule type="expression" dxfId="3025" priority="21">
      <formula>F95&gt;0</formula>
    </cfRule>
    <cfRule type="expression" dxfId="3024" priority="22">
      <formula>F95&lt;0</formula>
    </cfRule>
  </conditionalFormatting>
  <conditionalFormatting sqref="H95:H116">
    <cfRule type="expression" dxfId="3023" priority="19">
      <formula>H95&gt;0</formula>
    </cfRule>
    <cfRule type="expression" dxfId="3022" priority="20">
      <formula>H95&lt;0</formula>
    </cfRule>
  </conditionalFormatting>
  <conditionalFormatting sqref="J95:J108">
    <cfRule type="expression" dxfId="3021" priority="17">
      <formula>J95&gt;0</formula>
    </cfRule>
    <cfRule type="expression" dxfId="3020" priority="18">
      <formula>J95&lt;0</formula>
    </cfRule>
  </conditionalFormatting>
  <conditionalFormatting sqref="K95:K108">
    <cfRule type="expression" dxfId="3019" priority="15">
      <formula>K95&gt;0</formula>
    </cfRule>
    <cfRule type="expression" dxfId="3018" priority="16">
      <formula>K95&lt;0</formula>
    </cfRule>
  </conditionalFormatting>
  <conditionalFormatting sqref="L95:L108">
    <cfRule type="expression" dxfId="3017" priority="13">
      <formula>L95&gt;0</formula>
    </cfRule>
    <cfRule type="expression" dxfId="3016" priority="14">
      <formula>L95&lt;0</formula>
    </cfRule>
  </conditionalFormatting>
  <conditionalFormatting sqref="F25:F30">
    <cfRule type="expression" dxfId="3015" priority="11">
      <formula>F25&gt;0</formula>
    </cfRule>
    <cfRule type="expression" dxfId="3014" priority="12">
      <formula>F25&lt;0</formula>
    </cfRule>
  </conditionalFormatting>
  <conditionalFormatting sqref="H25:H30">
    <cfRule type="expression" dxfId="3013" priority="9">
      <formula>H25&gt;0</formula>
    </cfRule>
    <cfRule type="expression" dxfId="3012" priority="10">
      <formula>H25&lt;0</formula>
    </cfRule>
  </conditionalFormatting>
  <conditionalFormatting sqref="F50">
    <cfRule type="expression" dxfId="3011" priority="7">
      <formula>F50&gt;0</formula>
    </cfRule>
    <cfRule type="expression" dxfId="3010" priority="8">
      <formula>F50&lt;0</formula>
    </cfRule>
  </conditionalFormatting>
  <conditionalFormatting sqref="H50">
    <cfRule type="expression" dxfId="3009" priority="5">
      <formula>H50&gt;0</formula>
    </cfRule>
    <cfRule type="expression" dxfId="3008" priority="6">
      <formula>H50&lt;0</formula>
    </cfRule>
  </conditionalFormatting>
  <conditionalFormatting sqref="H62:H63 F62:F63">
    <cfRule type="expression" dxfId="3007" priority="3">
      <formula>F62&gt;0</formula>
    </cfRule>
    <cfRule type="expression" dxfId="3006" priority="4">
      <formula>F62&lt;0</formula>
    </cfRule>
  </conditionalFormatting>
  <conditionalFormatting sqref="J60">
    <cfRule type="expression" dxfId="3005" priority="1">
      <formula>J60&gt;0</formula>
    </cfRule>
    <cfRule type="expression" dxfId="300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5:F29">
    <cfRule type="expression" dxfId="2975" priority="7">
      <formula>F25&gt;0</formula>
    </cfRule>
    <cfRule type="expression" dxfId="2974" priority="8">
      <formula>F25&lt;0</formula>
    </cfRule>
  </conditionalFormatting>
  <conditionalFormatting sqref="H25:H29">
    <cfRule type="expression" dxfId="2973" priority="5">
      <formula>H25&gt;0</formula>
    </cfRule>
    <cfRule type="expression" dxfId="297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1" priority="35">
      <formula>F47&gt;0</formula>
    </cfRule>
    <cfRule type="expression" dxfId="2970" priority="36">
      <formula>F47&lt;0</formula>
    </cfRule>
  </conditionalFormatting>
  <conditionalFormatting sqref="Q7">
    <cfRule type="expression" dxfId="2969" priority="33">
      <formula>Q7&gt;0</formula>
    </cfRule>
    <cfRule type="expression" dxfId="2968" priority="34">
      <formula>Q7&lt;0</formula>
    </cfRule>
  </conditionalFormatting>
  <conditionalFormatting sqref="Q8">
    <cfRule type="expression" dxfId="2967" priority="31">
      <formula>Q8&gt;0</formula>
    </cfRule>
    <cfRule type="expression" dxfId="2966" priority="32">
      <formula>Q8&lt;0</formula>
    </cfRule>
  </conditionalFormatting>
  <conditionalFormatting sqref="F30:F46">
    <cfRule type="expression" dxfId="2965" priority="29">
      <formula>F30&gt;0</formula>
    </cfRule>
    <cfRule type="expression" dxfId="2964" priority="30">
      <formula>F30&lt;0</formula>
    </cfRule>
  </conditionalFormatting>
  <conditionalFormatting sqref="H30:H46">
    <cfRule type="expression" dxfId="2963" priority="27">
      <formula>H30&gt;0</formula>
    </cfRule>
    <cfRule type="expression" dxfId="2962" priority="28">
      <formula>H30&lt;0</formula>
    </cfRule>
  </conditionalFormatting>
  <conditionalFormatting sqref="Q10">
    <cfRule type="expression" dxfId="2961" priority="25">
      <formula>Q10&gt;0</formula>
    </cfRule>
    <cfRule type="expression" dxfId="2960" priority="26">
      <formula>Q10&lt;0</formula>
    </cfRule>
  </conditionalFormatting>
  <conditionalFormatting sqref="J25:J38">
    <cfRule type="expression" dxfId="2959" priority="23">
      <formula>J25&gt;0</formula>
    </cfRule>
    <cfRule type="expression" dxfId="2958" priority="24">
      <formula>J25&lt;0</formula>
    </cfRule>
  </conditionalFormatting>
  <conditionalFormatting sqref="K25:K38">
    <cfRule type="expression" dxfId="2957" priority="21">
      <formula>K25&gt;0</formula>
    </cfRule>
    <cfRule type="expression" dxfId="2956" priority="22">
      <formula>K25&lt;0</formula>
    </cfRule>
  </conditionalFormatting>
  <conditionalFormatting sqref="L25 L38">
    <cfRule type="expression" dxfId="2955" priority="19">
      <formula>L25&gt;0</formula>
    </cfRule>
    <cfRule type="expression" dxfId="2954" priority="20">
      <formula>L25&lt;0</formula>
    </cfRule>
  </conditionalFormatting>
  <conditionalFormatting sqref="F89:F110">
    <cfRule type="expression" dxfId="2953" priority="17">
      <formula>F89&gt;0</formula>
    </cfRule>
    <cfRule type="expression" dxfId="2952" priority="18">
      <formula>F89&lt;0</formula>
    </cfRule>
  </conditionalFormatting>
  <conditionalFormatting sqref="H89:H110">
    <cfRule type="expression" dxfId="2951" priority="15">
      <formula>H89&gt;0</formula>
    </cfRule>
    <cfRule type="expression" dxfId="2950" priority="16">
      <formula>H89&lt;0</formula>
    </cfRule>
  </conditionalFormatting>
  <conditionalFormatting sqref="J89:J102">
    <cfRule type="expression" dxfId="2949" priority="13">
      <formula>J89&gt;0</formula>
    </cfRule>
    <cfRule type="expression" dxfId="2948" priority="14">
      <formula>J89&lt;0</formula>
    </cfRule>
  </conditionalFormatting>
  <conditionalFormatting sqref="K89:K102">
    <cfRule type="expression" dxfId="2947" priority="11">
      <formula>K89&gt;0</formula>
    </cfRule>
    <cfRule type="expression" dxfId="2946" priority="12">
      <formula>K89&lt;0</formula>
    </cfRule>
  </conditionalFormatting>
  <conditionalFormatting sqref="L89:L102">
    <cfRule type="expression" dxfId="2945" priority="9">
      <formula>L89&gt;0</formula>
    </cfRule>
    <cfRule type="expression" dxfId="2944" priority="10">
      <formula>L89&lt;0</formula>
    </cfRule>
  </conditionalFormatting>
  <conditionalFormatting sqref="F29 F25:F27">
    <cfRule type="expression" dxfId="2943" priority="7">
      <formula>F25&gt;0</formula>
    </cfRule>
    <cfRule type="expression" dxfId="2942" priority="8">
      <formula>F25&lt;0</formula>
    </cfRule>
  </conditionalFormatting>
  <conditionalFormatting sqref="H25:H29">
    <cfRule type="expression" dxfId="2941" priority="5">
      <formula>H25&gt;0</formula>
    </cfRule>
    <cfRule type="expression" dxfId="2940" priority="6">
      <formula>H25&lt;0</formula>
    </cfRule>
  </conditionalFormatting>
  <conditionalFormatting sqref="F28">
    <cfRule type="expression" dxfId="2939" priority="3">
      <formula>F28&gt;0</formula>
    </cfRule>
    <cfRule type="expression" dxfId="293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7" priority="43">
      <formula>F54&gt;0</formula>
    </cfRule>
    <cfRule type="expression" dxfId="2936" priority="44">
      <formula>F54&lt;0</formula>
    </cfRule>
  </conditionalFormatting>
  <conditionalFormatting sqref="Q7">
    <cfRule type="expression" dxfId="2935" priority="41">
      <formula>Q7&gt;0</formula>
    </cfRule>
    <cfRule type="expression" dxfId="2934" priority="42">
      <formula>Q7&lt;0</formula>
    </cfRule>
  </conditionalFormatting>
  <conditionalFormatting sqref="Q8">
    <cfRule type="expression" dxfId="2933" priority="39">
      <formula>Q8&gt;0</formula>
    </cfRule>
    <cfRule type="expression" dxfId="2932" priority="40">
      <formula>Q8&lt;0</formula>
    </cfRule>
  </conditionalFormatting>
  <conditionalFormatting sqref="F33:F36 F38:F53">
    <cfRule type="expression" dxfId="2931" priority="37">
      <formula>F33&gt;0</formula>
    </cfRule>
    <cfRule type="expression" dxfId="2930" priority="38">
      <formula>F33&lt;0</formula>
    </cfRule>
  </conditionalFormatting>
  <conditionalFormatting sqref="H33:H36 H38:H53">
    <cfRule type="expression" dxfId="2929" priority="35">
      <formula>H33&gt;0</formula>
    </cfRule>
    <cfRule type="expression" dxfId="2928" priority="36">
      <formula>H33&lt;0</formula>
    </cfRule>
  </conditionalFormatting>
  <conditionalFormatting sqref="Q10">
    <cfRule type="expression" dxfId="2927" priority="33">
      <formula>Q10&gt;0</formula>
    </cfRule>
    <cfRule type="expression" dxfId="2926" priority="34">
      <formula>Q10&lt;0</formula>
    </cfRule>
  </conditionalFormatting>
  <conditionalFormatting sqref="J25:J37">
    <cfRule type="expression" dxfId="2925" priority="31">
      <formula>J25&gt;0</formula>
    </cfRule>
    <cfRule type="expression" dxfId="2924" priority="32">
      <formula>J25&lt;0</formula>
    </cfRule>
  </conditionalFormatting>
  <conditionalFormatting sqref="K25:K38">
    <cfRule type="expression" dxfId="2923" priority="29">
      <formula>K25&gt;0</formula>
    </cfRule>
    <cfRule type="expression" dxfId="2922" priority="30">
      <formula>K25&lt;0</formula>
    </cfRule>
  </conditionalFormatting>
  <conditionalFormatting sqref="L25">
    <cfRule type="expression" dxfId="2921" priority="27">
      <formula>L25&gt;0</formula>
    </cfRule>
    <cfRule type="expression" dxfId="2920" priority="28">
      <formula>L25&lt;0</formula>
    </cfRule>
  </conditionalFormatting>
  <conditionalFormatting sqref="F89:F110">
    <cfRule type="expression" dxfId="2919" priority="25">
      <formula>F89&gt;0</formula>
    </cfRule>
    <cfRule type="expression" dxfId="2918" priority="26">
      <formula>F89&lt;0</formula>
    </cfRule>
  </conditionalFormatting>
  <conditionalFormatting sqref="H89:H110">
    <cfRule type="expression" dxfId="2917" priority="23">
      <formula>H89&gt;0</formula>
    </cfRule>
    <cfRule type="expression" dxfId="2916" priority="24">
      <formula>H89&lt;0</formula>
    </cfRule>
  </conditionalFormatting>
  <conditionalFormatting sqref="J89:J102">
    <cfRule type="expression" dxfId="2915" priority="21">
      <formula>J89&gt;0</formula>
    </cfRule>
    <cfRule type="expression" dxfId="2914" priority="22">
      <formula>J89&lt;0</formula>
    </cfRule>
  </conditionalFormatting>
  <conditionalFormatting sqref="K89:K102">
    <cfRule type="expression" dxfId="2913" priority="19">
      <formula>K89&gt;0</formula>
    </cfRule>
    <cfRule type="expression" dxfId="2912" priority="20">
      <formula>K89&lt;0</formula>
    </cfRule>
  </conditionalFormatting>
  <conditionalFormatting sqref="L89:L102">
    <cfRule type="expression" dxfId="2911" priority="17">
      <formula>L89&gt;0</formula>
    </cfRule>
    <cfRule type="expression" dxfId="2910" priority="18">
      <formula>L89&lt;0</formula>
    </cfRule>
  </conditionalFormatting>
  <conditionalFormatting sqref="F29:F32">
    <cfRule type="expression" dxfId="2909" priority="15">
      <formula>F29&gt;0</formula>
    </cfRule>
    <cfRule type="expression" dxfId="2908" priority="16">
      <formula>F29&lt;0</formula>
    </cfRule>
  </conditionalFormatting>
  <conditionalFormatting sqref="H29:H32">
    <cfRule type="expression" dxfId="2907" priority="13">
      <formula>H29&gt;0</formula>
    </cfRule>
    <cfRule type="expression" dxfId="2906" priority="14">
      <formula>H29&lt;0</formula>
    </cfRule>
  </conditionalFormatting>
  <conditionalFormatting sqref="F25:F28">
    <cfRule type="expression" dxfId="2905" priority="11">
      <formula>F25&gt;0</formula>
    </cfRule>
    <cfRule type="expression" dxfId="2904" priority="12">
      <formula>F25&lt;0</formula>
    </cfRule>
  </conditionalFormatting>
  <conditionalFormatting sqref="H25:H28">
    <cfRule type="expression" dxfId="2903" priority="9">
      <formula>H25&gt;0</formula>
    </cfRule>
    <cfRule type="expression" dxfId="2902" priority="10">
      <formula>H25&lt;0</formula>
    </cfRule>
  </conditionalFormatting>
  <conditionalFormatting sqref="F37">
    <cfRule type="expression" dxfId="2901" priority="7">
      <formula>F37&gt;0</formula>
    </cfRule>
    <cfRule type="expression" dxfId="2900" priority="8">
      <formula>F37&lt;0</formula>
    </cfRule>
  </conditionalFormatting>
  <conditionalFormatting sqref="H37">
    <cfRule type="expression" dxfId="2899" priority="5">
      <formula>H37&gt;0</formula>
    </cfRule>
    <cfRule type="expression" dxfId="2898" priority="6">
      <formula>H37&lt;0</formula>
    </cfRule>
  </conditionalFormatting>
  <conditionalFormatting sqref="J49">
    <cfRule type="expression" dxfId="2897" priority="3">
      <formula>J49&gt;0</formula>
    </cfRule>
    <cfRule type="expression" dxfId="2896" priority="4">
      <formula>J49&lt;0</formula>
    </cfRule>
  </conditionalFormatting>
  <conditionalFormatting sqref="J38:J48">
    <cfRule type="expression" dxfId="2895" priority="1">
      <formula>J38&gt;0</formula>
    </cfRule>
    <cfRule type="expression" dxfId="289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3" priority="47">
      <formula>F54&gt;0</formula>
    </cfRule>
    <cfRule type="expression" dxfId="2892" priority="48">
      <formula>F54&lt;0</formula>
    </cfRule>
  </conditionalFormatting>
  <conditionalFormatting sqref="Q7">
    <cfRule type="expression" dxfId="2891" priority="45">
      <formula>Q7&gt;0</formula>
    </cfRule>
    <cfRule type="expression" dxfId="2890" priority="46">
      <formula>Q7&lt;0</formula>
    </cfRule>
  </conditionalFormatting>
  <conditionalFormatting sqref="Q8">
    <cfRule type="expression" dxfId="2889" priority="43">
      <formula>Q8&gt;0</formula>
    </cfRule>
    <cfRule type="expression" dxfId="2888" priority="44">
      <formula>Q8&lt;0</formula>
    </cfRule>
  </conditionalFormatting>
  <conditionalFormatting sqref="F33:F36 F38:F53">
    <cfRule type="expression" dxfId="2887" priority="41">
      <formula>F33&gt;0</formula>
    </cfRule>
    <cfRule type="expression" dxfId="2886" priority="42">
      <formula>F33&lt;0</formula>
    </cfRule>
  </conditionalFormatting>
  <conditionalFormatting sqref="H33:H36 H38:H53">
    <cfRule type="expression" dxfId="2885" priority="39">
      <formula>H33&gt;0</formula>
    </cfRule>
    <cfRule type="expression" dxfId="2884" priority="40">
      <formula>H33&lt;0</formula>
    </cfRule>
  </conditionalFormatting>
  <conditionalFormatting sqref="Q10">
    <cfRule type="expression" dxfId="2883" priority="37">
      <formula>Q10&gt;0</formula>
    </cfRule>
    <cfRule type="expression" dxfId="2882" priority="38">
      <formula>Q10&lt;0</formula>
    </cfRule>
  </conditionalFormatting>
  <conditionalFormatting sqref="J25:J37">
    <cfRule type="expression" dxfId="2881" priority="35">
      <formula>J25&gt;0</formula>
    </cfRule>
    <cfRule type="expression" dxfId="2880" priority="36">
      <formula>J25&lt;0</formula>
    </cfRule>
  </conditionalFormatting>
  <conditionalFormatting sqref="K25:K38">
    <cfRule type="expression" dxfId="2879" priority="33">
      <formula>K25&gt;0</formula>
    </cfRule>
    <cfRule type="expression" dxfId="2878" priority="34">
      <formula>K25&lt;0</formula>
    </cfRule>
  </conditionalFormatting>
  <conditionalFormatting sqref="L25">
    <cfRule type="expression" dxfId="2877" priority="31">
      <formula>L25&gt;0</formula>
    </cfRule>
    <cfRule type="expression" dxfId="2876" priority="32">
      <formula>L25&lt;0</formula>
    </cfRule>
  </conditionalFormatting>
  <conditionalFormatting sqref="F89:F110">
    <cfRule type="expression" dxfId="2875" priority="29">
      <formula>F89&gt;0</formula>
    </cfRule>
    <cfRule type="expression" dxfId="2874" priority="30">
      <formula>F89&lt;0</formula>
    </cfRule>
  </conditionalFormatting>
  <conditionalFormatting sqref="H89:H110">
    <cfRule type="expression" dxfId="2873" priority="27">
      <formula>H89&gt;0</formula>
    </cfRule>
    <cfRule type="expression" dxfId="2872" priority="28">
      <formula>H89&lt;0</formula>
    </cfRule>
  </conditionalFormatting>
  <conditionalFormatting sqref="J89:J102">
    <cfRule type="expression" dxfId="2871" priority="25">
      <formula>J89&gt;0</formula>
    </cfRule>
    <cfRule type="expression" dxfId="2870" priority="26">
      <formula>J89&lt;0</formula>
    </cfRule>
  </conditionalFormatting>
  <conditionalFormatting sqref="K89:K102">
    <cfRule type="expression" dxfId="2869" priority="23">
      <formula>K89&gt;0</formula>
    </cfRule>
    <cfRule type="expression" dxfId="2868" priority="24">
      <formula>K89&lt;0</formula>
    </cfRule>
  </conditionalFormatting>
  <conditionalFormatting sqref="L89:L102">
    <cfRule type="expression" dxfId="2867" priority="21">
      <formula>L89&gt;0</formula>
    </cfRule>
    <cfRule type="expression" dxfId="2866" priority="22">
      <formula>L89&lt;0</formula>
    </cfRule>
  </conditionalFormatting>
  <conditionalFormatting sqref="F30:F32">
    <cfRule type="expression" dxfId="2865" priority="19">
      <formula>F30&gt;0</formula>
    </cfRule>
    <cfRule type="expression" dxfId="2864" priority="20">
      <formula>F30&lt;0</formula>
    </cfRule>
  </conditionalFormatting>
  <conditionalFormatting sqref="H30:H32">
    <cfRule type="expression" dxfId="2863" priority="17">
      <formula>H30&gt;0</formula>
    </cfRule>
    <cfRule type="expression" dxfId="2862" priority="18">
      <formula>H30&lt;0</formula>
    </cfRule>
  </conditionalFormatting>
  <conditionalFormatting sqref="F25:F27">
    <cfRule type="expression" dxfId="2861" priority="15">
      <formula>F25&gt;0</formula>
    </cfRule>
    <cfRule type="expression" dxfId="2860" priority="16">
      <formula>F25&lt;0</formula>
    </cfRule>
  </conditionalFormatting>
  <conditionalFormatting sqref="H25:H27">
    <cfRule type="expression" dxfId="2859" priority="13">
      <formula>H25&gt;0</formula>
    </cfRule>
    <cfRule type="expression" dxfId="2858" priority="14">
      <formula>H25&lt;0</formula>
    </cfRule>
  </conditionalFormatting>
  <conditionalFormatting sqref="F37">
    <cfRule type="expression" dxfId="2857" priority="11">
      <formula>F37&gt;0</formula>
    </cfRule>
    <cfRule type="expression" dxfId="2856" priority="12">
      <formula>F37&lt;0</formula>
    </cfRule>
  </conditionalFormatting>
  <conditionalFormatting sqref="H37">
    <cfRule type="expression" dxfId="2855" priority="9">
      <formula>H37&gt;0</formula>
    </cfRule>
    <cfRule type="expression" dxfId="2854" priority="10">
      <formula>H37&lt;0</formula>
    </cfRule>
  </conditionalFormatting>
  <conditionalFormatting sqref="J49">
    <cfRule type="expression" dxfId="2853" priority="7">
      <formula>J49&gt;0</formula>
    </cfRule>
    <cfRule type="expression" dxfId="2852" priority="8">
      <formula>J49&lt;0</formula>
    </cfRule>
  </conditionalFormatting>
  <conditionalFormatting sqref="J38:J48">
    <cfRule type="expression" dxfId="2851" priority="5">
      <formula>J38&gt;0</formula>
    </cfRule>
    <cfRule type="expression" dxfId="2850" priority="6">
      <formula>J38&lt;0</formula>
    </cfRule>
  </conditionalFormatting>
  <conditionalFormatting sqref="F28:F29">
    <cfRule type="expression" dxfId="2849" priority="3">
      <formula>F28&gt;0</formula>
    </cfRule>
    <cfRule type="expression" dxfId="2848" priority="4">
      <formula>F28&lt;0</formula>
    </cfRule>
  </conditionalFormatting>
  <conditionalFormatting sqref="H28:H29">
    <cfRule type="expression" dxfId="2847" priority="1">
      <formula>H28&gt;0</formula>
    </cfRule>
    <cfRule type="expression" dxfId="284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5 F29">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6:F28">
    <cfRule type="expression" dxfId="2813" priority="3">
      <formula>F26&gt;0</formula>
    </cfRule>
    <cfRule type="expression" dxfId="2812" priority="4">
      <formula>F26&lt;0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9" priority="31">
      <formula>Q7&gt;0</formula>
    </cfRule>
    <cfRule type="expression" dxfId="2808" priority="32">
      <formula>Q7&lt;0</formula>
    </cfRule>
  </conditionalFormatting>
  <conditionalFormatting sqref="Q8">
    <cfRule type="expression" dxfId="2807" priority="29">
      <formula>Q8&gt;0</formula>
    </cfRule>
    <cfRule type="expression" dxfId="2806" priority="30">
      <formula>Q8&lt;0</formula>
    </cfRule>
  </conditionalFormatting>
  <conditionalFormatting sqref="F62:F65">
    <cfRule type="expression" dxfId="2805" priority="21">
      <formula>F62&gt;0</formula>
    </cfRule>
    <cfRule type="expression" dxfId="2804" priority="22">
      <formula>F62&lt;0</formula>
    </cfRule>
  </conditionalFormatting>
  <conditionalFormatting sqref="F66:F74 F78:F98 F102:F106">
    <cfRule type="expression" dxfId="2803" priority="17">
      <formula>F66&gt;0</formula>
    </cfRule>
    <cfRule type="expression" dxfId="2802" priority="18">
      <formula>F66&lt;0</formula>
    </cfRule>
  </conditionalFormatting>
  <conditionalFormatting sqref="F66:F74 F78:F98 F102:F106">
    <cfRule type="expression" dxfId="2801" priority="19">
      <formula>F66&gt;0</formula>
    </cfRule>
    <cfRule type="expression" dxfId="2800" priority="20">
      <formula>F66&lt;0</formula>
    </cfRule>
  </conditionalFormatting>
  <conditionalFormatting sqref="H62:H74 H78:H98 H102:H106">
    <cfRule type="expression" dxfId="2799" priority="15">
      <formula>H62&gt;0</formula>
    </cfRule>
    <cfRule type="expression" dxfId="2798" priority="16">
      <formula>H62&lt;0</formula>
    </cfRule>
  </conditionalFormatting>
  <conditionalFormatting sqref="F57:F61">
    <cfRule type="expression" dxfId="2797" priority="13">
      <formula>F57&gt;0</formula>
    </cfRule>
    <cfRule type="expression" dxfId="2796" priority="14">
      <formula>F57&lt;0</formula>
    </cfRule>
  </conditionalFormatting>
  <conditionalFormatting sqref="H57:H61">
    <cfRule type="expression" dxfId="2795" priority="11">
      <formula>H57&gt;0</formula>
    </cfRule>
    <cfRule type="expression" dxfId="2794" priority="12">
      <formula>H57&lt;0</formula>
    </cfRule>
  </conditionalFormatting>
  <conditionalFormatting sqref="F75:F77">
    <cfRule type="expression" dxfId="2793" priority="7">
      <formula>F75&gt;0</formula>
    </cfRule>
    <cfRule type="expression" dxfId="2792" priority="8">
      <formula>F75&lt;0</formula>
    </cfRule>
  </conditionalFormatting>
  <conditionalFormatting sqref="F75:F77">
    <cfRule type="expression" dxfId="2791" priority="9">
      <formula>F75&gt;0</formula>
    </cfRule>
    <cfRule type="expression" dxfId="2790" priority="10">
      <formula>F75&lt;0</formula>
    </cfRule>
  </conditionalFormatting>
  <conditionalFormatting sqref="H75:H77">
    <cfRule type="expression" dxfId="2789" priority="5">
      <formula>H75&gt;0</formula>
    </cfRule>
    <cfRule type="expression" dxfId="2788" priority="6">
      <formula>H75&lt;0</formula>
    </cfRule>
  </conditionalFormatting>
  <conditionalFormatting sqref="F22:F30">
    <cfRule type="expression" dxfId="2787" priority="3">
      <formula>F22&gt;0</formula>
    </cfRule>
    <cfRule type="expression" dxfId="2786" priority="4">
      <formula>F22&lt;0</formula>
    </cfRule>
  </conditionalFormatting>
  <conditionalFormatting sqref="F99:F101">
    <cfRule type="expression" dxfId="2785" priority="1">
      <formula>F99&gt;0</formula>
    </cfRule>
    <cfRule type="expression" dxfId="278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3" priority="25">
      <formula>F30&gt;0</formula>
    </cfRule>
    <cfRule type="expression" dxfId="2782" priority="26">
      <formula>F30&lt;0</formula>
    </cfRule>
  </conditionalFormatting>
  <conditionalFormatting sqref="Q7">
    <cfRule type="expression" dxfId="2781" priority="23">
      <formula>Q7&gt;0</formula>
    </cfRule>
    <cfRule type="expression" dxfId="2780" priority="24">
      <formula>Q7&lt;0</formula>
    </cfRule>
  </conditionalFormatting>
  <conditionalFormatting sqref="Q8">
    <cfRule type="expression" dxfId="2779" priority="21">
      <formula>Q8&gt;0</formula>
    </cfRule>
    <cfRule type="expression" dxfId="2778" priority="22">
      <formula>Q8&lt;0</formula>
    </cfRule>
  </conditionalFormatting>
  <conditionalFormatting sqref="M74">
    <cfRule type="expression" dxfId="2777" priority="15">
      <formula>M74&gt;0</formula>
    </cfRule>
    <cfRule type="expression" dxfId="2776" priority="16">
      <formula>M74&lt;0</formula>
    </cfRule>
  </conditionalFormatting>
  <conditionalFormatting sqref="F113:F149 H113:H149">
    <cfRule type="expression" dxfId="2775" priority="13">
      <formula>F113&gt;0</formula>
    </cfRule>
    <cfRule type="expression" dxfId="2774" priority="14">
      <formula>F113&lt;0</formula>
    </cfRule>
  </conditionalFormatting>
  <conditionalFormatting sqref="F105:F112">
    <cfRule type="expression" dxfId="2773" priority="11">
      <formula>F105&gt;0</formula>
    </cfRule>
    <cfRule type="expression" dxfId="2772" priority="12">
      <formula>F105&lt;0</formula>
    </cfRule>
  </conditionalFormatting>
  <conditionalFormatting sqref="H105:H112">
    <cfRule type="expression" dxfId="2771" priority="9">
      <formula>H105&gt;0</formula>
    </cfRule>
    <cfRule type="expression" dxfId="2770" priority="10">
      <formula>H105&lt;0</formula>
    </cfRule>
  </conditionalFormatting>
  <conditionalFormatting sqref="Q10">
    <cfRule type="expression" dxfId="2769" priority="7">
      <formula>Q10&gt;0</formula>
    </cfRule>
    <cfRule type="expression" dxfId="2768" priority="8">
      <formula>Q10&lt;0</formula>
    </cfRule>
  </conditionalFormatting>
  <conditionalFormatting sqref="F25:F29">
    <cfRule type="expression" dxfId="2767" priority="5">
      <formula>F25&gt;0</formula>
    </cfRule>
    <cfRule type="expression" dxfId="2766" priority="6">
      <formula>F25&lt;0</formula>
    </cfRule>
  </conditionalFormatting>
  <conditionalFormatting sqref="H25:H29">
    <cfRule type="expression" dxfId="2765" priority="3">
      <formula>H25&gt;0</formula>
    </cfRule>
    <cfRule type="expression" dxfId="2764" priority="4">
      <formula>H25&lt;0</formula>
    </cfRule>
  </conditionalFormatting>
  <conditionalFormatting sqref="J26:J35">
    <cfRule type="expression" dxfId="2763" priority="1">
      <formula>J26&gt;0</formula>
    </cfRule>
    <cfRule type="expression" dxfId="276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60">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60">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60">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1" priority="37">
      <formula>F52&gt;0</formula>
    </cfRule>
    <cfRule type="expression" dxfId="2760" priority="38">
      <formula>F52&lt;0</formula>
    </cfRule>
  </conditionalFormatting>
  <conditionalFormatting sqref="Q7">
    <cfRule type="expression" dxfId="2759" priority="35">
      <formula>Q7&gt;0</formula>
    </cfRule>
    <cfRule type="expression" dxfId="2758" priority="36">
      <formula>Q7&lt;0</formula>
    </cfRule>
  </conditionalFormatting>
  <conditionalFormatting sqref="Q8">
    <cfRule type="expression" dxfId="2757" priority="33">
      <formula>Q8&gt;0</formula>
    </cfRule>
    <cfRule type="expression" dxfId="2756" priority="34">
      <formula>Q8&lt;0</formula>
    </cfRule>
  </conditionalFormatting>
  <conditionalFormatting sqref="F25:F37 F43:F51">
    <cfRule type="expression" dxfId="2755" priority="31">
      <formula>F25&gt;0</formula>
    </cfRule>
    <cfRule type="expression" dxfId="2754" priority="32">
      <formula>F25&lt;0</formula>
    </cfRule>
  </conditionalFormatting>
  <conditionalFormatting sqref="H25:H37 H41:H51">
    <cfRule type="expression" dxfId="2753" priority="29">
      <formula>H25&gt;0</formula>
    </cfRule>
    <cfRule type="expression" dxfId="2752" priority="30">
      <formula>H25&lt;0</formula>
    </cfRule>
  </conditionalFormatting>
  <conditionalFormatting sqref="F38:F42">
    <cfRule type="expression" dxfId="2751" priority="15">
      <formula>F38&gt;0</formula>
    </cfRule>
    <cfRule type="expression" dxfId="2750" priority="16">
      <formula>F38&lt;0</formula>
    </cfRule>
  </conditionalFormatting>
  <conditionalFormatting sqref="H38:H40">
    <cfRule type="expression" dxfId="2749" priority="13">
      <formula>H38&gt;0</formula>
    </cfRule>
    <cfRule type="expression" dxfId="2748" priority="14">
      <formula>H38&lt;0</formula>
    </cfRule>
  </conditionalFormatting>
  <conditionalFormatting sqref="Q10">
    <cfRule type="expression" dxfId="2747" priority="23">
      <formula>Q10&gt;0</formula>
    </cfRule>
    <cfRule type="expression" dxfId="2746" priority="24">
      <formula>Q10&lt;0</formula>
    </cfRule>
  </conditionalFormatting>
  <conditionalFormatting sqref="J25:J38">
    <cfRule type="expression" dxfId="2745" priority="21">
      <formula>J25&gt;0</formula>
    </cfRule>
    <cfRule type="expression" dxfId="2744" priority="22">
      <formula>J25&lt;0</formula>
    </cfRule>
  </conditionalFormatting>
  <conditionalFormatting sqref="K25:K38">
    <cfRule type="expression" dxfId="2743" priority="19">
      <formula>K25&gt;0</formula>
    </cfRule>
    <cfRule type="expression" dxfId="2742" priority="20">
      <formula>K25&lt;0</formula>
    </cfRule>
  </conditionalFormatting>
  <conditionalFormatting sqref="F89:F101 F107:F115">
    <cfRule type="expression" dxfId="2741" priority="11">
      <formula>F89&gt;0</formula>
    </cfRule>
    <cfRule type="expression" dxfId="2740" priority="12">
      <formula>F89&lt;0</formula>
    </cfRule>
  </conditionalFormatting>
  <conditionalFormatting sqref="H89:H101 H105:H115">
    <cfRule type="expression" dxfId="2739" priority="9">
      <formula>H89&gt;0</formula>
    </cfRule>
    <cfRule type="expression" dxfId="2738" priority="10">
      <formula>H89&lt;0</formula>
    </cfRule>
  </conditionalFormatting>
  <conditionalFormatting sqref="J89:J102">
    <cfRule type="expression" dxfId="2737" priority="7">
      <formula>J89&gt;0</formula>
    </cfRule>
    <cfRule type="expression" dxfId="2736" priority="8">
      <formula>J89&lt;0</formula>
    </cfRule>
  </conditionalFormatting>
  <conditionalFormatting sqref="K89:K102">
    <cfRule type="expression" dxfId="2735" priority="5">
      <formula>K89&gt;0</formula>
    </cfRule>
    <cfRule type="expression" dxfId="2734" priority="6">
      <formula>K89&lt;0</formula>
    </cfRule>
  </conditionalFormatting>
  <conditionalFormatting sqref="F102:F106">
    <cfRule type="expression" dxfId="2733" priority="3">
      <formula>F102&gt;0</formula>
    </cfRule>
    <cfRule type="expression" dxfId="2732" priority="4">
      <formula>F102&lt;0</formula>
    </cfRule>
  </conditionalFormatting>
  <conditionalFormatting sqref="H102:H104">
    <cfRule type="expression" dxfId="2731" priority="1">
      <formula>H102&gt;0</formula>
    </cfRule>
    <cfRule type="expression" dxfId="273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9" priority="35">
      <formula>F62&gt;0</formula>
    </cfRule>
    <cfRule type="expression" dxfId="2728" priority="36">
      <formula>F62&lt;0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61">
    <cfRule type="expression" dxfId="2723" priority="29">
      <formula>F30&gt;0</formula>
    </cfRule>
    <cfRule type="expression" dxfId="2722" priority="30">
      <formula>F30&lt;0</formula>
    </cfRule>
  </conditionalFormatting>
  <conditionalFormatting sqref="H30:H61">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3">
    <cfRule type="expression" dxfId="2715" priority="21">
      <formula>K25&gt;0</formula>
    </cfRule>
    <cfRule type="expression" dxfId="2714" priority="22">
      <formula>K25&lt;0</formula>
    </cfRule>
  </conditionalFormatting>
  <conditionalFormatting sqref="L25: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5:F29">
    <cfRule type="expression" dxfId="2701" priority="7">
      <formula>F25&gt;0</formula>
    </cfRule>
    <cfRule type="expression" dxfId="2700" priority="8">
      <formula>F25&lt;0</formula>
    </cfRule>
  </conditionalFormatting>
  <conditionalFormatting sqref="H25:H29">
    <cfRule type="expression" dxfId="2699" priority="5">
      <formula>H25&gt;0</formula>
    </cfRule>
    <cfRule type="expression" dxfId="2698" priority="6">
      <formula>H25&lt;0</formula>
    </cfRule>
  </conditionalFormatting>
  <conditionalFormatting sqref="F29">
    <cfRule type="expression" dxfId="2697" priority="3">
      <formula>F29&gt;0</formula>
    </cfRule>
    <cfRule type="expression" dxfId="2696" priority="4">
      <formula>F29&lt;0</formula>
    </cfRule>
  </conditionalFormatting>
  <conditionalFormatting sqref="J57">
    <cfRule type="expression" dxfId="2695" priority="1">
      <formula>J57&gt;0</formula>
    </cfRule>
    <cfRule type="expression" dxfId="269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3" priority="31">
      <formula>F47&gt;0</formula>
    </cfRule>
    <cfRule type="expression" dxfId="2692" priority="32">
      <formula>F47&lt;0</formula>
    </cfRule>
  </conditionalFormatting>
  <conditionalFormatting sqref="Q7">
    <cfRule type="expression" dxfId="2691" priority="29">
      <formula>Q7&gt;0</formula>
    </cfRule>
    <cfRule type="expression" dxfId="2690" priority="30">
      <formula>Q7&lt;0</formula>
    </cfRule>
  </conditionalFormatting>
  <conditionalFormatting sqref="Q8">
    <cfRule type="expression" dxfId="2689" priority="27">
      <formula>Q8&gt;0</formula>
    </cfRule>
    <cfRule type="expression" dxfId="2688" priority="28">
      <formula>Q8&lt;0</formula>
    </cfRule>
  </conditionalFormatting>
  <conditionalFormatting sqref="F30:F46">
    <cfRule type="expression" dxfId="2687" priority="25">
      <formula>F30&gt;0</formula>
    </cfRule>
    <cfRule type="expression" dxfId="2686" priority="26">
      <formula>F30&lt;0</formula>
    </cfRule>
  </conditionalFormatting>
  <conditionalFormatting sqref="H30:H46">
    <cfRule type="expression" dxfId="2685" priority="23">
      <formula>H30&gt;0</formula>
    </cfRule>
    <cfRule type="expression" dxfId="2684" priority="24">
      <formula>H30&lt;0</formula>
    </cfRule>
  </conditionalFormatting>
  <conditionalFormatting sqref="Q10">
    <cfRule type="expression" dxfId="2683" priority="21">
      <formula>Q10&gt;0</formula>
    </cfRule>
    <cfRule type="expression" dxfId="2682" priority="22">
      <formula>Q10&lt;0</formula>
    </cfRule>
  </conditionalFormatting>
  <conditionalFormatting sqref="J25:J38">
    <cfRule type="expression" dxfId="2681" priority="19">
      <formula>J25&gt;0</formula>
    </cfRule>
    <cfRule type="expression" dxfId="2680" priority="20">
      <formula>J25&lt;0</formula>
    </cfRule>
  </conditionalFormatting>
  <conditionalFormatting sqref="K25:K38">
    <cfRule type="expression" dxfId="2679" priority="17">
      <formula>K25&gt;0</formula>
    </cfRule>
    <cfRule type="expression" dxfId="2678" priority="18">
      <formula>K25&lt;0</formula>
    </cfRule>
  </conditionalFormatting>
  <conditionalFormatting sqref="L25:L38">
    <cfRule type="expression" dxfId="2677" priority="15">
      <formula>L25&gt;0</formula>
    </cfRule>
    <cfRule type="expression" dxfId="2676" priority="16">
      <formula>L25&lt;0</formula>
    </cfRule>
  </conditionalFormatting>
  <conditionalFormatting sqref="F89:F110">
    <cfRule type="expression" dxfId="2675" priority="13">
      <formula>F89&gt;0</formula>
    </cfRule>
    <cfRule type="expression" dxfId="2674" priority="14">
      <formula>F89&lt;0</formula>
    </cfRule>
  </conditionalFormatting>
  <conditionalFormatting sqref="H89:H110">
    <cfRule type="expression" dxfId="2673" priority="11">
      <formula>H89&gt;0</formula>
    </cfRule>
    <cfRule type="expression" dxfId="2672" priority="12">
      <formula>H89&lt;0</formula>
    </cfRule>
  </conditionalFormatting>
  <conditionalFormatting sqref="J89:J102">
    <cfRule type="expression" dxfId="2671" priority="9">
      <formula>J89&gt;0</formula>
    </cfRule>
    <cfRule type="expression" dxfId="2670" priority="10">
      <formula>J89&lt;0</formula>
    </cfRule>
  </conditionalFormatting>
  <conditionalFormatting sqref="K89:K102">
    <cfRule type="expression" dxfId="2669" priority="7">
      <formula>K89&gt;0</formula>
    </cfRule>
    <cfRule type="expression" dxfId="2668" priority="8">
      <formula>K89&lt;0</formula>
    </cfRule>
  </conditionalFormatting>
  <conditionalFormatting sqref="L89:L102">
    <cfRule type="expression" dxfId="2667" priority="5">
      <formula>L89&gt;0</formula>
    </cfRule>
    <cfRule type="expression" dxfId="2666" priority="6">
      <formula>L89&lt;0</formula>
    </cfRule>
  </conditionalFormatting>
  <conditionalFormatting sqref="F25:F29">
    <cfRule type="expression" dxfId="2665" priority="3">
      <formula>F25&gt;0</formula>
    </cfRule>
    <cfRule type="expression" dxfId="2664" priority="4">
      <formula>F25&lt;0</formula>
    </cfRule>
  </conditionalFormatting>
  <conditionalFormatting sqref="H25:H29">
    <cfRule type="expression" dxfId="2663" priority="1">
      <formula>H25&gt;0</formula>
    </cfRule>
    <cfRule type="expression" dxfId="266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61" priority="31">
      <formula>F60&gt;0</formula>
    </cfRule>
    <cfRule type="expression" dxfId="2660" priority="32">
      <formula>F60&lt;0</formula>
    </cfRule>
  </conditionalFormatting>
  <conditionalFormatting sqref="Q7">
    <cfRule type="expression" dxfId="2659" priority="29">
      <formula>Q7&gt;0</formula>
    </cfRule>
    <cfRule type="expression" dxfId="2658" priority="30">
      <formula>Q7&lt;0</formula>
    </cfRule>
  </conditionalFormatting>
  <conditionalFormatting sqref="Q8">
    <cfRule type="expression" dxfId="2657" priority="27">
      <formula>Q8&gt;0</formula>
    </cfRule>
    <cfRule type="expression" dxfId="2656" priority="28">
      <formula>Q8&lt;0</formula>
    </cfRule>
  </conditionalFormatting>
  <conditionalFormatting sqref="F32:F59">
    <cfRule type="expression" dxfId="2655" priority="25">
      <formula>F32&gt;0</formula>
    </cfRule>
    <cfRule type="expression" dxfId="2654" priority="26">
      <formula>F32&lt;0</formula>
    </cfRule>
  </conditionalFormatting>
  <conditionalFormatting sqref="H32:H59">
    <cfRule type="expression" dxfId="2653" priority="23">
      <formula>H32&gt;0</formula>
    </cfRule>
    <cfRule type="expression" dxfId="2652" priority="24">
      <formula>H32&lt;0</formula>
    </cfRule>
  </conditionalFormatting>
  <conditionalFormatting sqref="Q10">
    <cfRule type="expression" dxfId="2651" priority="21">
      <formula>Q10&gt;0</formula>
    </cfRule>
    <cfRule type="expression" dxfId="2650" priority="22">
      <formula>Q10&lt;0</formula>
    </cfRule>
  </conditionalFormatting>
  <conditionalFormatting sqref="J25:J38">
    <cfRule type="expression" dxfId="2649" priority="19">
      <formula>J25&gt;0</formula>
    </cfRule>
    <cfRule type="expression" dxfId="2648" priority="20">
      <formula>J25&lt;0</formula>
    </cfRule>
  </conditionalFormatting>
  <conditionalFormatting sqref="K25:K38">
    <cfRule type="expression" dxfId="2647" priority="17">
      <formula>K25&gt;0</formula>
    </cfRule>
    <cfRule type="expression" dxfId="2646" priority="18">
      <formula>K25&lt;0</formula>
    </cfRule>
  </conditionalFormatting>
  <conditionalFormatting sqref="L25:L38">
    <cfRule type="expression" dxfId="2645" priority="15">
      <formula>L25&gt;0</formula>
    </cfRule>
    <cfRule type="expression" dxfId="2644" priority="16">
      <formula>L25&lt;0</formula>
    </cfRule>
  </conditionalFormatting>
  <conditionalFormatting sqref="F89:F110">
    <cfRule type="expression" dxfId="2643" priority="13">
      <formula>F89&gt;0</formula>
    </cfRule>
    <cfRule type="expression" dxfId="2642" priority="14">
      <formula>F89&lt;0</formula>
    </cfRule>
  </conditionalFormatting>
  <conditionalFormatting sqref="H89:H110">
    <cfRule type="expression" dxfId="2641" priority="11">
      <formula>H89&gt;0</formula>
    </cfRule>
    <cfRule type="expression" dxfId="2640" priority="12">
      <formula>H89&lt;0</formula>
    </cfRule>
  </conditionalFormatting>
  <conditionalFormatting sqref="J89:J102">
    <cfRule type="expression" dxfId="2639" priority="9">
      <formula>J89&gt;0</formula>
    </cfRule>
    <cfRule type="expression" dxfId="2638" priority="10">
      <formula>J89&lt;0</formula>
    </cfRule>
  </conditionalFormatting>
  <conditionalFormatting sqref="K89:K102">
    <cfRule type="expression" dxfId="2637" priority="7">
      <formula>K89&gt;0</formula>
    </cfRule>
    <cfRule type="expression" dxfId="2636" priority="8">
      <formula>K89&lt;0</formula>
    </cfRule>
  </conditionalFormatting>
  <conditionalFormatting sqref="L89:L102">
    <cfRule type="expression" dxfId="2635" priority="5">
      <formula>L89&gt;0</formula>
    </cfRule>
    <cfRule type="expression" dxfId="2634" priority="6">
      <formula>L89&lt;0</formula>
    </cfRule>
  </conditionalFormatting>
  <conditionalFormatting sqref="F25:F31">
    <cfRule type="expression" dxfId="2633" priority="3">
      <formula>F25&gt;0</formula>
    </cfRule>
    <cfRule type="expression" dxfId="2632" priority="4">
      <formula>F25&lt;0</formula>
    </cfRule>
  </conditionalFormatting>
  <conditionalFormatting sqref="H25:H31">
    <cfRule type="expression" dxfId="2631" priority="1">
      <formula>H25&gt;0</formula>
    </cfRule>
    <cfRule type="expression" dxfId="26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9" priority="43">
      <formula>F33&gt;0</formula>
    </cfRule>
    <cfRule type="expression" dxfId="2628" priority="44">
      <formula>F33&lt;0</formula>
    </cfRule>
  </conditionalFormatting>
  <conditionalFormatting sqref="Q7">
    <cfRule type="expression" dxfId="2627" priority="41">
      <formula>Q7&gt;0</formula>
    </cfRule>
    <cfRule type="expression" dxfId="2626" priority="42">
      <formula>Q7&lt;0</formula>
    </cfRule>
  </conditionalFormatting>
  <conditionalFormatting sqref="Q8">
    <cfRule type="expression" dxfId="2625" priority="39">
      <formula>Q8&gt;0</formula>
    </cfRule>
    <cfRule type="expression" dxfId="2624" priority="40">
      <formula>Q8&lt;0</formula>
    </cfRule>
  </conditionalFormatting>
  <conditionalFormatting sqref="F29 F32">
    <cfRule type="expression" dxfId="2623" priority="37">
      <formula>F29&gt;0</formula>
    </cfRule>
    <cfRule type="expression" dxfId="2622" priority="38">
      <formula>F29&lt;0</formula>
    </cfRule>
  </conditionalFormatting>
  <conditionalFormatting sqref="H29 H32">
    <cfRule type="expression" dxfId="2621" priority="35">
      <formula>H29&gt;0</formula>
    </cfRule>
    <cfRule type="expression" dxfId="2620" priority="36">
      <formula>H29&lt;0</formula>
    </cfRule>
  </conditionalFormatting>
  <conditionalFormatting sqref="F30:F31">
    <cfRule type="expression" dxfId="2619" priority="33">
      <formula>F30&gt;0</formula>
    </cfRule>
    <cfRule type="expression" dxfId="2618" priority="34">
      <formula>F30&lt;0</formula>
    </cfRule>
  </conditionalFormatting>
  <conditionalFormatting sqref="H30:H31">
    <cfRule type="expression" dxfId="2617" priority="31">
      <formula>H30&gt;0</formula>
    </cfRule>
    <cfRule type="expression" dxfId="2616" priority="32">
      <formula>H30&lt;0</formula>
    </cfRule>
  </conditionalFormatting>
  <conditionalFormatting sqref="F105:F140 H105:H140">
    <cfRule type="expression" dxfId="2615" priority="29">
      <formula>F105&gt;0</formula>
    </cfRule>
    <cfRule type="expression" dxfId="2614" priority="30">
      <formula>F105&lt;0</formula>
    </cfRule>
  </conditionalFormatting>
  <conditionalFormatting sqref="F96:F99">
    <cfRule type="expression" dxfId="2613" priority="27">
      <formula>F96&gt;0</formula>
    </cfRule>
    <cfRule type="expression" dxfId="2612" priority="28">
      <formula>F96&lt;0</formula>
    </cfRule>
  </conditionalFormatting>
  <conditionalFormatting sqref="H96:H99">
    <cfRule type="expression" dxfId="2611" priority="25">
      <formula>H96&gt;0</formula>
    </cfRule>
    <cfRule type="expression" dxfId="2610" priority="26">
      <formula>H96&lt;0</formula>
    </cfRule>
  </conditionalFormatting>
  <conditionalFormatting sqref="F25:F28">
    <cfRule type="expression" dxfId="2609" priority="19">
      <formula>F25&gt;0</formula>
    </cfRule>
    <cfRule type="expression" dxfId="2608" priority="20">
      <formula>F25&lt;0</formula>
    </cfRule>
  </conditionalFormatting>
  <conditionalFormatting sqref="H25:H28">
    <cfRule type="expression" dxfId="2607" priority="17">
      <formula>H25&gt;0</formula>
    </cfRule>
    <cfRule type="expression" dxfId="2606" priority="18">
      <formula>H25&lt;0</formula>
    </cfRule>
  </conditionalFormatting>
  <conditionalFormatting sqref="J27">
    <cfRule type="expression" dxfId="2605" priority="15">
      <formula>J27&gt;0</formula>
    </cfRule>
    <cfRule type="expression" dxfId="2604" priority="16">
      <formula>J27&lt;0</formula>
    </cfRule>
  </conditionalFormatting>
  <conditionalFormatting sqref="F104">
    <cfRule type="expression" dxfId="2603" priority="13">
      <formula>F104&gt;0</formula>
    </cfRule>
    <cfRule type="expression" dxfId="2602" priority="14">
      <formula>F104&lt;0</formula>
    </cfRule>
  </conditionalFormatting>
  <conditionalFormatting sqref="H104">
    <cfRule type="expression" dxfId="2601" priority="11">
      <formula>H104&gt;0</formula>
    </cfRule>
    <cfRule type="expression" dxfId="2600" priority="12">
      <formula>H104&lt;0</formula>
    </cfRule>
  </conditionalFormatting>
  <conditionalFormatting sqref="F100:F103">
    <cfRule type="expression" dxfId="2599" priority="9">
      <formula>F100&gt;0</formula>
    </cfRule>
    <cfRule type="expression" dxfId="2598" priority="10">
      <formula>F100&lt;0</formula>
    </cfRule>
  </conditionalFormatting>
  <conditionalFormatting sqref="H100:H103">
    <cfRule type="expression" dxfId="2597" priority="7">
      <formula>H100&gt;0</formula>
    </cfRule>
    <cfRule type="expression" dxfId="2596" priority="8">
      <formula>H100&lt;0</formula>
    </cfRule>
  </conditionalFormatting>
  <conditionalFormatting sqref="J102">
    <cfRule type="expression" dxfId="2595" priority="5">
      <formula>J102&gt;0</formula>
    </cfRule>
    <cfRule type="expression" dxfId="2594" priority="6">
      <formula>J102&lt;0</formula>
    </cfRule>
  </conditionalFormatting>
  <conditionalFormatting sqref="Q10">
    <cfRule type="expression" dxfId="2593" priority="3">
      <formula>Q10&gt;0</formula>
    </cfRule>
    <cfRule type="expression" dxfId="2592" priority="4">
      <formula>Q10&lt;0</formula>
    </cfRule>
  </conditionalFormatting>
  <conditionalFormatting sqref="M71">
    <cfRule type="expression" dxfId="2591" priority="1">
      <formula>M71&gt;0</formula>
    </cfRule>
    <cfRule type="expression" dxfId="2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9" priority="33">
      <formula>F34&gt;0</formula>
    </cfRule>
    <cfRule type="expression" dxfId="2588" priority="34">
      <formula>F34&lt;0</formula>
    </cfRule>
  </conditionalFormatting>
  <conditionalFormatting sqref="Q7">
    <cfRule type="expression" dxfId="2587" priority="31">
      <formula>Q7&gt;0</formula>
    </cfRule>
    <cfRule type="expression" dxfId="2586" priority="32">
      <formula>Q7&lt;0</formula>
    </cfRule>
  </conditionalFormatting>
  <conditionalFormatting sqref="Q8">
    <cfRule type="expression" dxfId="2585" priority="29">
      <formula>Q8&gt;0</formula>
    </cfRule>
    <cfRule type="expression" dxfId="2584" priority="30">
      <formula>Q8&lt;0</formula>
    </cfRule>
  </conditionalFormatting>
  <conditionalFormatting sqref="F27:F33">
    <cfRule type="expression" dxfId="2583" priority="27">
      <formula>F27&gt;0</formula>
    </cfRule>
    <cfRule type="expression" dxfId="2582" priority="28">
      <formula>F27&lt;0</formula>
    </cfRule>
  </conditionalFormatting>
  <conditionalFormatting sqref="H27:H33">
    <cfRule type="expression" dxfId="2581" priority="25">
      <formula>H27&gt;0</formula>
    </cfRule>
    <cfRule type="expression" dxfId="2580" priority="26">
      <formula>H27&lt;0</formula>
    </cfRule>
  </conditionalFormatting>
  <conditionalFormatting sqref="M46">
    <cfRule type="expression" dxfId="2579" priority="23">
      <formula>M46&gt;0</formula>
    </cfRule>
    <cfRule type="expression" dxfId="2578" priority="24">
      <formula>M46&lt;0</formula>
    </cfRule>
  </conditionalFormatting>
  <conditionalFormatting sqref="F79:F87 H79:H87">
    <cfRule type="expression" dxfId="2577" priority="21">
      <formula>F79&gt;0</formula>
    </cfRule>
    <cfRule type="expression" dxfId="2576" priority="22">
      <formula>F79&lt;0</formula>
    </cfRule>
  </conditionalFormatting>
  <conditionalFormatting sqref="F73 F77:F78">
    <cfRule type="expression" dxfId="2575" priority="19">
      <formula>F73&gt;0</formula>
    </cfRule>
    <cfRule type="expression" dxfId="2574" priority="20">
      <formula>F73&lt;0</formula>
    </cfRule>
  </conditionalFormatting>
  <conditionalFormatting sqref="H73 H77:H78">
    <cfRule type="expression" dxfId="2573" priority="17">
      <formula>H73&gt;0</formula>
    </cfRule>
    <cfRule type="expression" dxfId="2572" priority="18">
      <formula>H73&lt;0</formula>
    </cfRule>
  </conditionalFormatting>
  <conditionalFormatting sqref="F70:F72">
    <cfRule type="expression" dxfId="2571" priority="15">
      <formula>F70&gt;0</formula>
    </cfRule>
    <cfRule type="expression" dxfId="2570" priority="16">
      <formula>F70&lt;0</formula>
    </cfRule>
  </conditionalFormatting>
  <conditionalFormatting sqref="H70:H72">
    <cfRule type="expression" dxfId="2569" priority="13">
      <formula>H70&gt;0</formula>
    </cfRule>
    <cfRule type="expression" dxfId="2568" priority="14">
      <formula>H70&lt;0</formula>
    </cfRule>
  </conditionalFormatting>
  <conditionalFormatting sqref="F25:F26">
    <cfRule type="expression" dxfId="2567" priority="11">
      <formula>F25&gt;0</formula>
    </cfRule>
    <cfRule type="expression" dxfId="2566" priority="12">
      <formula>F25&lt;0</formula>
    </cfRule>
  </conditionalFormatting>
  <conditionalFormatting sqref="H25:H26">
    <cfRule type="expression" dxfId="2565" priority="9">
      <formula>H25&gt;0</formula>
    </cfRule>
    <cfRule type="expression" dxfId="2564" priority="10">
      <formula>H25&lt;0</formula>
    </cfRule>
  </conditionalFormatting>
  <conditionalFormatting sqref="F76">
    <cfRule type="expression" dxfId="2563" priority="7">
      <formula>F76&gt;0</formula>
    </cfRule>
    <cfRule type="expression" dxfId="2562" priority="8">
      <formula>F76&lt;0</formula>
    </cfRule>
  </conditionalFormatting>
  <conditionalFormatting sqref="H76">
    <cfRule type="expression" dxfId="2561" priority="5">
      <formula>H76&gt;0</formula>
    </cfRule>
    <cfRule type="expression" dxfId="2560" priority="6">
      <formula>H76&lt;0</formula>
    </cfRule>
  </conditionalFormatting>
  <conditionalFormatting sqref="F74:F75">
    <cfRule type="expression" dxfId="2559" priority="3">
      <formula>F74&gt;0</formula>
    </cfRule>
    <cfRule type="expression" dxfId="2558" priority="4">
      <formula>F74&lt;0</formula>
    </cfRule>
  </conditionalFormatting>
  <conditionalFormatting sqref="H74:H75">
    <cfRule type="expression" dxfId="2557" priority="1">
      <formula>H74&gt;0</formula>
    </cfRule>
    <cfRule type="expression" dxfId="2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55" priority="43">
      <formula>F54&gt;0</formula>
    </cfRule>
    <cfRule type="expression" dxfId="2554" priority="44">
      <formula>F54&lt;0</formula>
    </cfRule>
  </conditionalFormatting>
  <conditionalFormatting sqref="Q7">
    <cfRule type="expression" dxfId="2553" priority="41">
      <formula>Q7&gt;0</formula>
    </cfRule>
    <cfRule type="expression" dxfId="2552" priority="42">
      <formula>Q7&lt;0</formula>
    </cfRule>
  </conditionalFormatting>
  <conditionalFormatting sqref="Q8">
    <cfRule type="expression" dxfId="2551" priority="39">
      <formula>Q8&gt;0</formula>
    </cfRule>
    <cfRule type="expression" dxfId="2550" priority="40">
      <formula>Q8&lt;0</formula>
    </cfRule>
  </conditionalFormatting>
  <conditionalFormatting sqref="F33:F36 F38:F53">
    <cfRule type="expression" dxfId="2549" priority="37">
      <formula>F33&gt;0</formula>
    </cfRule>
    <cfRule type="expression" dxfId="2548" priority="38">
      <formula>F33&lt;0</formula>
    </cfRule>
  </conditionalFormatting>
  <conditionalFormatting sqref="H33:H36 H38:H53">
    <cfRule type="expression" dxfId="2547" priority="35">
      <formula>H33&gt;0</formula>
    </cfRule>
    <cfRule type="expression" dxfId="2546" priority="36">
      <formula>H33&lt;0</formula>
    </cfRule>
  </conditionalFormatting>
  <conditionalFormatting sqref="Q10">
    <cfRule type="expression" dxfId="2545" priority="33">
      <formula>Q10&gt;0</formula>
    </cfRule>
    <cfRule type="expression" dxfId="2544" priority="34">
      <formula>Q10&lt;0</formula>
    </cfRule>
  </conditionalFormatting>
  <conditionalFormatting sqref="J25:J37">
    <cfRule type="expression" dxfId="2543" priority="31">
      <formula>J25&gt;0</formula>
    </cfRule>
    <cfRule type="expression" dxfId="2542" priority="32">
      <formula>J25&lt;0</formula>
    </cfRule>
  </conditionalFormatting>
  <conditionalFormatting sqref="K25:K38">
    <cfRule type="expression" dxfId="2541" priority="29">
      <formula>K25&gt;0</formula>
    </cfRule>
    <cfRule type="expression" dxfId="2540" priority="30">
      <formula>K25&lt;0</formula>
    </cfRule>
  </conditionalFormatting>
  <conditionalFormatting sqref="L25">
    <cfRule type="expression" dxfId="2539" priority="27">
      <formula>L25&gt;0</formula>
    </cfRule>
    <cfRule type="expression" dxfId="2538" priority="28">
      <formula>L25&lt;0</formula>
    </cfRule>
  </conditionalFormatting>
  <conditionalFormatting sqref="F89:F110">
    <cfRule type="expression" dxfId="2537" priority="25">
      <formula>F89&gt;0</formula>
    </cfRule>
    <cfRule type="expression" dxfId="2536" priority="26">
      <formula>F89&lt;0</formula>
    </cfRule>
  </conditionalFormatting>
  <conditionalFormatting sqref="H89:H110">
    <cfRule type="expression" dxfId="2535" priority="23">
      <formula>H89&gt;0</formula>
    </cfRule>
    <cfRule type="expression" dxfId="2534" priority="24">
      <formula>H89&lt;0</formula>
    </cfRule>
  </conditionalFormatting>
  <conditionalFormatting sqref="J89:J102">
    <cfRule type="expression" dxfId="2533" priority="21">
      <formula>J89&gt;0</formula>
    </cfRule>
    <cfRule type="expression" dxfId="2532" priority="22">
      <formula>J89&lt;0</formula>
    </cfRule>
  </conditionalFormatting>
  <conditionalFormatting sqref="K89:K102">
    <cfRule type="expression" dxfId="2531" priority="19">
      <formula>K89&gt;0</formula>
    </cfRule>
    <cfRule type="expression" dxfId="2530" priority="20">
      <formula>K89&lt;0</formula>
    </cfRule>
  </conditionalFormatting>
  <conditionalFormatting sqref="L89:L102">
    <cfRule type="expression" dxfId="2529" priority="17">
      <formula>L89&gt;0</formula>
    </cfRule>
    <cfRule type="expression" dxfId="2528" priority="18">
      <formula>L89&lt;0</formula>
    </cfRule>
  </conditionalFormatting>
  <conditionalFormatting sqref="F29:F32">
    <cfRule type="expression" dxfId="2527" priority="15">
      <formula>F29&gt;0</formula>
    </cfRule>
    <cfRule type="expression" dxfId="2526" priority="16">
      <formula>F29&lt;0</formula>
    </cfRule>
  </conditionalFormatting>
  <conditionalFormatting sqref="H29:H32">
    <cfRule type="expression" dxfId="2525" priority="13">
      <formula>H29&gt;0</formula>
    </cfRule>
    <cfRule type="expression" dxfId="2524" priority="14">
      <formula>H29&lt;0</formula>
    </cfRule>
  </conditionalFormatting>
  <conditionalFormatting sqref="F25:F28">
    <cfRule type="expression" dxfId="2523" priority="11">
      <formula>F25&gt;0</formula>
    </cfRule>
    <cfRule type="expression" dxfId="2522" priority="12">
      <formula>F25&lt;0</formula>
    </cfRule>
  </conditionalFormatting>
  <conditionalFormatting sqref="H25:H28">
    <cfRule type="expression" dxfId="2521" priority="9">
      <formula>H25&gt;0</formula>
    </cfRule>
    <cfRule type="expression" dxfId="2520" priority="10">
      <formula>H25&lt;0</formula>
    </cfRule>
  </conditionalFormatting>
  <conditionalFormatting sqref="F37">
    <cfRule type="expression" dxfId="2519" priority="7">
      <formula>F37&gt;0</formula>
    </cfRule>
    <cfRule type="expression" dxfId="2518" priority="8">
      <formula>F37&lt;0</formula>
    </cfRule>
  </conditionalFormatting>
  <conditionalFormatting sqref="H37">
    <cfRule type="expression" dxfId="2517" priority="5">
      <formula>H37&gt;0</formula>
    </cfRule>
    <cfRule type="expression" dxfId="2516" priority="6">
      <formula>H37&lt;0</formula>
    </cfRule>
  </conditionalFormatting>
  <conditionalFormatting sqref="J49">
    <cfRule type="expression" dxfId="2515" priority="3">
      <formula>J49&gt;0</formula>
    </cfRule>
    <cfRule type="expression" dxfId="2514" priority="4">
      <formula>J49&lt;0</formula>
    </cfRule>
  </conditionalFormatting>
  <conditionalFormatting sqref="J38:J48">
    <cfRule type="expression" dxfId="2513" priority="1">
      <formula>J38&gt;0</formula>
    </cfRule>
    <cfRule type="expression" dxfId="2512"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11" priority="96">
      <formula>F24&gt;0</formula>
    </cfRule>
    <cfRule type="expression" dxfId="251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9" priority="79">
      <formula>F30&gt;0</formula>
    </cfRule>
    <cfRule type="expression" dxfId="2508" priority="80">
      <formula>F30&lt;0</formula>
    </cfRule>
  </conditionalFormatting>
  <conditionalFormatting sqref="H43 H30:H33">
    <cfRule type="expression" dxfId="2507" priority="77">
      <formula>H30&gt;0</formula>
    </cfRule>
    <cfRule type="expression" dxfId="2506" priority="78">
      <formula>H30&lt;0</formula>
    </cfRule>
  </conditionalFormatting>
  <conditionalFormatting sqref="F115:F116 H115:I116 H117 H118:I128 H129 H130:I162 H163 H164:I168 H169 H170:I173 H174 F120:F188 H175:I188 I189:I196 H197:I201 F197:F201 F203 H203:I203 I202 H205:I206 F205:F206">
    <cfRule type="expression" dxfId="2505" priority="59">
      <formula>F115&gt;0</formula>
    </cfRule>
    <cfRule type="expression" dxfId="2504" priority="60">
      <formula>F115&lt;0</formula>
    </cfRule>
  </conditionalFormatting>
  <conditionalFormatting sqref="F112:F114">
    <cfRule type="expression" dxfId="2503" priority="57">
      <formula>F112&gt;0</formula>
    </cfRule>
    <cfRule type="expression" dxfId="2502" priority="58">
      <formula>F112&lt;0</formula>
    </cfRule>
  </conditionalFormatting>
  <conditionalFormatting sqref="H112:I112">
    <cfRule type="expression" dxfId="2501" priority="55">
      <formula>H112&gt;0</formula>
    </cfRule>
    <cfRule type="expression" dxfId="2500" priority="56">
      <formula>H112&lt;0</formula>
    </cfRule>
  </conditionalFormatting>
  <conditionalFormatting sqref="H113:I113">
    <cfRule type="expression" dxfId="2499" priority="53">
      <formula>H113&gt;0</formula>
    </cfRule>
    <cfRule type="expression" dxfId="2498" priority="54">
      <formula>H113&lt;0</formula>
    </cfRule>
  </conditionalFormatting>
  <conditionalFormatting sqref="H114:I114">
    <cfRule type="expression" dxfId="2497" priority="51">
      <formula>H114&gt;0</formula>
    </cfRule>
    <cfRule type="expression" dxfId="2496" priority="52">
      <formula>H114&lt;0</formula>
    </cfRule>
  </conditionalFormatting>
  <conditionalFormatting sqref="F105:F111">
    <cfRule type="expression" dxfId="2495" priority="49">
      <formula>F105&gt;0</formula>
    </cfRule>
    <cfRule type="expression" dxfId="2494" priority="50">
      <formula>F105&lt;0</formula>
    </cfRule>
  </conditionalFormatting>
  <conditionalFormatting sqref="H105:I111">
    <cfRule type="expression" dxfId="2493" priority="47">
      <formula>H105&gt;0</formula>
    </cfRule>
    <cfRule type="expression" dxfId="2492" priority="48">
      <formula>H105&lt;0</formula>
    </cfRule>
  </conditionalFormatting>
  <conditionalFormatting sqref="I117 F117:F119">
    <cfRule type="expression" dxfId="2491" priority="45">
      <formula>F117&gt;0</formula>
    </cfRule>
    <cfRule type="expression" dxfId="2490" priority="46">
      <formula>F117&lt;0</formula>
    </cfRule>
  </conditionalFormatting>
  <conditionalFormatting sqref="F189:F196 H189:H196">
    <cfRule type="expression" dxfId="2489" priority="43">
      <formula>F189&gt;0</formula>
    </cfRule>
    <cfRule type="expression" dxfId="2488" priority="44">
      <formula>F189&lt;0</formula>
    </cfRule>
  </conditionalFormatting>
  <conditionalFormatting sqref="H202 F202">
    <cfRule type="expression" dxfId="2487" priority="41">
      <formula>F202&gt;0</formula>
    </cfRule>
    <cfRule type="expression" dxfId="2486" priority="42">
      <formula>F202&lt;0</formula>
    </cfRule>
  </conditionalFormatting>
  <conditionalFormatting sqref="I204">
    <cfRule type="expression" dxfId="2485" priority="39">
      <formula>I204&gt;0</formula>
    </cfRule>
    <cfRule type="expression" dxfId="2484" priority="40">
      <formula>I204&lt;0</formula>
    </cfRule>
  </conditionalFormatting>
  <conditionalFormatting sqref="H204 F204">
    <cfRule type="expression" dxfId="2483" priority="37">
      <formula>F204&gt;0</formula>
    </cfRule>
    <cfRule type="expression" dxfId="2482" priority="38">
      <formula>F204&lt;0</formula>
    </cfRule>
  </conditionalFormatting>
  <conditionalFormatting sqref="M54">
    <cfRule type="expression" dxfId="2481" priority="35">
      <formula>M54&gt;0</formula>
    </cfRule>
    <cfRule type="expression" dxfId="2480" priority="36">
      <formula>M54&lt;0</formula>
    </cfRule>
  </conditionalFormatting>
  <conditionalFormatting sqref="K39:K49">
    <cfRule type="expression" dxfId="2479" priority="33">
      <formula>K39&gt;0</formula>
    </cfRule>
    <cfRule type="expression" dxfId="2478" priority="34">
      <formula>K39&lt;0</formula>
    </cfRule>
  </conditionalFormatting>
  <conditionalFormatting sqref="Q10">
    <cfRule type="expression" dxfId="2477" priority="31">
      <formula>Q10&gt;0</formula>
    </cfRule>
    <cfRule type="expression" dxfId="2476" priority="32">
      <formula>Q10&lt;0</formula>
    </cfRule>
  </conditionalFormatting>
  <conditionalFormatting sqref="Z10">
    <cfRule type="expression" dxfId="2475" priority="29">
      <formula>Z10&gt;0</formula>
    </cfRule>
    <cfRule type="expression" dxfId="2474" priority="30">
      <formula>Z10&lt;0</formula>
    </cfRule>
  </conditionalFormatting>
  <conditionalFormatting sqref="AA10:AE10">
    <cfRule type="expression" dxfId="2473" priority="27">
      <formula>AA10&gt;0</formula>
    </cfRule>
    <cfRule type="expression" dxfId="2472" priority="28">
      <formula>AA10&lt;0</formula>
    </cfRule>
  </conditionalFormatting>
  <conditionalFormatting sqref="Z24">
    <cfRule type="expression" dxfId="2471" priority="25">
      <formula>Z24&gt;0</formula>
    </cfRule>
    <cfRule type="expression" dxfId="2470" priority="26">
      <formula>Z24&lt;0</formula>
    </cfRule>
  </conditionalFormatting>
  <conditionalFormatting sqref="AF10:AG10">
    <cfRule type="expression" dxfId="2469" priority="17">
      <formula>AF10&gt;0</formula>
    </cfRule>
    <cfRule type="expression" dxfId="2468" priority="18">
      <formula>AF10&lt;0</formula>
    </cfRule>
  </conditionalFormatting>
  <conditionalFormatting sqref="H222:I222 H225:I225 I208:I209 H211 H212:I212 H214:I214 H213 H215:H216 F211:F219 H217:I218 H219 H221 H223:H224 F221:F225">
    <cfRule type="expression" dxfId="2467" priority="15">
      <formula>F208&gt;0</formula>
    </cfRule>
    <cfRule type="expression" dxfId="2466" priority="16">
      <formula>F208&lt;0</formula>
    </cfRule>
  </conditionalFormatting>
  <conditionalFormatting sqref="F220 F207:F210">
    <cfRule type="expression" dxfId="2465" priority="13">
      <formula>F207&gt;0</formula>
    </cfRule>
    <cfRule type="expression" dxfId="2464" priority="14">
      <formula>F207&lt;0</formula>
    </cfRule>
  </conditionalFormatting>
  <conditionalFormatting sqref="H207:I207 H220 H208:H210">
    <cfRule type="expression" dxfId="2463" priority="11">
      <formula>H207&gt;0</formula>
    </cfRule>
    <cfRule type="expression" dxfId="2462" priority="12">
      <formula>H207&lt;0</formula>
    </cfRule>
  </conditionalFormatting>
  <conditionalFormatting sqref="K210:K225">
    <cfRule type="expression" dxfId="2461" priority="9">
      <formula>K210&gt;0</formula>
    </cfRule>
    <cfRule type="expression" dxfId="2460" priority="10">
      <formula>K210&lt;0</formula>
    </cfRule>
  </conditionalFormatting>
  <conditionalFormatting sqref="K31">
    <cfRule type="expression" dxfId="2459" priority="7">
      <formula>K31&gt;0</formula>
    </cfRule>
    <cfRule type="expression" dxfId="2458" priority="8">
      <formula>K31&lt;0</formula>
    </cfRule>
  </conditionalFormatting>
  <conditionalFormatting sqref="K32:K38">
    <cfRule type="expression" dxfId="2457" priority="5">
      <formula>K32&gt;0</formula>
    </cfRule>
    <cfRule type="expression" dxfId="2456" priority="6">
      <formula>K32&lt;0</formula>
    </cfRule>
  </conditionalFormatting>
  <conditionalFormatting sqref="Q7">
    <cfRule type="expression" dxfId="2455" priority="3">
      <formula>Q7&gt;0</formula>
    </cfRule>
    <cfRule type="expression" dxfId="2454" priority="4">
      <formula>Q7&lt;0</formula>
    </cfRule>
  </conditionalFormatting>
  <conditionalFormatting sqref="Q8">
    <cfRule type="expression" dxfId="2453" priority="1">
      <formula>Q8&gt;0</formula>
    </cfRule>
    <cfRule type="expression" dxfId="245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51" priority="41">
      <formula>F60&gt;0</formula>
    </cfRule>
    <cfRule type="expression" dxfId="2450" priority="42">
      <formula>F60&lt;0</formula>
    </cfRule>
  </conditionalFormatting>
  <conditionalFormatting sqref="Q7">
    <cfRule type="expression" dxfId="2449" priority="39">
      <formula>Q7&gt;0</formula>
    </cfRule>
    <cfRule type="expression" dxfId="2448" priority="40">
      <formula>Q7&lt;0</formula>
    </cfRule>
  </conditionalFormatting>
  <conditionalFormatting sqref="Q8">
    <cfRule type="expression" dxfId="2447" priority="37">
      <formula>Q8&gt;0</formula>
    </cfRule>
    <cfRule type="expression" dxfId="2446" priority="38">
      <formula>Q8&lt;0</formula>
    </cfRule>
  </conditionalFormatting>
  <conditionalFormatting sqref="F25:F29 F34:F59">
    <cfRule type="expression" dxfId="2445" priority="35">
      <formula>F25&gt;0</formula>
    </cfRule>
    <cfRule type="expression" dxfId="2444" priority="36">
      <formula>F25&lt;0</formula>
    </cfRule>
  </conditionalFormatting>
  <conditionalFormatting sqref="H25:H29 H34:H59">
    <cfRule type="expression" dxfId="2443" priority="33">
      <formula>H25&gt;0</formula>
    </cfRule>
    <cfRule type="expression" dxfId="2442" priority="34">
      <formula>H25&lt;0</formula>
    </cfRule>
  </conditionalFormatting>
  <conditionalFormatting sqref="F89:F110">
    <cfRule type="expression" dxfId="2441" priority="31">
      <formula>F89&gt;0</formula>
    </cfRule>
    <cfRule type="expression" dxfId="2440" priority="32">
      <formula>F89&lt;0</formula>
    </cfRule>
  </conditionalFormatting>
  <conditionalFormatting sqref="H89:H110">
    <cfRule type="expression" dxfId="2439" priority="29">
      <formula>H89&gt;0</formula>
    </cfRule>
    <cfRule type="expression" dxfId="2438" priority="30">
      <formula>H89&lt;0</formula>
    </cfRule>
  </conditionalFormatting>
  <conditionalFormatting sqref="Q10">
    <cfRule type="expression" dxfId="2437" priority="27">
      <formula>Q10&gt;0</formula>
    </cfRule>
    <cfRule type="expression" dxfId="2436" priority="28">
      <formula>Q10&lt;0</formula>
    </cfRule>
  </conditionalFormatting>
  <conditionalFormatting sqref="J25:J32 J34:J38">
    <cfRule type="expression" dxfId="2435" priority="25">
      <formula>J25&gt;0</formula>
    </cfRule>
    <cfRule type="expression" dxfId="2434" priority="26">
      <formula>J25&lt;0</formula>
    </cfRule>
  </conditionalFormatting>
  <conditionalFormatting sqref="K25:K30">
    <cfRule type="expression" dxfId="2433" priority="23">
      <formula>K25&gt;0</formula>
    </cfRule>
    <cfRule type="expression" dxfId="2432" priority="24">
      <formula>K25&lt;0</formula>
    </cfRule>
  </conditionalFormatting>
  <conditionalFormatting sqref="L25:L38">
    <cfRule type="expression" dxfId="2431" priority="21">
      <formula>L25&gt;0</formula>
    </cfRule>
    <cfRule type="expression" dxfId="2430" priority="22">
      <formula>L25&lt;0</formula>
    </cfRule>
  </conditionalFormatting>
  <conditionalFormatting sqref="F30:F33">
    <cfRule type="expression" dxfId="2429" priority="19">
      <formula>F30&gt;0</formula>
    </cfRule>
    <cfRule type="expression" dxfId="2428" priority="20">
      <formula>F30&lt;0</formula>
    </cfRule>
  </conditionalFormatting>
  <conditionalFormatting sqref="H30:H33">
    <cfRule type="expression" dxfId="2427" priority="17">
      <formula>H30&gt;0</formula>
    </cfRule>
    <cfRule type="expression" dxfId="2426" priority="18">
      <formula>H30&lt;0</formula>
    </cfRule>
  </conditionalFormatting>
  <conditionalFormatting sqref="L39:L44">
    <cfRule type="expression" dxfId="2425" priority="9">
      <formula>L39&gt;0</formula>
    </cfRule>
    <cfRule type="expression" dxfId="2424" priority="10">
      <formula>L39&lt;0</formula>
    </cfRule>
  </conditionalFormatting>
  <conditionalFormatting sqref="L45:L46">
    <cfRule type="expression" dxfId="2423" priority="7">
      <formula>L45&gt;0</formula>
    </cfRule>
    <cfRule type="expression" dxfId="2422" priority="8">
      <formula>L45&lt;0</formula>
    </cfRule>
  </conditionalFormatting>
  <conditionalFormatting sqref="L47">
    <cfRule type="expression" dxfId="2421" priority="5">
      <formula>L47&gt;0</formula>
    </cfRule>
    <cfRule type="expression" dxfId="2420" priority="6">
      <formula>L47&lt;0</formula>
    </cfRule>
  </conditionalFormatting>
  <conditionalFormatting sqref="L51">
    <cfRule type="expression" dxfId="2419" priority="3">
      <formula>L51&gt;0</formula>
    </cfRule>
    <cfRule type="expression" dxfId="2418" priority="4">
      <formula>L51&lt;0</formula>
    </cfRule>
  </conditionalFormatting>
  <conditionalFormatting sqref="L54">
    <cfRule type="expression" dxfId="2417" priority="1">
      <formula>L54&gt;0</formula>
    </cfRule>
    <cfRule type="expression" dxfId="241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726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15" priority="35">
      <formula>F7&gt;0</formula>
    </cfRule>
    <cfRule type="expression" dxfId="2414" priority="36">
      <formula>F7&lt;0</formula>
    </cfRule>
  </conditionalFormatting>
  <conditionalFormatting sqref="Q8">
    <cfRule type="expression" dxfId="2413" priority="33">
      <formula>Q8&gt;0</formula>
    </cfRule>
    <cfRule type="expression" dxfId="2412" priority="34">
      <formula>Q8&lt;0</formula>
    </cfRule>
  </conditionalFormatting>
  <conditionalFormatting sqref="F31:F36">
    <cfRule type="expression" dxfId="2411" priority="31">
      <formula>F31&gt;0</formula>
    </cfRule>
    <cfRule type="expression" dxfId="2410" priority="32">
      <formula>F31&lt;0</formula>
    </cfRule>
  </conditionalFormatting>
  <conditionalFormatting sqref="H31:H36">
    <cfRule type="expression" dxfId="2409" priority="29">
      <formula>H31&gt;0</formula>
    </cfRule>
    <cfRule type="expression" dxfId="2408" priority="30">
      <formula>H31&lt;0</formula>
    </cfRule>
  </conditionalFormatting>
  <conditionalFormatting sqref="F99:F120">
    <cfRule type="expression" dxfId="2407" priority="27">
      <formula>F99&gt;0</formula>
    </cfRule>
    <cfRule type="expression" dxfId="2406" priority="28">
      <formula>F99&lt;0</formula>
    </cfRule>
  </conditionalFormatting>
  <conditionalFormatting sqref="H99:H120">
    <cfRule type="expression" dxfId="2405" priority="25">
      <formula>H99&gt;0</formula>
    </cfRule>
    <cfRule type="expression" dxfId="2404" priority="26">
      <formula>H99&lt;0</formula>
    </cfRule>
  </conditionalFormatting>
  <conditionalFormatting sqref="Q10">
    <cfRule type="expression" dxfId="2403" priority="23">
      <formula>Q10&gt;0</formula>
    </cfRule>
    <cfRule type="expression" dxfId="2402" priority="24">
      <formula>Q10&lt;0</formula>
    </cfRule>
  </conditionalFormatting>
  <conditionalFormatting sqref="J31:J71">
    <cfRule type="expression" dxfId="2401" priority="21">
      <formula>J31&gt;0</formula>
    </cfRule>
    <cfRule type="expression" dxfId="2400" priority="22">
      <formula>J31&lt;0</formula>
    </cfRule>
  </conditionalFormatting>
  <conditionalFormatting sqref="K31:K44">
    <cfRule type="expression" dxfId="2399" priority="19">
      <formula>K31&gt;0</formula>
    </cfRule>
    <cfRule type="expression" dxfId="2398" priority="20">
      <formula>K31&lt;0</formula>
    </cfRule>
  </conditionalFormatting>
  <conditionalFormatting sqref="L31:L44">
    <cfRule type="expression" dxfId="2397" priority="17">
      <formula>L31&gt;0</formula>
    </cfRule>
    <cfRule type="expression" dxfId="2396"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95" priority="15">
      <formula>F37&gt;0</formula>
    </cfRule>
    <cfRule type="expression" dxfId="2394" priority="16">
      <formula>F37&lt;0</formula>
    </cfRule>
  </conditionalFormatting>
  <conditionalFormatting sqref="H37:H39">
    <cfRule type="expression" dxfId="2393" priority="13">
      <formula>H37&gt;0</formula>
    </cfRule>
    <cfRule type="expression" dxfId="2392" priority="14">
      <formula>H37&lt;0</formula>
    </cfRule>
  </conditionalFormatting>
  <conditionalFormatting sqref="H72 F72">
    <cfRule type="expression" dxfId="2391" priority="7">
      <formula>F72&gt;0</formula>
    </cfRule>
    <cfRule type="expression" dxfId="2390" priority="8">
      <formula>F72&lt;0</formula>
    </cfRule>
  </conditionalFormatting>
  <conditionalFormatting sqref="F69:F71 H69:H71">
    <cfRule type="expression" dxfId="2389" priority="3">
      <formula>F69&gt;0</formula>
    </cfRule>
    <cfRule type="expression" dxfId="2388" priority="4">
      <formula>F69&lt;0</formula>
    </cfRule>
  </conditionalFormatting>
  <conditionalFormatting sqref="J72">
    <cfRule type="expression" dxfId="2387" priority="1">
      <formula>J72&gt;0</formula>
    </cfRule>
    <cfRule type="expression" dxfId="2386"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66.66</v>
      </c>
      <c r="R4" s="416">
        <v>-3.3999999999999998E-3</v>
      </c>
      <c r="W4" s="131"/>
    </row>
    <row r="5" spans="1:23" x14ac:dyDescent="0.25">
      <c r="B5" s="69"/>
      <c r="C5" s="4"/>
      <c r="D5" s="3"/>
      <c r="E5" s="3"/>
      <c r="F5" s="3"/>
      <c r="G5" s="69"/>
      <c r="H5" s="158"/>
      <c r="I5" s="3"/>
      <c r="J5" s="3"/>
      <c r="K5" s="3"/>
      <c r="L5" s="4"/>
      <c r="M5" s="4"/>
      <c r="O5" s="11" t="s">
        <v>67</v>
      </c>
      <c r="Q5" s="3">
        <f>Q4*Q2</f>
        <v>6666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2510.4999999999927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1469.7799999999988</v>
      </c>
      <c r="T8" s="1"/>
      <c r="U8" t="s">
        <v>745</v>
      </c>
      <c r="W8" s="131"/>
    </row>
    <row r="9" spans="1:23" x14ac:dyDescent="0.25">
      <c r="G9" s="4"/>
      <c r="H9" s="158"/>
      <c r="I9" s="3"/>
      <c r="J9" s="3"/>
      <c r="K9" s="3"/>
      <c r="L9" s="4"/>
      <c r="M9" s="4"/>
      <c r="O9" s="11" t="s">
        <v>202</v>
      </c>
      <c r="Q9" s="131">
        <f>IF(Q2=0, 0, Q8/Q6)</f>
        <v>0.28285561427345235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19.491228070175438</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73.326000000000008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72.659400000000005</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71.992800000000003</v>
      </c>
      <c r="Q19" s="2"/>
      <c r="T19" s="1">
        <v>43228</v>
      </c>
      <c r="U19" t="s">
        <v>82</v>
      </c>
      <c r="W19" s="131"/>
    </row>
    <row r="20" spans="1:23" x14ac:dyDescent="0.25">
      <c r="O20" s="78">
        <v>1.07</v>
      </c>
      <c r="P20" s="78">
        <f t="shared" si="0"/>
        <v>71.3262</v>
      </c>
      <c r="Q20" s="2"/>
      <c r="W20" s="131"/>
    </row>
    <row r="21" spans="1:23" x14ac:dyDescent="0.25">
      <c r="O21" s="78">
        <v>1.06</v>
      </c>
      <c r="P21" s="78">
        <f t="shared" si="0"/>
        <v>70.659599999999998</v>
      </c>
      <c r="Q21" s="2"/>
      <c r="T21" s="1">
        <v>43283</v>
      </c>
      <c r="U21" t="s">
        <v>1072</v>
      </c>
      <c r="W21" s="131"/>
    </row>
    <row r="22" spans="1:23" x14ac:dyDescent="0.25">
      <c r="O22" s="78">
        <v>1.05</v>
      </c>
      <c r="P22" s="78">
        <f t="shared" si="0"/>
        <v>69.992999999999995</v>
      </c>
      <c r="Q22" s="2"/>
      <c r="W22" s="131"/>
    </row>
    <row r="23" spans="1:23" x14ac:dyDescent="0.25">
      <c r="O23" s="78">
        <v>1.04</v>
      </c>
      <c r="P23" s="78">
        <f t="shared" si="0"/>
        <v>69.326399999999992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68.659800000000004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67.993200000000002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67.326599999999999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66.66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65.993399999999994</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65.326799999999992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64.660199999999989</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60">
        <f>F31+$M$41</f>
        <v>2735.4999999999932</v>
      </c>
      <c r="L31" s="39"/>
      <c r="M31" s="39"/>
      <c r="O31" s="78">
        <v>0.96</v>
      </c>
      <c r="P31" s="78">
        <f t="shared" si="0"/>
        <v>63.993599999999994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60">
        <f>F32+$M$41</f>
        <v>2840.4999999999927</v>
      </c>
      <c r="L32" s="39"/>
      <c r="M32" s="39"/>
      <c r="O32" s="78">
        <v>0.95</v>
      </c>
      <c r="P32" s="78">
        <f t="shared" si="0"/>
        <v>63.326999999999991</v>
      </c>
      <c r="W32" s="131"/>
    </row>
    <row r="33" spans="1:23" x14ac:dyDescent="0.25">
      <c r="A33" s="4"/>
      <c r="B33" s="161"/>
      <c r="C33" s="10"/>
      <c r="D33" s="39"/>
      <c r="E33" s="39"/>
      <c r="F33" s="39"/>
      <c r="G33" s="39"/>
      <c r="H33" s="175"/>
      <c r="I33" s="39"/>
      <c r="J33" s="39"/>
      <c r="K33" s="39"/>
      <c r="L33" s="39"/>
      <c r="M33" s="39"/>
      <c r="O33" s="78">
        <v>0.94</v>
      </c>
      <c r="P33" s="78">
        <f t="shared" si="0"/>
        <v>62.660399999999996</v>
      </c>
      <c r="W33" s="131"/>
    </row>
    <row r="34" spans="1:23" x14ac:dyDescent="0.25">
      <c r="A34" s="4"/>
      <c r="B34" s="161"/>
      <c r="C34" s="10"/>
      <c r="D34" s="39"/>
      <c r="E34" s="39"/>
      <c r="F34" s="39"/>
      <c r="G34" s="39"/>
      <c r="H34" s="175"/>
      <c r="I34" s="39"/>
      <c r="J34" s="39"/>
      <c r="K34" s="39"/>
      <c r="L34" s="39"/>
      <c r="M34" s="39"/>
      <c r="O34" s="78">
        <v>0.93</v>
      </c>
      <c r="P34" s="78">
        <f t="shared" si="0"/>
        <v>61.9938</v>
      </c>
      <c r="W34" s="131"/>
    </row>
    <row r="35" spans="1:23" x14ac:dyDescent="0.25">
      <c r="A35" s="4"/>
      <c r="B35" s="161"/>
      <c r="C35" s="10"/>
      <c r="D35" s="39"/>
      <c r="E35" s="39"/>
      <c r="F35" s="39"/>
      <c r="G35" s="39"/>
      <c r="H35" s="175"/>
      <c r="I35" s="39"/>
      <c r="J35" s="39"/>
      <c r="K35" s="39"/>
      <c r="L35" s="39"/>
      <c r="M35" s="39"/>
      <c r="O35" s="78">
        <v>0.92</v>
      </c>
      <c r="P35" s="78">
        <f t="shared" si="0"/>
        <v>61.327199999999998</v>
      </c>
      <c r="W35" s="131"/>
    </row>
    <row r="36" spans="1:23" x14ac:dyDescent="0.25">
      <c r="A36" s="4"/>
      <c r="B36" s="161"/>
      <c r="C36" s="10"/>
      <c r="D36" s="39"/>
      <c r="E36" s="39"/>
      <c r="F36" s="39"/>
      <c r="G36" s="39"/>
      <c r="H36" s="175"/>
      <c r="I36" s="39"/>
      <c r="J36" s="39"/>
      <c r="K36" s="39"/>
      <c r="L36" s="39"/>
      <c r="M36" s="39"/>
      <c r="O36" s="78">
        <v>0.91</v>
      </c>
      <c r="P36" s="78">
        <f t="shared" si="0"/>
        <v>60.660600000000002</v>
      </c>
      <c r="W36" s="131"/>
    </row>
    <row r="37" spans="1:23" x14ac:dyDescent="0.25">
      <c r="A37" s="4"/>
      <c r="B37" s="161"/>
      <c r="C37" s="10"/>
      <c r="D37" s="39"/>
      <c r="E37" s="39"/>
      <c r="F37" s="39"/>
      <c r="G37" s="39"/>
      <c r="H37" s="175"/>
      <c r="I37" s="39"/>
      <c r="J37" s="39"/>
      <c r="K37" s="39"/>
      <c r="L37" s="39"/>
      <c r="M37" s="39"/>
      <c r="O37" s="78">
        <v>0.9</v>
      </c>
      <c r="P37" s="78">
        <f t="shared" si="0"/>
        <v>59.994</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85" priority="71">
      <formula>Q7&gt;0</formula>
    </cfRule>
    <cfRule type="expression" dxfId="2384" priority="72">
      <formula>Q7&lt;0</formula>
    </cfRule>
  </conditionalFormatting>
  <conditionalFormatting sqref="Q8">
    <cfRule type="expression" dxfId="2383" priority="69">
      <formula>Q8&gt;0</formula>
    </cfRule>
    <cfRule type="expression" dxfId="2382" priority="70">
      <formula>Q8&lt;0</formula>
    </cfRule>
  </conditionalFormatting>
  <conditionalFormatting sqref="F27 F29 F33:F38">
    <cfRule type="expression" dxfId="2381" priority="67">
      <formula>F27&gt;0</formula>
    </cfRule>
    <cfRule type="expression" dxfId="2380" priority="68">
      <formula>F27&lt;0</formula>
    </cfRule>
  </conditionalFormatting>
  <conditionalFormatting sqref="H29:H38">
    <cfRule type="expression" dxfId="2379" priority="65">
      <formula>H29&gt;0</formula>
    </cfRule>
    <cfRule type="expression" dxfId="2378" priority="66">
      <formula>H29&lt;0</formula>
    </cfRule>
  </conditionalFormatting>
  <conditionalFormatting sqref="H25:H27">
    <cfRule type="expression" dxfId="2377" priority="45">
      <formula>H25&gt;0</formula>
    </cfRule>
    <cfRule type="expression" dxfId="2376" priority="46">
      <formula>H25&lt;0</formula>
    </cfRule>
  </conditionalFormatting>
  <conditionalFormatting sqref="Q10">
    <cfRule type="expression" dxfId="2375" priority="59">
      <formula>Q10&gt;0</formula>
    </cfRule>
    <cfRule type="expression" dxfId="2374" priority="60">
      <formula>Q10&lt;0</formula>
    </cfRule>
  </conditionalFormatting>
  <conditionalFormatting sqref="F25:F26">
    <cfRule type="expression" dxfId="2373" priority="47">
      <formula>F25&gt;0</formula>
    </cfRule>
    <cfRule type="expression" dxfId="2372" priority="48">
      <formula>F25&lt;0</formula>
    </cfRule>
  </conditionalFormatting>
  <conditionalFormatting sqref="J65:K72">
    <cfRule type="expression" dxfId="2371" priority="41">
      <formula>J65&gt;0</formula>
    </cfRule>
    <cfRule type="expression" dxfId="2370" priority="42">
      <formula>J65&lt;0</formula>
    </cfRule>
  </conditionalFormatting>
  <conditionalFormatting sqref="F65:F83 F89">
    <cfRule type="expression" dxfId="2369" priority="39">
      <formula>F65&gt;0</formula>
    </cfRule>
    <cfRule type="expression" dxfId="2368" priority="40">
      <formula>F65&lt;0</formula>
    </cfRule>
  </conditionalFormatting>
  <conditionalFormatting sqref="H65:H83 H89">
    <cfRule type="expression" dxfId="2367" priority="37">
      <formula>H65&gt;0</formula>
    </cfRule>
    <cfRule type="expression" dxfId="2366" priority="38">
      <formula>H65&lt;0</formula>
    </cfRule>
  </conditionalFormatting>
  <conditionalFormatting sqref="J76:J78">
    <cfRule type="expression" dxfId="2365" priority="35">
      <formula>J76&gt;0</formula>
    </cfRule>
    <cfRule type="expression" dxfId="2364" priority="36">
      <formula>J76&lt;0</formula>
    </cfRule>
  </conditionalFormatting>
  <conditionalFormatting sqref="K76:K78">
    <cfRule type="expression" dxfId="2363" priority="33">
      <formula>K76&gt;0</formula>
    </cfRule>
    <cfRule type="expression" dxfId="2362" priority="34">
      <formula>K76&lt;0</formula>
    </cfRule>
  </conditionalFormatting>
  <conditionalFormatting sqref="L65:L78">
    <cfRule type="expression" dxfId="2361" priority="31">
      <formula>L65&gt;0</formula>
    </cfRule>
    <cfRule type="expression" dxfId="2360" priority="32">
      <formula>L65&lt;0</formula>
    </cfRule>
  </conditionalFormatting>
  <conditionalFormatting sqref="F84:F88">
    <cfRule type="expression" dxfId="2359" priority="29">
      <formula>F84&gt;0</formula>
    </cfRule>
    <cfRule type="expression" dxfId="2358" priority="30">
      <formula>F84&lt;0</formula>
    </cfRule>
  </conditionalFormatting>
  <conditionalFormatting sqref="H84:H88">
    <cfRule type="expression" dxfId="2357" priority="27">
      <formula>H84&gt;0</formula>
    </cfRule>
    <cfRule type="expression" dxfId="2356" priority="28">
      <formula>H84&lt;0</formula>
    </cfRule>
  </conditionalFormatting>
  <conditionalFormatting sqref="M65:M78">
    <cfRule type="expression" dxfId="2355" priority="25">
      <formula>M65&gt;0</formula>
    </cfRule>
    <cfRule type="expression" dxfId="2354" priority="26">
      <formula>M65&lt;0</formula>
    </cfRule>
  </conditionalFormatting>
  <conditionalFormatting sqref="M26:M31">
    <cfRule type="expression" dxfId="2353" priority="23">
      <formula>M26&gt;0</formula>
    </cfRule>
    <cfRule type="expression" dxfId="2352" priority="24">
      <formula>M26&lt;0</formula>
    </cfRule>
  </conditionalFormatting>
  <conditionalFormatting sqref="F93:F105">
    <cfRule type="expression" dxfId="2351" priority="21">
      <formula>F93&gt;0</formula>
    </cfRule>
    <cfRule type="expression" dxfId="2350" priority="22">
      <formula>F93&lt;0</formula>
    </cfRule>
  </conditionalFormatting>
  <conditionalFormatting sqref="H93:H105">
    <cfRule type="expression" dxfId="2349" priority="19">
      <formula>H93&gt;0</formula>
    </cfRule>
    <cfRule type="expression" dxfId="2348" priority="20">
      <formula>H93&lt;0</formula>
    </cfRule>
  </conditionalFormatting>
  <conditionalFormatting sqref="H92">
    <cfRule type="expression" dxfId="2347" priority="15">
      <formula>H92&gt;0</formula>
    </cfRule>
    <cfRule type="expression" dxfId="2346" priority="16">
      <formula>H92&lt;0</formula>
    </cfRule>
  </conditionalFormatting>
  <conditionalFormatting sqref="F92">
    <cfRule type="expression" dxfId="2345" priority="17">
      <formula>F92&gt;0</formula>
    </cfRule>
    <cfRule type="expression" dxfId="2344" priority="18">
      <formula>F92&lt;0</formula>
    </cfRule>
  </conditionalFormatting>
  <conditionalFormatting sqref="M93:M98">
    <cfRule type="expression" dxfId="2343" priority="13">
      <formula>M93&gt;0</formula>
    </cfRule>
    <cfRule type="expression" dxfId="2342" priority="14">
      <formula>M93&lt;0</formula>
    </cfRule>
  </conditionalFormatting>
  <conditionalFormatting sqref="K25:K27">
    <cfRule type="expression" dxfId="2341" priority="11">
      <formula>K25&gt;0</formula>
    </cfRule>
    <cfRule type="expression" dxfId="2340" priority="12">
      <formula>K25&lt;0</formula>
    </cfRule>
  </conditionalFormatting>
  <conditionalFormatting sqref="K28">
    <cfRule type="expression" dxfId="2339" priority="9">
      <formula>K28&gt;0</formula>
    </cfRule>
    <cfRule type="expression" dxfId="2338" priority="10">
      <formula>K28&lt;0</formula>
    </cfRule>
  </conditionalFormatting>
  <conditionalFormatting sqref="H28">
    <cfRule type="expression" dxfId="2337" priority="5">
      <formula>H28&gt;0</formula>
    </cfRule>
    <cfRule type="expression" dxfId="2336" priority="6">
      <formula>H28&lt;0</formula>
    </cfRule>
  </conditionalFormatting>
  <conditionalFormatting sqref="F28">
    <cfRule type="expression" dxfId="2335" priority="7">
      <formula>F28&gt;0</formula>
    </cfRule>
    <cfRule type="expression" dxfId="2334" priority="8">
      <formula>F28&lt;0</formula>
    </cfRule>
  </conditionalFormatting>
  <conditionalFormatting sqref="K29:K32">
    <cfRule type="expression" dxfId="2333" priority="3">
      <formula>K29&gt;0</formula>
    </cfRule>
    <cfRule type="expression" dxfId="2332" priority="4">
      <formula>K29&lt;0</formula>
    </cfRule>
  </conditionalFormatting>
  <conditionalFormatting sqref="F30:F32">
    <cfRule type="expression" dxfId="2331" priority="1">
      <formula>F30&gt;0</formula>
    </cfRule>
    <cfRule type="expression" dxfId="2330"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9" priority="41">
      <formula>F7&gt;0</formula>
    </cfRule>
    <cfRule type="expression" dxfId="2328" priority="42">
      <formula>F7&lt;0</formula>
    </cfRule>
  </conditionalFormatting>
  <conditionalFormatting sqref="Q8">
    <cfRule type="expression" dxfId="2327" priority="39">
      <formula>Q8&gt;0</formula>
    </cfRule>
    <cfRule type="expression" dxfId="2326" priority="40">
      <formula>Q8&lt;0</formula>
    </cfRule>
  </conditionalFormatting>
  <conditionalFormatting sqref="Q10">
    <cfRule type="expression" dxfId="2325" priority="33">
      <formula>Q10&gt;0</formula>
    </cfRule>
    <cfRule type="expression" dxfId="2324" priority="34">
      <formula>Q10&lt;0</formula>
    </cfRule>
  </conditionalFormatting>
  <conditionalFormatting sqref="J27:J35">
    <cfRule type="expression" dxfId="2323" priority="31">
      <formula>J27&gt;0</formula>
    </cfRule>
    <cfRule type="expression" dxfId="2322" priority="32">
      <formula>J27&lt;0</formula>
    </cfRule>
  </conditionalFormatting>
  <conditionalFormatting sqref="K27:K38">
    <cfRule type="expression" dxfId="2321" priority="29">
      <formula>K27&gt;0</formula>
    </cfRule>
    <cfRule type="expression" dxfId="2320" priority="30">
      <formula>K27&lt;0</formula>
    </cfRule>
  </conditionalFormatting>
  <conditionalFormatting sqref="L27:L38">
    <cfRule type="expression" dxfId="2319" priority="27">
      <formula>L27&gt;0</formula>
    </cfRule>
    <cfRule type="expression" dxfId="2318" priority="28">
      <formula>L27&lt;0</formula>
    </cfRule>
  </conditionalFormatting>
  <conditionalFormatting sqref="F95:F116">
    <cfRule type="expression" dxfId="2317" priority="25">
      <formula>F95&gt;0</formula>
    </cfRule>
    <cfRule type="expression" dxfId="2316" priority="26">
      <formula>F95&lt;0</formula>
    </cfRule>
  </conditionalFormatting>
  <conditionalFormatting sqref="H95:H116">
    <cfRule type="expression" dxfId="2315" priority="23">
      <formula>H95&gt;0</formula>
    </cfRule>
    <cfRule type="expression" dxfId="2314" priority="24">
      <formula>H95&lt;0</formula>
    </cfRule>
  </conditionalFormatting>
  <conditionalFormatting sqref="J95:J108">
    <cfRule type="expression" dxfId="2313" priority="21">
      <formula>J95&gt;0</formula>
    </cfRule>
    <cfRule type="expression" dxfId="2312" priority="22">
      <formula>J95&lt;0</formula>
    </cfRule>
  </conditionalFormatting>
  <conditionalFormatting sqref="K95:K108">
    <cfRule type="expression" dxfId="2311" priority="19">
      <formula>K95&gt;0</formula>
    </cfRule>
    <cfRule type="expression" dxfId="2310" priority="20">
      <formula>K95&lt;0</formula>
    </cfRule>
  </conditionalFormatting>
  <conditionalFormatting sqref="L95:L108">
    <cfRule type="expression" dxfId="2309" priority="17">
      <formula>L95&gt;0</formula>
    </cfRule>
    <cfRule type="expression" dxfId="2308" priority="18">
      <formula>L95&lt;0</formula>
    </cfRule>
  </conditionalFormatting>
  <conditionalFormatting sqref="F29">
    <cfRule type="expression" dxfId="2307" priority="15">
      <formula>F29&gt;0</formula>
    </cfRule>
    <cfRule type="expression" dxfId="2306" priority="16">
      <formula>F29&lt;0</formula>
    </cfRule>
  </conditionalFormatting>
  <conditionalFormatting sqref="H29">
    <cfRule type="expression" dxfId="2305" priority="13">
      <formula>H29&gt;0</formula>
    </cfRule>
    <cfRule type="expression" dxfId="2304" priority="14">
      <formula>H29&lt;0</formula>
    </cfRule>
  </conditionalFormatting>
  <conditionalFormatting sqref="F25:F28 H25:H28">
    <cfRule type="expression" dxfId="2303" priority="9">
      <formula>F25&gt;0</formula>
    </cfRule>
    <cfRule type="expression" dxfId="2302" priority="10">
      <formula>F25&lt;0</formula>
    </cfRule>
  </conditionalFormatting>
  <conditionalFormatting sqref="H67:H68 F67:F68">
    <cfRule type="expression" dxfId="2301" priority="7">
      <formula>F67&gt;0</formula>
    </cfRule>
    <cfRule type="expression" dxfId="2300" priority="8">
      <formula>F67&lt;0</formula>
    </cfRule>
  </conditionalFormatting>
  <conditionalFormatting sqref="H65:H66 F65:F66">
    <cfRule type="expression" dxfId="2299" priority="5">
      <formula>F65&gt;0</formula>
    </cfRule>
    <cfRule type="expression" dxfId="2298" priority="6">
      <formula>F65&lt;0</formula>
    </cfRule>
  </conditionalFormatting>
  <conditionalFormatting sqref="H64 F64">
    <cfRule type="expression" dxfId="2297" priority="3">
      <formula>F64&gt;0</formula>
    </cfRule>
    <cfRule type="expression" dxfId="2296" priority="4">
      <formula>F64&lt;0</formula>
    </cfRule>
  </conditionalFormatting>
  <conditionalFormatting sqref="L67">
    <cfRule type="expression" dxfId="2295" priority="1">
      <formula>L67&gt;0</formula>
    </cfRule>
    <cfRule type="expression" dxfId="229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60">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93" priority="61">
      <formula>F47&gt;0</formula>
    </cfRule>
    <cfRule type="expression" dxfId="2292" priority="62">
      <formula>F47&lt;0</formula>
    </cfRule>
  </conditionalFormatting>
  <conditionalFormatting sqref="Q7">
    <cfRule type="expression" dxfId="2291" priority="59">
      <formula>Q7&gt;0</formula>
    </cfRule>
    <cfRule type="expression" dxfId="2290" priority="60">
      <formula>Q7&lt;0</formula>
    </cfRule>
  </conditionalFormatting>
  <conditionalFormatting sqref="Q8">
    <cfRule type="expression" dxfId="2289" priority="57">
      <formula>Q8&gt;0</formula>
    </cfRule>
    <cfRule type="expression" dxfId="2288" priority="58">
      <formula>Q8&lt;0</formula>
    </cfRule>
  </conditionalFormatting>
  <conditionalFormatting sqref="F30:F31 F33:F46">
    <cfRule type="expression" dxfId="2287" priority="55">
      <formula>F30&gt;0</formula>
    </cfRule>
    <cfRule type="expression" dxfId="2286" priority="56">
      <formula>F30&lt;0</formula>
    </cfRule>
  </conditionalFormatting>
  <conditionalFormatting sqref="H30:H31 H33:H46">
    <cfRule type="expression" dxfId="2285" priority="53">
      <formula>H30&gt;0</formula>
    </cfRule>
    <cfRule type="expression" dxfId="2284" priority="54">
      <formula>H30&lt;0</formula>
    </cfRule>
  </conditionalFormatting>
  <conditionalFormatting sqref="Q10">
    <cfRule type="expression" dxfId="2283" priority="51">
      <formula>Q10&gt;0</formula>
    </cfRule>
    <cfRule type="expression" dxfId="2282" priority="52">
      <formula>Q10&lt;0</formula>
    </cfRule>
  </conditionalFormatting>
  <conditionalFormatting sqref="J29:J38">
    <cfRule type="expression" dxfId="2281" priority="49">
      <formula>J29&gt;0</formula>
    </cfRule>
    <cfRule type="expression" dxfId="2280" priority="50">
      <formula>J29&lt;0</formula>
    </cfRule>
  </conditionalFormatting>
  <conditionalFormatting sqref="K26:K38">
    <cfRule type="expression" dxfId="2279" priority="47">
      <formula>K26&gt;0</formula>
    </cfRule>
    <cfRule type="expression" dxfId="2278" priority="48">
      <formula>K26&lt;0</formula>
    </cfRule>
  </conditionalFormatting>
  <conditionalFormatting sqref="L25 L38">
    <cfRule type="expression" dxfId="2277" priority="45">
      <formula>L25&gt;0</formula>
    </cfRule>
    <cfRule type="expression" dxfId="2276" priority="46">
      <formula>L25&lt;0</formula>
    </cfRule>
  </conditionalFormatting>
  <conditionalFormatting sqref="F95:F110">
    <cfRule type="expression" dxfId="2275" priority="43">
      <formula>F95&gt;0</formula>
    </cfRule>
    <cfRule type="expression" dxfId="2274" priority="44">
      <formula>F95&lt;0</formula>
    </cfRule>
  </conditionalFormatting>
  <conditionalFormatting sqref="H95:H110">
    <cfRule type="expression" dxfId="2273" priority="41">
      <formula>H95&gt;0</formula>
    </cfRule>
    <cfRule type="expression" dxfId="2272" priority="42">
      <formula>H95&lt;0</formula>
    </cfRule>
  </conditionalFormatting>
  <conditionalFormatting sqref="J95:J102">
    <cfRule type="expression" dxfId="2271" priority="39">
      <formula>J95&gt;0</formula>
    </cfRule>
    <cfRule type="expression" dxfId="2270" priority="40">
      <formula>J95&lt;0</formula>
    </cfRule>
  </conditionalFormatting>
  <conditionalFormatting sqref="K95:K102">
    <cfRule type="expression" dxfId="2269" priority="37">
      <formula>K95&gt;0</formula>
    </cfRule>
    <cfRule type="expression" dxfId="2268" priority="38">
      <formula>K95&lt;0</formula>
    </cfRule>
  </conditionalFormatting>
  <conditionalFormatting sqref="L95:L102">
    <cfRule type="expression" dxfId="2267" priority="35">
      <formula>L95&gt;0</formula>
    </cfRule>
    <cfRule type="expression" dxfId="2266" priority="36">
      <formula>L95&lt;0</formula>
    </cfRule>
  </conditionalFormatting>
  <conditionalFormatting sqref="F29">
    <cfRule type="expression" dxfId="2265" priority="33">
      <formula>F29&gt;0</formula>
    </cfRule>
    <cfRule type="expression" dxfId="2264" priority="34">
      <formula>F29&lt;0</formula>
    </cfRule>
  </conditionalFormatting>
  <conditionalFormatting sqref="H29">
    <cfRule type="expression" dxfId="2263" priority="31">
      <formula>H29&gt;0</formula>
    </cfRule>
    <cfRule type="expression" dxfId="2262" priority="32">
      <formula>H29&lt;0</formula>
    </cfRule>
  </conditionalFormatting>
  <conditionalFormatting sqref="F32">
    <cfRule type="expression" dxfId="2261" priority="25">
      <formula>F32&gt;0</formula>
    </cfRule>
    <cfRule type="expression" dxfId="2260" priority="26">
      <formula>F32&lt;0</formula>
    </cfRule>
  </conditionalFormatting>
  <conditionalFormatting sqref="H32">
    <cfRule type="expression" dxfId="2259" priority="23">
      <formula>H32&gt;0</formula>
    </cfRule>
    <cfRule type="expression" dxfId="2258" priority="24">
      <formula>H32&lt;0</formula>
    </cfRule>
  </conditionalFormatting>
  <conditionalFormatting sqref="F94">
    <cfRule type="expression" dxfId="2257" priority="21">
      <formula>F94&gt;0</formula>
    </cfRule>
    <cfRule type="expression" dxfId="2256" priority="22">
      <formula>F94&lt;0</formula>
    </cfRule>
  </conditionalFormatting>
  <conditionalFormatting sqref="H94">
    <cfRule type="expression" dxfId="2255" priority="19">
      <formula>H94&gt;0</formula>
    </cfRule>
    <cfRule type="expression" dxfId="2254" priority="20">
      <formula>H94&lt;0</formula>
    </cfRule>
  </conditionalFormatting>
  <conditionalFormatting sqref="J89:J94">
    <cfRule type="expression" dxfId="2253" priority="17">
      <formula>J89&gt;0</formula>
    </cfRule>
    <cfRule type="expression" dxfId="2252" priority="18">
      <formula>J89&lt;0</formula>
    </cfRule>
  </conditionalFormatting>
  <conditionalFormatting sqref="K89:K94">
    <cfRule type="expression" dxfId="2251" priority="15">
      <formula>K89&gt;0</formula>
    </cfRule>
    <cfRule type="expression" dxfId="2250" priority="16">
      <formula>K89&lt;0</formula>
    </cfRule>
  </conditionalFormatting>
  <conditionalFormatting sqref="L89">
    <cfRule type="expression" dxfId="2249" priority="13">
      <formula>L89&gt;0</formula>
    </cfRule>
    <cfRule type="expression" dxfId="2248" priority="14">
      <formula>L89&lt;0</formula>
    </cfRule>
  </conditionalFormatting>
  <conditionalFormatting sqref="F89:F93">
    <cfRule type="expression" dxfId="2247" priority="11">
      <formula>F89&gt;0</formula>
    </cfRule>
    <cfRule type="expression" dxfId="2246" priority="12">
      <formula>F89&lt;0</formula>
    </cfRule>
  </conditionalFormatting>
  <conditionalFormatting sqref="H89:H93">
    <cfRule type="expression" dxfId="2245" priority="9">
      <formula>H89&gt;0</formula>
    </cfRule>
    <cfRule type="expression" dxfId="2244" priority="10">
      <formula>H89&lt;0</formula>
    </cfRule>
  </conditionalFormatting>
  <conditionalFormatting sqref="J25:J28">
    <cfRule type="expression" dxfId="2243" priority="7">
      <formula>J25&gt;0</formula>
    </cfRule>
    <cfRule type="expression" dxfId="2242" priority="8">
      <formula>J25&lt;0</formula>
    </cfRule>
  </conditionalFormatting>
  <conditionalFormatting sqref="K25">
    <cfRule type="expression" dxfId="2241" priority="5">
      <formula>K25&gt;0</formula>
    </cfRule>
    <cfRule type="expression" dxfId="2240" priority="6">
      <formula>K25&lt;0</formula>
    </cfRule>
  </conditionalFormatting>
  <conditionalFormatting sqref="F25:F28">
    <cfRule type="expression" dxfId="2239" priority="3">
      <formula>F25&gt;0</formula>
    </cfRule>
    <cfRule type="expression" dxfId="2238" priority="4">
      <formula>F25&lt;0</formula>
    </cfRule>
  </conditionalFormatting>
  <conditionalFormatting sqref="H25:H28">
    <cfRule type="expression" dxfId="2237" priority="1">
      <formula>H25&gt;0</formula>
    </cfRule>
    <cfRule type="expression" dxfId="223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35" priority="37">
      <formula>F47&gt;0</formula>
    </cfRule>
    <cfRule type="expression" dxfId="2234" priority="38">
      <formula>F47&lt;0</formula>
    </cfRule>
  </conditionalFormatting>
  <conditionalFormatting sqref="Q7">
    <cfRule type="expression" dxfId="2233" priority="35">
      <formula>Q7&gt;0</formula>
    </cfRule>
    <cfRule type="expression" dxfId="2232" priority="36">
      <formula>Q7&lt;0</formula>
    </cfRule>
  </conditionalFormatting>
  <conditionalFormatting sqref="Q8">
    <cfRule type="expression" dxfId="2231" priority="33">
      <formula>Q8&gt;0</formula>
    </cfRule>
    <cfRule type="expression" dxfId="2230" priority="34">
      <formula>Q8&lt;0</formula>
    </cfRule>
  </conditionalFormatting>
  <conditionalFormatting sqref="F30:F46">
    <cfRule type="expression" dxfId="2229" priority="31">
      <formula>F30&gt;0</formula>
    </cfRule>
    <cfRule type="expression" dxfId="2228" priority="32">
      <formula>F30&lt;0</formula>
    </cfRule>
  </conditionalFormatting>
  <conditionalFormatting sqref="H30:H46">
    <cfRule type="expression" dxfId="2227" priority="29">
      <formula>H30&gt;0</formula>
    </cfRule>
    <cfRule type="expression" dxfId="2226" priority="30">
      <formula>H30&lt;0</formula>
    </cfRule>
  </conditionalFormatting>
  <conditionalFormatting sqref="Q10">
    <cfRule type="expression" dxfId="2225" priority="27">
      <formula>Q10&gt;0</formula>
    </cfRule>
    <cfRule type="expression" dxfId="2224" priority="28">
      <formula>Q10&lt;0</formula>
    </cfRule>
  </conditionalFormatting>
  <conditionalFormatting sqref="J25:J38">
    <cfRule type="expression" dxfId="2223" priority="25">
      <formula>J25&gt;0</formula>
    </cfRule>
    <cfRule type="expression" dxfId="2222" priority="26">
      <formula>J25&lt;0</formula>
    </cfRule>
  </conditionalFormatting>
  <conditionalFormatting sqref="K25:K38">
    <cfRule type="expression" dxfId="2221" priority="23">
      <formula>K25&gt;0</formula>
    </cfRule>
    <cfRule type="expression" dxfId="2220" priority="24">
      <formula>K25&lt;0</formula>
    </cfRule>
  </conditionalFormatting>
  <conditionalFormatting sqref="L25 L38">
    <cfRule type="expression" dxfId="2219" priority="21">
      <formula>L25&gt;0</formula>
    </cfRule>
    <cfRule type="expression" dxfId="2218" priority="22">
      <formula>L25&lt;0</formula>
    </cfRule>
  </conditionalFormatting>
  <conditionalFormatting sqref="F89:F110">
    <cfRule type="expression" dxfId="2217" priority="19">
      <formula>F89&gt;0</formula>
    </cfRule>
    <cfRule type="expression" dxfId="2216" priority="20">
      <formula>F89&lt;0</formula>
    </cfRule>
  </conditionalFormatting>
  <conditionalFormatting sqref="H89:H110">
    <cfRule type="expression" dxfId="2215" priority="17">
      <formula>H89&gt;0</formula>
    </cfRule>
    <cfRule type="expression" dxfId="2214" priority="18">
      <formula>H89&lt;0</formula>
    </cfRule>
  </conditionalFormatting>
  <conditionalFormatting sqref="J89:J102">
    <cfRule type="expression" dxfId="2213" priority="15">
      <formula>J89&gt;0</formula>
    </cfRule>
    <cfRule type="expression" dxfId="2212" priority="16">
      <formula>J89&lt;0</formula>
    </cfRule>
  </conditionalFormatting>
  <conditionalFormatting sqref="K89:K102">
    <cfRule type="expression" dxfId="2211" priority="13">
      <formula>K89&gt;0</formula>
    </cfRule>
    <cfRule type="expression" dxfId="2210" priority="14">
      <formula>K89&lt;0</formula>
    </cfRule>
  </conditionalFormatting>
  <conditionalFormatting sqref="L89:L102">
    <cfRule type="expression" dxfId="2209" priority="11">
      <formula>L89&gt;0</formula>
    </cfRule>
    <cfRule type="expression" dxfId="2208" priority="12">
      <formula>L89&lt;0</formula>
    </cfRule>
  </conditionalFormatting>
  <conditionalFormatting sqref="F29">
    <cfRule type="expression" dxfId="2207" priority="9">
      <formula>F29&gt;0</formula>
    </cfRule>
    <cfRule type="expression" dxfId="2206" priority="10">
      <formula>F29&lt;0</formula>
    </cfRule>
  </conditionalFormatting>
  <conditionalFormatting sqref="H29">
    <cfRule type="expression" dxfId="2205" priority="7">
      <formula>H29&gt;0</formula>
    </cfRule>
    <cfRule type="expression" dxfId="2204" priority="8">
      <formula>H29&lt;0</formula>
    </cfRule>
  </conditionalFormatting>
  <conditionalFormatting sqref="F28">
    <cfRule type="expression" dxfId="2203" priority="5">
      <formula>F28&gt;0</formula>
    </cfRule>
    <cfRule type="expression" dxfId="2202" priority="6">
      <formula>F28&lt;0</formula>
    </cfRule>
  </conditionalFormatting>
  <conditionalFormatting sqref="H28">
    <cfRule type="expression" dxfId="2201" priority="3">
      <formula>H28&gt;0</formula>
    </cfRule>
    <cfRule type="expression" dxfId="2200" priority="4">
      <formula>H28&lt;0</formula>
    </cfRule>
  </conditionalFormatting>
  <conditionalFormatting sqref="F25:F27 H25:H27">
    <cfRule type="expression" dxfId="2199" priority="1">
      <formula>F25&gt;0</formula>
    </cfRule>
    <cfRule type="expression" dxfId="219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97" priority="73">
      <formula>F25&gt;0</formula>
    </cfRule>
    <cfRule type="expression" dxfId="2196" priority="74">
      <formula>F25&lt;0</formula>
    </cfRule>
  </conditionalFormatting>
  <conditionalFormatting sqref="Q7">
    <cfRule type="expression" dxfId="2195" priority="71">
      <formula>Q7&gt;0</formula>
    </cfRule>
    <cfRule type="expression" dxfId="2194" priority="72">
      <formula>Q7&lt;0</formula>
    </cfRule>
  </conditionalFormatting>
  <conditionalFormatting sqref="Q8">
    <cfRule type="expression" dxfId="2193" priority="69">
      <formula>Q8&gt;0</formula>
    </cfRule>
    <cfRule type="expression" dxfId="2192" priority="70">
      <formula>Q8&lt;0</formula>
    </cfRule>
  </conditionalFormatting>
  <conditionalFormatting sqref="Q10">
    <cfRule type="expression" dxfId="2191" priority="63">
      <formula>Q10&gt;0</formula>
    </cfRule>
    <cfRule type="expression" dxfId="2190" priority="64">
      <formula>Q10&lt;0</formula>
    </cfRule>
  </conditionalFormatting>
  <conditionalFormatting sqref="J26:J46">
    <cfRule type="expression" dxfId="2189" priority="61">
      <formula>J26&gt;0</formula>
    </cfRule>
    <cfRule type="expression" dxfId="2188" priority="62">
      <formula>J26&lt;0</formula>
    </cfRule>
  </conditionalFormatting>
  <conditionalFormatting sqref="K25:K46">
    <cfRule type="expression" dxfId="2187" priority="59">
      <formula>K25&gt;0</formula>
    </cfRule>
    <cfRule type="expression" dxfId="2186" priority="60">
      <formula>K25&lt;0</formula>
    </cfRule>
  </conditionalFormatting>
  <conditionalFormatting sqref="L25:L46">
    <cfRule type="expression" dxfId="2185" priority="57">
      <formula>L25&gt;0</formula>
    </cfRule>
    <cfRule type="expression" dxfId="2184" priority="58">
      <formula>L25&lt;0</formula>
    </cfRule>
  </conditionalFormatting>
  <conditionalFormatting sqref="F107:F110">
    <cfRule type="expression" dxfId="2183" priority="55">
      <formula>F107&gt;0</formula>
    </cfRule>
    <cfRule type="expression" dxfId="2182" priority="56">
      <formula>F107&lt;0</formula>
    </cfRule>
  </conditionalFormatting>
  <conditionalFormatting sqref="H107:H110">
    <cfRule type="expression" dxfId="2181" priority="53">
      <formula>H107&gt;0</formula>
    </cfRule>
    <cfRule type="expression" dxfId="2180" priority="54">
      <formula>H107&lt;0</formula>
    </cfRule>
  </conditionalFormatting>
  <conditionalFormatting sqref="J89:J105">
    <cfRule type="expression" dxfId="2179" priority="23">
      <formula>J89&gt;0</formula>
    </cfRule>
    <cfRule type="expression" dxfId="2178" priority="24">
      <formula>J89&lt;0</formula>
    </cfRule>
  </conditionalFormatting>
  <conditionalFormatting sqref="K89:K102">
    <cfRule type="expression" dxfId="2177" priority="21">
      <formula>K89&gt;0</formula>
    </cfRule>
    <cfRule type="expression" dxfId="2176" priority="22">
      <formula>K89&lt;0</formula>
    </cfRule>
  </conditionalFormatting>
  <conditionalFormatting sqref="L89:L102">
    <cfRule type="expression" dxfId="2175" priority="19">
      <formula>L89&gt;0</formula>
    </cfRule>
    <cfRule type="expression" dxfId="2174" priority="20">
      <formula>L89&lt;0</formula>
    </cfRule>
  </conditionalFormatting>
  <conditionalFormatting sqref="F26:F46">
    <cfRule type="expression" dxfId="2173" priority="45">
      <formula>F26&gt;0</formula>
    </cfRule>
    <cfRule type="expression" dxfId="2172" priority="46">
      <formula>F26&lt;0</formula>
    </cfRule>
  </conditionalFormatting>
  <conditionalFormatting sqref="H26:H46">
    <cfRule type="expression" dxfId="2171" priority="43">
      <formula>H26&gt;0</formula>
    </cfRule>
    <cfRule type="expression" dxfId="2170" priority="44">
      <formula>H26&lt;0</formula>
    </cfRule>
  </conditionalFormatting>
  <conditionalFormatting sqref="F96:F102 F105">
    <cfRule type="expression" dxfId="2169" priority="27">
      <formula>F96&gt;0</formula>
    </cfRule>
    <cfRule type="expression" dxfId="2168" priority="28">
      <formula>F96&lt;0</formula>
    </cfRule>
  </conditionalFormatting>
  <conditionalFormatting sqref="H96:H102 H105">
    <cfRule type="expression" dxfId="2167" priority="25">
      <formula>H96&gt;0</formula>
    </cfRule>
    <cfRule type="expression" dxfId="2166" priority="26">
      <formula>H96&lt;0</formula>
    </cfRule>
  </conditionalFormatting>
  <conditionalFormatting sqref="F89:F92">
    <cfRule type="expression" dxfId="2165" priority="17">
      <formula>F89&gt;0</formula>
    </cfRule>
    <cfRule type="expression" dxfId="2164" priority="18">
      <formula>F89&lt;0</formula>
    </cfRule>
  </conditionalFormatting>
  <conditionalFormatting sqref="H89:H92">
    <cfRule type="expression" dxfId="2163" priority="15">
      <formula>H89&gt;0</formula>
    </cfRule>
    <cfRule type="expression" dxfId="2162" priority="16">
      <formula>H89&lt;0</formula>
    </cfRule>
  </conditionalFormatting>
  <conditionalFormatting sqref="F93:F95">
    <cfRule type="expression" dxfId="2161" priority="13">
      <formula>F93&gt;0</formula>
    </cfRule>
    <cfRule type="expression" dxfId="2160" priority="14">
      <formula>F93&lt;0</formula>
    </cfRule>
  </conditionalFormatting>
  <conditionalFormatting sqref="H93:H95">
    <cfRule type="expression" dxfId="2159" priority="11">
      <formula>H93&gt;0</formula>
    </cfRule>
    <cfRule type="expression" dxfId="2158" priority="12">
      <formula>H93&lt;0</formula>
    </cfRule>
  </conditionalFormatting>
  <conditionalFormatting sqref="F103:F104">
    <cfRule type="expression" dxfId="2157" priority="9">
      <formula>F103&gt;0</formula>
    </cfRule>
    <cfRule type="expression" dxfId="2156" priority="10">
      <formula>F103&lt;0</formula>
    </cfRule>
  </conditionalFormatting>
  <conditionalFormatting sqref="H103:H104">
    <cfRule type="expression" dxfId="2155" priority="7">
      <formula>H103&gt;0</formula>
    </cfRule>
    <cfRule type="expression" dxfId="2154" priority="8">
      <formula>H103&lt;0</formula>
    </cfRule>
  </conditionalFormatting>
  <conditionalFormatting sqref="F106">
    <cfRule type="expression" dxfId="2153" priority="5">
      <formula>F106&gt;0</formula>
    </cfRule>
    <cfRule type="expression" dxfId="2152" priority="6">
      <formula>F106&lt;0</formula>
    </cfRule>
  </conditionalFormatting>
  <conditionalFormatting sqref="H106">
    <cfRule type="expression" dxfId="2151" priority="3">
      <formula>H106&gt;0</formula>
    </cfRule>
    <cfRule type="expression" dxfId="2150" priority="4">
      <formula>H106&lt;0</formula>
    </cfRule>
  </conditionalFormatting>
  <conditionalFormatting sqref="J106">
    <cfRule type="expression" dxfId="2149" priority="1">
      <formula>J106&gt;0</formula>
    </cfRule>
    <cfRule type="expression" dxfId="2148"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32.22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19332</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-11750.169999999998</v>
      </c>
      <c r="R7">
        <v>600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-11750.169999999998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-0.37803570342739901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7.7591558038485414E-2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69">
        <v>43783</v>
      </c>
      <c r="C13" s="4">
        <v>100</v>
      </c>
      <c r="D13" s="2">
        <v>31.88</v>
      </c>
      <c r="E13" s="2">
        <v>0</v>
      </c>
      <c r="F13" s="2">
        <f t="shared" si="0"/>
        <v>3188</v>
      </c>
      <c r="H13" s="67"/>
      <c r="O13" s="11" t="s">
        <v>901</v>
      </c>
      <c r="Q13" s="2">
        <f>Q4/2.81</f>
        <v>11.466192170818506</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35.442</v>
      </c>
    </row>
    <row r="23" spans="1:16" x14ac:dyDescent="0.25">
      <c r="O23" s="78">
        <v>1.0900000000000001</v>
      </c>
      <c r="P23" s="78">
        <f t="shared" ref="P23:P42" si="1">O23*$Q$4</f>
        <v>35.119799999999998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34.797600000000003</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34.4754</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34.153199999999998</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33.831000000000003</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33.508800000000001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33.186599999999999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32.864399999999996</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32.542200000000001</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32.22</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31.8978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31.575599999999998</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31.253399999999999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30.931199999999997</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30.608999999999998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30.286799999999996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29.964600000000001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29.642399999999999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29.3202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28.998000000000001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753">
        <v>500</v>
      </c>
      <c r="D60" s="754">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753">
        <v>500</v>
      </c>
      <c r="D75" s="754">
        <v>57.654200000000003</v>
      </c>
      <c r="E75" s="39">
        <v>32.5</v>
      </c>
      <c r="F75" s="39">
        <f t="shared" ref="F75:F82" si="14">C75*(E75-D75)</f>
        <v>-12577.100000000002</v>
      </c>
      <c r="G75" s="39">
        <f t="shared" ref="G75:G82" si="15">D75*C75</f>
        <v>28827.100000000002</v>
      </c>
      <c r="H75" s="175">
        <f t="shared" ref="H75:H82"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753">
        <v>500</v>
      </c>
      <c r="D79" s="754">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10">
        <v>600</v>
      </c>
      <c r="D80" s="39">
        <v>52.137</v>
      </c>
      <c r="E80" s="39">
        <v>30.96</v>
      </c>
      <c r="F80" s="39">
        <f t="shared" si="14"/>
        <v>-12706.199999999999</v>
      </c>
      <c r="G80" s="39">
        <f t="shared" si="15"/>
        <v>31282.2</v>
      </c>
      <c r="H80" s="175">
        <f t="shared" si="16"/>
        <v>-0.40617987225962365</v>
      </c>
      <c r="I80" s="39"/>
      <c r="J80" s="39"/>
      <c r="K80" s="39"/>
      <c r="L80" s="39"/>
    </row>
    <row r="81" spans="1:13" x14ac:dyDescent="0.25">
      <c r="A81" s="4">
        <v>500</v>
      </c>
      <c r="B81" s="161">
        <v>43797</v>
      </c>
      <c r="C81" s="10">
        <v>600</v>
      </c>
      <c r="D81" s="39">
        <v>52.14</v>
      </c>
      <c r="E81" s="39">
        <v>30.37</v>
      </c>
      <c r="F81" s="39">
        <f t="shared" si="14"/>
        <v>-13062</v>
      </c>
      <c r="G81" s="39">
        <f t="shared" si="15"/>
        <v>31284</v>
      </c>
      <c r="H81" s="175">
        <f t="shared" si="16"/>
        <v>-0.41752972765630991</v>
      </c>
      <c r="I81" s="39"/>
      <c r="J81" s="39"/>
      <c r="K81" s="39"/>
      <c r="L81" s="39"/>
    </row>
    <row r="82" spans="1:13" x14ac:dyDescent="0.25">
      <c r="A82" s="4">
        <v>500</v>
      </c>
      <c r="B82" s="161">
        <v>43812</v>
      </c>
      <c r="C82" s="10">
        <v>600</v>
      </c>
      <c r="D82" s="39">
        <v>51.804000000000002</v>
      </c>
      <c r="E82" s="39">
        <v>31.6</v>
      </c>
      <c r="F82" s="39">
        <f t="shared" si="14"/>
        <v>-12122.4</v>
      </c>
      <c r="G82" s="39">
        <f t="shared" si="15"/>
        <v>31082.400000000001</v>
      </c>
      <c r="H82" s="175">
        <f t="shared" si="16"/>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47" priority="57">
      <formula>F25&gt;0</formula>
    </cfRule>
    <cfRule type="expression" dxfId="2146" priority="58">
      <formula>F25&lt;0</formula>
    </cfRule>
  </conditionalFormatting>
  <conditionalFormatting sqref="Q7">
    <cfRule type="expression" dxfId="2145" priority="55">
      <formula>Q7&gt;0</formula>
    </cfRule>
    <cfRule type="expression" dxfId="2144" priority="56">
      <formula>Q7&lt;0</formula>
    </cfRule>
  </conditionalFormatting>
  <conditionalFormatting sqref="Q8">
    <cfRule type="expression" dxfId="2143" priority="53">
      <formula>Q8&gt;0</formula>
    </cfRule>
    <cfRule type="expression" dxfId="2142" priority="54">
      <formula>Q8&lt;0</formula>
    </cfRule>
  </conditionalFormatting>
  <conditionalFormatting sqref="Q10">
    <cfRule type="expression" dxfId="2141" priority="47">
      <formula>Q10&gt;0</formula>
    </cfRule>
    <cfRule type="expression" dxfId="2140" priority="48">
      <formula>Q10&lt;0</formula>
    </cfRule>
  </conditionalFormatting>
  <conditionalFormatting sqref="L25:L32">
    <cfRule type="expression" dxfId="2139" priority="41">
      <formula>L25&gt;0</formula>
    </cfRule>
    <cfRule type="expression" dxfId="2138" priority="42">
      <formula>L25&lt;0</formula>
    </cfRule>
  </conditionalFormatting>
  <conditionalFormatting sqref="F113:F134">
    <cfRule type="expression" dxfId="2137" priority="39">
      <formula>F113&gt;0</formula>
    </cfRule>
    <cfRule type="expression" dxfId="2136" priority="40">
      <formula>F113&lt;0</formula>
    </cfRule>
  </conditionalFormatting>
  <conditionalFormatting sqref="H113:H134">
    <cfRule type="expression" dxfId="2135" priority="37">
      <formula>H113&gt;0</formula>
    </cfRule>
    <cfRule type="expression" dxfId="2134" priority="38">
      <formula>H113&lt;0</formula>
    </cfRule>
  </conditionalFormatting>
  <conditionalFormatting sqref="J113:J126">
    <cfRule type="expression" dxfId="2133" priority="35">
      <formula>J113&gt;0</formula>
    </cfRule>
    <cfRule type="expression" dxfId="2132" priority="36">
      <formula>J113&lt;0</formula>
    </cfRule>
  </conditionalFormatting>
  <conditionalFormatting sqref="K113:K126">
    <cfRule type="expression" dxfId="2131" priority="33">
      <formula>K113&gt;0</formula>
    </cfRule>
    <cfRule type="expression" dxfId="2130" priority="34">
      <formula>K113&lt;0</formula>
    </cfRule>
  </conditionalFormatting>
  <conditionalFormatting sqref="L113:L126">
    <cfRule type="expression" dxfId="2129" priority="31">
      <formula>L113&gt;0</formula>
    </cfRule>
    <cfRule type="expression" dxfId="2128" priority="32">
      <formula>L113&lt;0</formula>
    </cfRule>
  </conditionalFormatting>
  <conditionalFormatting sqref="F25:F29">
    <cfRule type="expression" dxfId="2127" priority="29">
      <formula>F25&gt;0</formula>
    </cfRule>
    <cfRule type="expression" dxfId="2126" priority="30">
      <formula>F25&lt;0</formula>
    </cfRule>
  </conditionalFormatting>
  <conditionalFormatting sqref="H25:H29">
    <cfRule type="expression" dxfId="2125" priority="27">
      <formula>H25&gt;0</formula>
    </cfRule>
    <cfRule type="expression" dxfId="2124" priority="28">
      <formula>H25&lt;0</formula>
    </cfRule>
  </conditionalFormatting>
  <conditionalFormatting sqref="F35:F38">
    <cfRule type="expression" dxfId="2123" priority="25">
      <formula>F35&gt;0</formula>
    </cfRule>
    <cfRule type="expression" dxfId="2122" priority="26">
      <formula>F35&lt;0</formula>
    </cfRule>
  </conditionalFormatting>
  <conditionalFormatting sqref="H35:H38">
    <cfRule type="expression" dxfId="2121" priority="23">
      <formula>H35&gt;0</formula>
    </cfRule>
    <cfRule type="expression" dxfId="2120" priority="24">
      <formula>H35&lt;0</formula>
    </cfRule>
  </conditionalFormatting>
  <conditionalFormatting sqref="H61:H64 F61:F64">
    <cfRule type="expression" dxfId="2119" priority="21">
      <formula>F61&gt;0</formula>
    </cfRule>
    <cfRule type="expression" dxfId="2118" priority="22">
      <formula>F61&lt;0</formula>
    </cfRule>
  </conditionalFormatting>
  <conditionalFormatting sqref="H70 F70">
    <cfRule type="expression" dxfId="2117" priority="19">
      <formula>F70&gt;0</formula>
    </cfRule>
    <cfRule type="expression" dxfId="2116" priority="20">
      <formula>F70&lt;0</formula>
    </cfRule>
  </conditionalFormatting>
  <conditionalFormatting sqref="H67:H69 F67:F69">
    <cfRule type="expression" dxfId="2115" priority="17">
      <formula>F67&gt;0</formula>
    </cfRule>
    <cfRule type="expression" dxfId="2114" priority="18">
      <formula>F67&lt;0</formula>
    </cfRule>
  </conditionalFormatting>
  <conditionalFormatting sqref="H65:H66 F65:F66">
    <cfRule type="expression" dxfId="2113" priority="15">
      <formula>F65&gt;0</formula>
    </cfRule>
    <cfRule type="expression" dxfId="2112" priority="16">
      <formula>F65&lt;0</formula>
    </cfRule>
  </conditionalFormatting>
  <conditionalFormatting sqref="F74:F76 H74:H76">
    <cfRule type="expression" dxfId="2111" priority="11">
      <formula>F74&gt;0</formula>
    </cfRule>
    <cfRule type="expression" dxfId="2110" priority="12">
      <formula>F74&lt;0</formula>
    </cfRule>
  </conditionalFormatting>
  <conditionalFormatting sqref="F85 H85">
    <cfRule type="expression" dxfId="2109" priority="9">
      <formula>F85&gt;0</formula>
    </cfRule>
    <cfRule type="expression" dxfId="2108" priority="10">
      <formula>F85&lt;0</formula>
    </cfRule>
  </conditionalFormatting>
  <conditionalFormatting sqref="F79:F81 H79:H81">
    <cfRule type="expression" dxfId="2107" priority="7">
      <formula>F79&gt;0</formula>
    </cfRule>
    <cfRule type="expression" dxfId="2106" priority="8">
      <formula>F79&lt;0</formula>
    </cfRule>
  </conditionalFormatting>
  <conditionalFormatting sqref="F77:F78 H77:H78">
    <cfRule type="expression" dxfId="2105" priority="5">
      <formula>F77&gt;0</formula>
    </cfRule>
    <cfRule type="expression" dxfId="2104" priority="6">
      <formula>F77&lt;0</formula>
    </cfRule>
  </conditionalFormatting>
  <conditionalFormatting sqref="F83:F84 H83:H84">
    <cfRule type="expression" dxfId="2103" priority="3">
      <formula>F83&gt;0</formula>
    </cfRule>
    <cfRule type="expression" dxfId="2102" priority="4">
      <formula>F83&lt;0</formula>
    </cfRule>
  </conditionalFormatting>
  <conditionalFormatting sqref="F82 H82">
    <cfRule type="expression" dxfId="2101" priority="1">
      <formula>F82&gt;0</formula>
    </cfRule>
    <cfRule type="expression" dxfId="2100"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8">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9" priority="129">
      <formula>F99&gt;0</formula>
    </cfRule>
    <cfRule type="expression" dxfId="2098" priority="130">
      <formula>F99&lt;0</formula>
    </cfRule>
  </conditionalFormatting>
  <conditionalFormatting sqref="F156:F169 F172:F216 F219:F220">
    <cfRule type="expression" dxfId="2097" priority="125">
      <formula>F156&gt;0</formula>
    </cfRule>
    <cfRule type="expression" dxfId="2096" priority="126">
      <formula>F156&lt;0</formula>
    </cfRule>
  </conditionalFormatting>
  <conditionalFormatting sqref="F156:F169 F172:F216 F219:F220">
    <cfRule type="expression" dxfId="2095" priority="127">
      <formula>F156&gt;0</formula>
    </cfRule>
    <cfRule type="expression" dxfId="2094" priority="128">
      <formula>F156&lt;0</formula>
    </cfRule>
  </conditionalFormatting>
  <conditionalFormatting sqref="H151:H169 H172:H216 H219:H220">
    <cfRule type="expression" dxfId="2093" priority="123">
      <formula>H151&gt;0</formula>
    </cfRule>
    <cfRule type="expression" dxfId="2092" priority="124">
      <formula>H151&lt;0</formula>
    </cfRule>
  </conditionalFormatting>
  <conditionalFormatting sqref="F147:F150">
    <cfRule type="expression" dxfId="2091" priority="117">
      <formula>F147&gt;0</formula>
    </cfRule>
    <cfRule type="expression" dxfId="2090" priority="118">
      <formula>F147&lt;0</formula>
    </cfRule>
  </conditionalFormatting>
  <conditionalFormatting sqref="H147:H150">
    <cfRule type="expression" dxfId="2089" priority="115">
      <formula>H147&gt;0</formula>
    </cfRule>
    <cfRule type="expression" dxfId="2088" priority="116">
      <formula>H147&lt;0</formula>
    </cfRule>
  </conditionalFormatting>
  <conditionalFormatting sqref="Q8">
    <cfRule type="expression" dxfId="2087" priority="111">
      <formula>Q8&gt;0</formula>
    </cfRule>
    <cfRule type="expression" dxfId="2086" priority="112">
      <formula>Q8&lt;0</formula>
    </cfRule>
  </conditionalFormatting>
  <conditionalFormatting sqref="Q7">
    <cfRule type="expression" dxfId="2085" priority="113">
      <formula>Q7&gt;0</formula>
    </cfRule>
    <cfRule type="expression" dxfId="2084" priority="114">
      <formula>Q7&lt;0</formula>
    </cfRule>
  </conditionalFormatting>
  <conditionalFormatting sqref="F170">
    <cfRule type="expression" dxfId="2083" priority="107">
      <formula>F170&gt;0</formula>
    </cfRule>
    <cfRule type="expression" dxfId="2082" priority="108">
      <formula>F170&lt;0</formula>
    </cfRule>
  </conditionalFormatting>
  <conditionalFormatting sqref="F170">
    <cfRule type="expression" dxfId="2081" priority="109">
      <formula>F170&gt;0</formula>
    </cfRule>
    <cfRule type="expression" dxfId="2080" priority="110">
      <formula>F170&lt;0</formula>
    </cfRule>
  </conditionalFormatting>
  <conditionalFormatting sqref="H170">
    <cfRule type="expression" dxfId="2079" priority="105">
      <formula>H170&gt;0</formula>
    </cfRule>
    <cfRule type="expression" dxfId="2078" priority="106">
      <formula>H170&lt;0</formula>
    </cfRule>
  </conditionalFormatting>
  <conditionalFormatting sqref="F171">
    <cfRule type="expression" dxfId="2077" priority="101">
      <formula>F171&gt;0</formula>
    </cfRule>
    <cfRule type="expression" dxfId="2076" priority="102">
      <formula>F171&lt;0</formula>
    </cfRule>
  </conditionalFormatting>
  <conditionalFormatting sqref="F171">
    <cfRule type="expression" dxfId="2075" priority="103">
      <formula>F171&gt;0</formula>
    </cfRule>
    <cfRule type="expression" dxfId="2074" priority="104">
      <formula>F171&lt;0</formula>
    </cfRule>
  </conditionalFormatting>
  <conditionalFormatting sqref="H171">
    <cfRule type="expression" dxfId="2073" priority="99">
      <formula>H171&gt;0</formula>
    </cfRule>
    <cfRule type="expression" dxfId="2072" priority="100">
      <formula>H171&lt;0</formula>
    </cfRule>
  </conditionalFormatting>
  <conditionalFormatting sqref="F217:F218">
    <cfRule type="expression" dxfId="2071" priority="95">
      <formula>F217&gt;0</formula>
    </cfRule>
    <cfRule type="expression" dxfId="2070" priority="96">
      <formula>F217&lt;0</formula>
    </cfRule>
  </conditionalFormatting>
  <conditionalFormatting sqref="F217:F218">
    <cfRule type="expression" dxfId="2069" priority="97">
      <formula>F217&gt;0</formula>
    </cfRule>
    <cfRule type="expression" dxfId="2068" priority="98">
      <formula>F217&lt;0</formula>
    </cfRule>
  </conditionalFormatting>
  <conditionalFormatting sqref="H217:H218">
    <cfRule type="expression" dxfId="2067" priority="93">
      <formula>H217&gt;0</formula>
    </cfRule>
    <cfRule type="expression" dxfId="2066" priority="94">
      <formula>H217&lt;0</formula>
    </cfRule>
  </conditionalFormatting>
  <conditionalFormatting sqref="F24:F39">
    <cfRule type="expression" dxfId="2065" priority="91">
      <formula>F24&gt;0</formula>
    </cfRule>
    <cfRule type="expression" dxfId="2064" priority="92">
      <formula>F24&lt;0</formula>
    </cfRule>
  </conditionalFormatting>
  <conditionalFormatting sqref="H24:H39">
    <cfRule type="expression" dxfId="2063" priority="89">
      <formula>H24&gt;0</formula>
    </cfRule>
    <cfRule type="expression" dxfId="2062" priority="90">
      <formula>H24&lt;0</formula>
    </cfRule>
  </conditionalFormatting>
  <conditionalFormatting sqref="Q10">
    <cfRule type="expression" dxfId="2061" priority="87">
      <formula>Q10&gt;0</formula>
    </cfRule>
    <cfRule type="expression" dxfId="2060" priority="88">
      <formula>Q10&lt;0</formula>
    </cfRule>
  </conditionalFormatting>
  <conditionalFormatting sqref="J34">
    <cfRule type="expression" dxfId="2059" priority="85">
      <formula>J34&gt;0</formula>
    </cfRule>
    <cfRule type="expression" dxfId="2058" priority="86">
      <formula>J34&lt;0</formula>
    </cfRule>
  </conditionalFormatting>
  <conditionalFormatting sqref="F41:F49">
    <cfRule type="expression" dxfId="2057" priority="79">
      <formula>F41&gt;0</formula>
    </cfRule>
    <cfRule type="expression" dxfId="2056" priority="80">
      <formula>F41&lt;0</formula>
    </cfRule>
  </conditionalFormatting>
  <conditionalFormatting sqref="H41:H49">
    <cfRule type="expression" dxfId="2055" priority="77">
      <formula>H41&gt;0</formula>
    </cfRule>
    <cfRule type="expression" dxfId="2054" priority="78">
      <formula>H41&lt;0</formula>
    </cfRule>
  </conditionalFormatting>
  <conditionalFormatting sqref="R4">
    <cfRule type="expression" dxfId="2053" priority="75">
      <formula>R4&gt;0</formula>
    </cfRule>
    <cfRule type="expression" dxfId="2052" priority="76">
      <formula>R4&lt;0</formula>
    </cfRule>
  </conditionalFormatting>
  <conditionalFormatting sqref="Q9">
    <cfRule type="expression" dxfId="2051" priority="73">
      <formula>Q9&gt;0</formula>
    </cfRule>
    <cfRule type="expression" dxfId="2050" priority="74">
      <formula>Q9&lt;0</formula>
    </cfRule>
  </conditionalFormatting>
  <conditionalFormatting sqref="F50:F73">
    <cfRule type="expression" dxfId="2049" priority="69">
      <formula>F50&gt;0</formula>
    </cfRule>
    <cfRule type="expression" dxfId="2048" priority="70">
      <formula>F50&lt;0</formula>
    </cfRule>
  </conditionalFormatting>
  <conditionalFormatting sqref="H50:H73">
    <cfRule type="expression" dxfId="2047" priority="67">
      <formula>H50&gt;0</formula>
    </cfRule>
    <cfRule type="expression" dxfId="204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5" priority="63">
      <formula>F74&gt;0</formula>
    </cfRule>
    <cfRule type="expression" dxfId="2044" priority="64">
      <formula>F74&lt;0</formula>
    </cfRule>
  </conditionalFormatting>
  <conditionalFormatting sqref="H74:H98">
    <cfRule type="expression" dxfId="2043" priority="61">
      <formula>H74&gt;0</formula>
    </cfRule>
    <cfRule type="expression" dxfId="2042" priority="62">
      <formula>H74&lt;0</formula>
    </cfRule>
  </conditionalFormatting>
  <conditionalFormatting sqref="H108:H109 F108:F109">
    <cfRule type="expression" dxfId="2041" priority="43">
      <formula>F108&gt;0</formula>
    </cfRule>
    <cfRule type="expression" dxfId="2040" priority="44">
      <formula>F108&lt;0</formula>
    </cfRule>
  </conditionalFormatting>
  <conditionalFormatting sqref="H103:H107 F103:F107">
    <cfRule type="expression" dxfId="2039" priority="41">
      <formula>F103&gt;0</formula>
    </cfRule>
    <cfRule type="expression" dxfId="2038" priority="42">
      <formula>F103&lt;0</formula>
    </cfRule>
  </conditionalFormatting>
  <conditionalFormatting sqref="F40">
    <cfRule type="expression" dxfId="2037" priority="39">
      <formula>F40&gt;0</formula>
    </cfRule>
    <cfRule type="expression" dxfId="2036" priority="40">
      <formula>F40&lt;0</formula>
    </cfRule>
  </conditionalFormatting>
  <conditionalFormatting sqref="H40">
    <cfRule type="expression" dxfId="2035" priority="37">
      <formula>H40&gt;0</formula>
    </cfRule>
    <cfRule type="expression" dxfId="2034" priority="38">
      <formula>H40&lt;0</formula>
    </cfRule>
  </conditionalFormatting>
  <conditionalFormatting sqref="F131:F133 H131:H133">
    <cfRule type="expression" dxfId="2033" priority="35">
      <formula>F131&gt;0</formula>
    </cfRule>
    <cfRule type="expression" dxfId="2032" priority="36">
      <formula>F131&lt;0</formula>
    </cfRule>
  </conditionalFormatting>
  <conditionalFormatting sqref="F120:F124 H120:H124">
    <cfRule type="expression" dxfId="2031" priority="31">
      <formula>F120&gt;0</formula>
    </cfRule>
    <cfRule type="expression" dxfId="2030" priority="32">
      <formula>F120&lt;0</formula>
    </cfRule>
  </conditionalFormatting>
  <conditionalFormatting sqref="F117:F119 H117:H119">
    <cfRule type="expression" dxfId="2029" priority="27">
      <formula>F117&gt;0</formula>
    </cfRule>
    <cfRule type="expression" dxfId="2028" priority="28">
      <formula>F117&lt;0</formula>
    </cfRule>
  </conditionalFormatting>
  <conditionalFormatting sqref="F114:F116 H114:H116">
    <cfRule type="expression" dxfId="2027" priority="25">
      <formula>F114&gt;0</formula>
    </cfRule>
    <cfRule type="expression" dxfId="2026" priority="26">
      <formula>F114&lt;0</formula>
    </cfRule>
  </conditionalFormatting>
  <conditionalFormatting sqref="F113 H113">
    <cfRule type="expression" dxfId="2025" priority="23">
      <formula>F113&gt;0</formula>
    </cfRule>
    <cfRule type="expression" dxfId="2024" priority="24">
      <formula>F113&lt;0</formula>
    </cfRule>
  </conditionalFormatting>
  <conditionalFormatting sqref="F126:F128 H126:H128 K24:K128">
    <cfRule type="expression" dxfId="2023" priority="21">
      <formula>F24&gt;0</formula>
    </cfRule>
    <cfRule type="expression" dxfId="2022" priority="22">
      <formula>F24&lt;0</formula>
    </cfRule>
  </conditionalFormatting>
  <conditionalFormatting sqref="F125 H125">
    <cfRule type="expression" dxfId="2021" priority="19">
      <formula>F125&gt;0</formula>
    </cfRule>
    <cfRule type="expression" dxfId="2020" priority="20">
      <formula>F125&lt;0</formula>
    </cfRule>
  </conditionalFormatting>
  <conditionalFormatting sqref="F129:F130 H129:H130 K129:K130">
    <cfRule type="expression" dxfId="2019" priority="17">
      <formula>F129&gt;0</formula>
    </cfRule>
    <cfRule type="expression" dxfId="2018" priority="18">
      <formula>F129&lt;0</formula>
    </cfRule>
  </conditionalFormatting>
  <conditionalFormatting sqref="F136:F138 H136:H138 K136:K138">
    <cfRule type="expression" dxfId="2017" priority="13">
      <formula>F136&gt;0</formula>
    </cfRule>
    <cfRule type="expression" dxfId="2016" priority="14">
      <formula>F136&lt;0</formula>
    </cfRule>
  </conditionalFormatting>
  <conditionalFormatting sqref="F134:F135 H134:H135 K134:K135">
    <cfRule type="expression" dxfId="2015" priority="11">
      <formula>F134&gt;0</formula>
    </cfRule>
    <cfRule type="expression" dxfId="2014" priority="12">
      <formula>F134&lt;0</formula>
    </cfRule>
  </conditionalFormatting>
  <conditionalFormatting sqref="F143 H143 K143">
    <cfRule type="expression" dxfId="2013" priority="7">
      <formula>F143&gt;0</formula>
    </cfRule>
    <cfRule type="expression" dxfId="2012" priority="8">
      <formula>F143&lt;0</formula>
    </cfRule>
  </conditionalFormatting>
  <conditionalFormatting sqref="F140:F142 H140:H142">
    <cfRule type="expression" dxfId="2011" priority="5">
      <formula>F140&gt;0</formula>
    </cfRule>
    <cfRule type="expression" dxfId="2010" priority="6">
      <formula>F140&lt;0</formula>
    </cfRule>
  </conditionalFormatting>
  <conditionalFormatting sqref="F139 H139 K139">
    <cfRule type="expression" dxfId="2009" priority="3">
      <formula>F139&gt;0</formula>
    </cfRule>
    <cfRule type="expression" dxfId="2008" priority="4">
      <formula>F139&lt;0</formula>
    </cfRule>
  </conditionalFormatting>
  <conditionalFormatting sqref="K140:K142">
    <cfRule type="expression" dxfId="2007" priority="1">
      <formula>K140&gt;0</formula>
    </cfRule>
    <cfRule type="expression" dxfId="200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5" priority="49">
      <formula>F52&gt;0</formula>
    </cfRule>
    <cfRule type="expression" dxfId="2004" priority="50">
      <formula>F52&lt;0</formula>
    </cfRule>
  </conditionalFormatting>
  <conditionalFormatting sqref="Q7">
    <cfRule type="expression" dxfId="2003" priority="47">
      <formula>Q7&gt;0</formula>
    </cfRule>
    <cfRule type="expression" dxfId="2002" priority="48">
      <formula>Q7&lt;0</formula>
    </cfRule>
  </conditionalFormatting>
  <conditionalFormatting sqref="Q8">
    <cfRule type="expression" dxfId="2001" priority="45">
      <formula>Q8&gt;0</formula>
    </cfRule>
    <cfRule type="expression" dxfId="2000" priority="46">
      <formula>Q8&lt;0</formula>
    </cfRule>
  </conditionalFormatting>
  <conditionalFormatting sqref="F34:F41 F43:F51">
    <cfRule type="expression" dxfId="1999" priority="43">
      <formula>F34&gt;0</formula>
    </cfRule>
    <cfRule type="expression" dxfId="1998" priority="44">
      <formula>F34&lt;0</formula>
    </cfRule>
  </conditionalFormatting>
  <conditionalFormatting sqref="H34:H51">
    <cfRule type="expression" dxfId="1997" priority="41">
      <formula>H34&gt;0</formula>
    </cfRule>
    <cfRule type="expression" dxfId="1996" priority="42">
      <formula>H34&lt;0</formula>
    </cfRule>
  </conditionalFormatting>
  <conditionalFormatting sqref="Q10">
    <cfRule type="expression" dxfId="1995" priority="39">
      <formula>Q10&gt;0</formula>
    </cfRule>
    <cfRule type="expression" dxfId="1994" priority="40">
      <formula>Q10&lt;0</formula>
    </cfRule>
  </conditionalFormatting>
  <conditionalFormatting sqref="J25">
    <cfRule type="expression" dxfId="1993" priority="37">
      <formula>J25&gt;0</formula>
    </cfRule>
    <cfRule type="expression" dxfId="1992" priority="38">
      <formula>J25&lt;0</formula>
    </cfRule>
  </conditionalFormatting>
  <conditionalFormatting sqref="K25:K29 K31:K38">
    <cfRule type="expression" dxfId="1991" priority="35">
      <formula>K25&gt;0</formula>
    </cfRule>
    <cfRule type="expression" dxfId="1990" priority="36">
      <formula>K25&lt;0</formula>
    </cfRule>
  </conditionalFormatting>
  <conditionalFormatting sqref="L25:L38">
    <cfRule type="expression" dxfId="1989" priority="33">
      <formula>L25&gt;0</formula>
    </cfRule>
    <cfRule type="expression" dxfId="1988" priority="34">
      <formula>L25&lt;0</formula>
    </cfRule>
  </conditionalFormatting>
  <conditionalFormatting sqref="F89:F110">
    <cfRule type="expression" dxfId="1987" priority="31">
      <formula>F89&gt;0</formula>
    </cfRule>
    <cfRule type="expression" dxfId="1986" priority="32">
      <formula>F89&lt;0</formula>
    </cfRule>
  </conditionalFormatting>
  <conditionalFormatting sqref="H89:H110">
    <cfRule type="expression" dxfId="1985" priority="29">
      <formula>H89&gt;0</formula>
    </cfRule>
    <cfRule type="expression" dxfId="1984" priority="30">
      <formula>H89&lt;0</formula>
    </cfRule>
  </conditionalFormatting>
  <conditionalFormatting sqref="J89:J102">
    <cfRule type="expression" dxfId="1983" priority="27">
      <formula>J89&gt;0</formula>
    </cfRule>
    <cfRule type="expression" dxfId="1982" priority="28">
      <formula>J89&lt;0</formula>
    </cfRule>
  </conditionalFormatting>
  <conditionalFormatting sqref="K89:K102">
    <cfRule type="expression" dxfId="1981" priority="25">
      <formula>K89&gt;0</formula>
    </cfRule>
    <cfRule type="expression" dxfId="1980" priority="26">
      <formula>K89&lt;0</formula>
    </cfRule>
  </conditionalFormatting>
  <conditionalFormatting sqref="L89:L102">
    <cfRule type="expression" dxfId="1979" priority="23">
      <formula>L89&gt;0</formula>
    </cfRule>
    <cfRule type="expression" dxfId="1978" priority="24">
      <formula>L89&lt;0</formula>
    </cfRule>
  </conditionalFormatting>
  <conditionalFormatting sqref="F25:F27">
    <cfRule type="expression" dxfId="1977" priority="21">
      <formula>F25&gt;0</formula>
    </cfRule>
    <cfRule type="expression" dxfId="1976" priority="22">
      <formula>F25&lt;0</formula>
    </cfRule>
  </conditionalFormatting>
  <conditionalFormatting sqref="H25:H27">
    <cfRule type="expression" dxfId="1975" priority="19">
      <formula>H25&gt;0</formula>
    </cfRule>
    <cfRule type="expression" dxfId="1974" priority="20">
      <formula>H25&lt;0</formula>
    </cfRule>
  </conditionalFormatting>
  <conditionalFormatting sqref="F28:F33">
    <cfRule type="expression" dxfId="1973" priority="17">
      <formula>F28&gt;0</formula>
    </cfRule>
    <cfRule type="expression" dxfId="1972" priority="18">
      <formula>F28&lt;0</formula>
    </cfRule>
  </conditionalFormatting>
  <conditionalFormatting sqref="H28:H33">
    <cfRule type="expression" dxfId="1971" priority="15">
      <formula>H28&gt;0</formula>
    </cfRule>
    <cfRule type="expression" dxfId="1970" priority="16">
      <formula>H28&lt;0</formula>
    </cfRule>
  </conditionalFormatting>
  <conditionalFormatting sqref="F42">
    <cfRule type="expression" dxfId="1969" priority="13">
      <formula>F42&gt;0</formula>
    </cfRule>
    <cfRule type="expression" dxfId="1968" priority="14">
      <formula>F42&lt;0</formula>
    </cfRule>
  </conditionalFormatting>
  <conditionalFormatting sqref="J48">
    <cfRule type="expression" dxfId="1967" priority="11">
      <formula>J48&gt;0</formula>
    </cfRule>
    <cfRule type="expression" dxfId="1966" priority="12">
      <formula>J48&lt;0</formula>
    </cfRule>
  </conditionalFormatting>
  <conditionalFormatting sqref="J34:J41 J43:J47">
    <cfRule type="expression" dxfId="1965" priority="9">
      <formula>J34&gt;0</formula>
    </cfRule>
    <cfRule type="expression" dxfId="1964" priority="10">
      <formula>J34&lt;0</formula>
    </cfRule>
  </conditionalFormatting>
  <conditionalFormatting sqref="J26:J27">
    <cfRule type="expression" dxfId="1963" priority="7">
      <formula>J26&gt;0</formula>
    </cfRule>
    <cfRule type="expression" dxfId="1962" priority="8">
      <formula>J26&lt;0</formula>
    </cfRule>
  </conditionalFormatting>
  <conditionalFormatting sqref="J28:J33">
    <cfRule type="expression" dxfId="1961" priority="5">
      <formula>J28&gt;0</formula>
    </cfRule>
    <cfRule type="expression" dxfId="1960" priority="6">
      <formula>J28&lt;0</formula>
    </cfRule>
  </conditionalFormatting>
  <conditionalFormatting sqref="J42">
    <cfRule type="expression" dxfId="1959" priority="3">
      <formula>J42&gt;0</formula>
    </cfRule>
    <cfRule type="expression" dxfId="1958" priority="4">
      <formula>J42&lt;0</formula>
    </cfRule>
  </conditionalFormatting>
  <conditionalFormatting sqref="J49">
    <cfRule type="expression" dxfId="1957" priority="1">
      <formula>J49&gt;0</formula>
    </cfRule>
    <cfRule type="expression" dxfId="1956"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5" priority="39">
      <formula>F47&gt;0</formula>
    </cfRule>
    <cfRule type="expression" dxfId="1954" priority="40">
      <formula>F47&lt;0</formula>
    </cfRule>
  </conditionalFormatting>
  <conditionalFormatting sqref="Q7">
    <cfRule type="expression" dxfId="1953" priority="37">
      <formula>Q7&gt;0</formula>
    </cfRule>
    <cfRule type="expression" dxfId="1952" priority="38">
      <formula>Q7&lt;0</formula>
    </cfRule>
  </conditionalFormatting>
  <conditionalFormatting sqref="Q8">
    <cfRule type="expression" dxfId="1951" priority="35">
      <formula>Q8&gt;0</formula>
    </cfRule>
    <cfRule type="expression" dxfId="1950" priority="36">
      <formula>Q8&lt;0</formula>
    </cfRule>
  </conditionalFormatting>
  <conditionalFormatting sqref="F30:F33 F38:F46">
    <cfRule type="expression" dxfId="1949" priority="33">
      <formula>F30&gt;0</formula>
    </cfRule>
    <cfRule type="expression" dxfId="1948" priority="34">
      <formula>F30&lt;0</formula>
    </cfRule>
  </conditionalFormatting>
  <conditionalFormatting sqref="H30:H33 H37:H46">
    <cfRule type="expression" dxfId="1947" priority="31">
      <formula>H30&gt;0</formula>
    </cfRule>
    <cfRule type="expression" dxfId="1946" priority="32">
      <formula>H30&lt;0</formula>
    </cfRule>
  </conditionalFormatting>
  <conditionalFormatting sqref="Q10">
    <cfRule type="expression" dxfId="1945" priority="29">
      <formula>Q10&gt;0</formula>
    </cfRule>
    <cfRule type="expression" dxfId="1944" priority="30">
      <formula>Q10&lt;0</formula>
    </cfRule>
  </conditionalFormatting>
  <conditionalFormatting sqref="K25:K38">
    <cfRule type="expression" dxfId="1943" priority="25">
      <formula>K25&gt;0</formula>
    </cfRule>
    <cfRule type="expression" dxfId="1942" priority="26">
      <formula>K25&lt;0</formula>
    </cfRule>
  </conditionalFormatting>
  <conditionalFormatting sqref="L25:L38">
    <cfRule type="expression" dxfId="1941" priority="23">
      <formula>L25&gt;0</formula>
    </cfRule>
    <cfRule type="expression" dxfId="1940" priority="24">
      <formula>L25&lt;0</formula>
    </cfRule>
  </conditionalFormatting>
  <conditionalFormatting sqref="F89:F110">
    <cfRule type="expression" dxfId="1939" priority="21">
      <formula>F89&gt;0</formula>
    </cfRule>
    <cfRule type="expression" dxfId="1938" priority="22">
      <formula>F89&lt;0</formula>
    </cfRule>
  </conditionalFormatting>
  <conditionalFormatting sqref="H89:H110">
    <cfRule type="expression" dxfId="1937" priority="19">
      <formula>H89&gt;0</formula>
    </cfRule>
    <cfRule type="expression" dxfId="1936" priority="20">
      <formula>H89&lt;0</formula>
    </cfRule>
  </conditionalFormatting>
  <conditionalFormatting sqref="J89:J102">
    <cfRule type="expression" dxfId="1935" priority="17">
      <formula>J89&gt;0</formula>
    </cfRule>
    <cfRule type="expression" dxfId="1934" priority="18">
      <formula>J89&lt;0</formula>
    </cfRule>
  </conditionalFormatting>
  <conditionalFormatting sqref="K89:K102">
    <cfRule type="expression" dxfId="1933" priority="15">
      <formula>K89&gt;0</formula>
    </cfRule>
    <cfRule type="expression" dxfId="1932" priority="16">
      <formula>K89&lt;0</formula>
    </cfRule>
  </conditionalFormatting>
  <conditionalFormatting sqref="L89:L102">
    <cfRule type="expression" dxfId="1931" priority="13">
      <formula>L89&gt;0</formula>
    </cfRule>
    <cfRule type="expression" dxfId="1930" priority="14">
      <formula>L89&lt;0</formula>
    </cfRule>
  </conditionalFormatting>
  <conditionalFormatting sqref="F25:F29">
    <cfRule type="expression" dxfId="1929" priority="11">
      <formula>F25&gt;0</formula>
    </cfRule>
    <cfRule type="expression" dxfId="1928" priority="12">
      <formula>F25&lt;0</formula>
    </cfRule>
  </conditionalFormatting>
  <conditionalFormatting sqref="H25:H29">
    <cfRule type="expression" dxfId="1927" priority="9">
      <formula>H25&gt;0</formula>
    </cfRule>
    <cfRule type="expression" dxfId="1926" priority="10">
      <formula>H25&lt;0</formula>
    </cfRule>
  </conditionalFormatting>
  <conditionalFormatting sqref="F34:F37">
    <cfRule type="expression" dxfId="1925" priority="7">
      <formula>F34&gt;0</formula>
    </cfRule>
    <cfRule type="expression" dxfId="1924" priority="8">
      <formula>F34&lt;0</formula>
    </cfRule>
  </conditionalFormatting>
  <conditionalFormatting sqref="H34:H36">
    <cfRule type="expression" dxfId="1923" priority="5">
      <formula>H34&gt;0</formula>
    </cfRule>
    <cfRule type="expression" dxfId="1922" priority="6">
      <formula>H34&lt;0</formula>
    </cfRule>
  </conditionalFormatting>
  <conditionalFormatting sqref="J39">
    <cfRule type="expression" dxfId="1921" priority="3">
      <formula>J39&gt;0</formula>
    </cfRule>
    <cfRule type="expression" dxfId="1920" priority="4">
      <formula>J39&lt;0</formula>
    </cfRule>
  </conditionalFormatting>
  <conditionalFormatting sqref="J25:J38">
    <cfRule type="expression" dxfId="1919" priority="1">
      <formula>J25&gt;0</formula>
    </cfRule>
    <cfRule type="expression" dxfId="1918"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7" priority="57">
      <formula>F27&gt;0</formula>
    </cfRule>
    <cfRule type="expression" dxfId="1916" priority="58">
      <formula>F27&lt;0</formula>
    </cfRule>
  </conditionalFormatting>
  <conditionalFormatting sqref="H28:H33">
    <cfRule type="expression" dxfId="1915" priority="53">
      <formula>H28&gt;0</formula>
    </cfRule>
    <cfRule type="expression" dxfId="1914" priority="54">
      <formula>H28&lt;0</formula>
    </cfRule>
  </conditionalFormatting>
  <conditionalFormatting sqref="F24:F26">
    <cfRule type="expression" dxfId="1913" priority="39">
      <formula>F24&gt;0</formula>
    </cfRule>
    <cfRule type="expression" dxfId="1912" priority="40">
      <formula>F24&lt;0</formula>
    </cfRule>
  </conditionalFormatting>
  <conditionalFormatting sqref="Q8">
    <cfRule type="expression" dxfId="1911" priority="33">
      <formula>Q8&gt;0</formula>
    </cfRule>
    <cfRule type="expression" dxfId="1910" priority="34">
      <formula>Q8&lt;0</formula>
    </cfRule>
  </conditionalFormatting>
  <conditionalFormatting sqref="Q7">
    <cfRule type="expression" dxfId="1909" priority="35">
      <formula>Q7&gt;0</formula>
    </cfRule>
    <cfRule type="expression" dxfId="1908" priority="36">
      <formula>Q7&lt;0</formula>
    </cfRule>
  </conditionalFormatting>
  <conditionalFormatting sqref="F34">
    <cfRule type="expression" dxfId="1907" priority="31">
      <formula>F34&gt;0</formula>
    </cfRule>
    <cfRule type="expression" dxfId="1906" priority="32">
      <formula>F34&lt;0</formula>
    </cfRule>
  </conditionalFormatting>
  <conditionalFormatting sqref="H34">
    <cfRule type="expression" dxfId="1905" priority="29">
      <formula>H34&gt;0</formula>
    </cfRule>
    <cfRule type="expression" dxfId="1904" priority="30">
      <formula>H34&lt;0</formula>
    </cfRule>
  </conditionalFormatting>
  <conditionalFormatting sqref="M36">
    <cfRule type="expression" dxfId="1903" priority="19">
      <formula>M36&gt;0</formula>
    </cfRule>
    <cfRule type="expression" dxfId="1902" priority="20">
      <formula>M36&lt;0</formula>
    </cfRule>
  </conditionalFormatting>
  <conditionalFormatting sqref="Q10">
    <cfRule type="expression" dxfId="1901" priority="15">
      <formula>Q10&gt;0</formula>
    </cfRule>
    <cfRule type="expression" dxfId="1900" priority="16">
      <formula>Q10&lt;0</formula>
    </cfRule>
  </conditionalFormatting>
  <conditionalFormatting sqref="F23">
    <cfRule type="expression" dxfId="1899" priority="13">
      <formula>F23&gt;0</formula>
    </cfRule>
    <cfRule type="expression" dxfId="1898" priority="14">
      <formula>F23&lt;0</formula>
    </cfRule>
  </conditionalFormatting>
  <conditionalFormatting sqref="I25:J25">
    <cfRule type="expression" dxfId="1897" priority="9">
      <formula>I25&gt;0</formula>
    </cfRule>
    <cfRule type="expression" dxfId="1896" priority="10">
      <formula>I25&lt;0</formula>
    </cfRule>
  </conditionalFormatting>
  <conditionalFormatting sqref="I26:J27">
    <cfRule type="expression" dxfId="1895" priority="7">
      <formula>I26&gt;0</formula>
    </cfRule>
    <cfRule type="expression" dxfId="1894" priority="8">
      <formula>I26&lt;0</formula>
    </cfRule>
  </conditionalFormatting>
  <conditionalFormatting sqref="K25:K27">
    <cfRule type="expression" dxfId="1893" priority="5">
      <formula>K25&gt;0</formula>
    </cfRule>
    <cfRule type="expression" dxfId="1892" priority="6">
      <formula>K25&lt;0</formula>
    </cfRule>
  </conditionalFormatting>
  <conditionalFormatting sqref="I23:J23">
    <cfRule type="expression" dxfId="1891" priority="3">
      <formula>I23&gt;0</formula>
    </cfRule>
    <cfRule type="expression" dxfId="189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9" priority="39">
      <formula>F47&gt;0</formula>
    </cfRule>
    <cfRule type="expression" dxfId="1888" priority="40">
      <formula>F47&lt;0</formula>
    </cfRule>
  </conditionalFormatting>
  <conditionalFormatting sqref="Q7">
    <cfRule type="expression" dxfId="1887" priority="37">
      <formula>Q7&gt;0</formula>
    </cfRule>
    <cfRule type="expression" dxfId="1886" priority="38">
      <formula>Q7&lt;0</formula>
    </cfRule>
  </conditionalFormatting>
  <conditionalFormatting sqref="Q8">
    <cfRule type="expression" dxfId="1885" priority="35">
      <formula>Q8&gt;0</formula>
    </cfRule>
    <cfRule type="expression" dxfId="1884" priority="36">
      <formula>Q8&lt;0</formula>
    </cfRule>
  </conditionalFormatting>
  <conditionalFormatting sqref="F30:F46">
    <cfRule type="expression" dxfId="1883" priority="33">
      <formula>F30&gt;0</formula>
    </cfRule>
    <cfRule type="expression" dxfId="1882" priority="34">
      <formula>F30&lt;0</formula>
    </cfRule>
  </conditionalFormatting>
  <conditionalFormatting sqref="H30:H46">
    <cfRule type="expression" dxfId="1881" priority="31">
      <formula>H30&gt;0</formula>
    </cfRule>
    <cfRule type="expression" dxfId="1880" priority="32">
      <formula>H30&lt;0</formula>
    </cfRule>
  </conditionalFormatting>
  <conditionalFormatting sqref="Q10">
    <cfRule type="expression" dxfId="1879" priority="29">
      <formula>Q10&gt;0</formula>
    </cfRule>
    <cfRule type="expression" dxfId="1878" priority="30">
      <formula>Q10&lt;0</formula>
    </cfRule>
  </conditionalFormatting>
  <conditionalFormatting sqref="J25:J38">
    <cfRule type="expression" dxfId="1877" priority="27">
      <formula>J25&gt;0</formula>
    </cfRule>
    <cfRule type="expression" dxfId="1876" priority="28">
      <formula>J25&lt;0</formula>
    </cfRule>
  </conditionalFormatting>
  <conditionalFormatting sqref="K25:K38">
    <cfRule type="expression" dxfId="1875" priority="25">
      <formula>K25&gt;0</formula>
    </cfRule>
    <cfRule type="expression" dxfId="1874" priority="26">
      <formula>K25&lt;0</formula>
    </cfRule>
  </conditionalFormatting>
  <conditionalFormatting sqref="L25 L38">
    <cfRule type="expression" dxfId="1873" priority="23">
      <formula>L25&gt;0</formula>
    </cfRule>
    <cfRule type="expression" dxfId="1872" priority="24">
      <formula>L25&lt;0</formula>
    </cfRule>
  </conditionalFormatting>
  <conditionalFormatting sqref="F89:F110">
    <cfRule type="expression" dxfId="1871" priority="21">
      <formula>F89&gt;0</formula>
    </cfRule>
    <cfRule type="expression" dxfId="1870" priority="22">
      <formula>F89&lt;0</formula>
    </cfRule>
  </conditionalFormatting>
  <conditionalFormatting sqref="H89:H110">
    <cfRule type="expression" dxfId="1869" priority="19">
      <formula>H89&gt;0</formula>
    </cfRule>
    <cfRule type="expression" dxfId="1868" priority="20">
      <formula>H89&lt;0</formula>
    </cfRule>
  </conditionalFormatting>
  <conditionalFormatting sqref="J89:J102">
    <cfRule type="expression" dxfId="1867" priority="17">
      <formula>J89&gt;0</formula>
    </cfRule>
    <cfRule type="expression" dxfId="1866" priority="18">
      <formula>J89&lt;0</formula>
    </cfRule>
  </conditionalFormatting>
  <conditionalFormatting sqref="K89:K102">
    <cfRule type="expression" dxfId="1865" priority="15">
      <formula>K89&gt;0</formula>
    </cfRule>
    <cfRule type="expression" dxfId="1864" priority="16">
      <formula>K89&lt;0</formula>
    </cfRule>
  </conditionalFormatting>
  <conditionalFormatting sqref="L89:L102">
    <cfRule type="expression" dxfId="1863" priority="13">
      <formula>L89&gt;0</formula>
    </cfRule>
    <cfRule type="expression" dxfId="1862" priority="14">
      <formula>L89&lt;0</formula>
    </cfRule>
  </conditionalFormatting>
  <conditionalFormatting sqref="F29 F25:F26">
    <cfRule type="expression" dxfId="1861" priority="11">
      <formula>F25&gt;0</formula>
    </cfRule>
    <cfRule type="expression" dxfId="1860" priority="12">
      <formula>F25&lt;0</formula>
    </cfRule>
  </conditionalFormatting>
  <conditionalFormatting sqref="H29 H25:H26">
    <cfRule type="expression" dxfId="1859" priority="9">
      <formula>H25&gt;0</formula>
    </cfRule>
    <cfRule type="expression" dxfId="1858" priority="10">
      <formula>H25&lt;0</formula>
    </cfRule>
  </conditionalFormatting>
  <conditionalFormatting sqref="F28">
    <cfRule type="expression" dxfId="1857" priority="7">
      <formula>F28&gt;0</formula>
    </cfRule>
    <cfRule type="expression" dxfId="1856" priority="8">
      <formula>F28&lt;0</formula>
    </cfRule>
  </conditionalFormatting>
  <conditionalFormatting sqref="F27">
    <cfRule type="expression" dxfId="1855" priority="3">
      <formula>F27&gt;0</formula>
    </cfRule>
    <cfRule type="expression" dxfId="1854" priority="4">
      <formula>F27&lt;0</formula>
    </cfRule>
  </conditionalFormatting>
  <conditionalFormatting sqref="H27:H28">
    <cfRule type="expression" dxfId="1853" priority="1">
      <formula>H27&gt;0</formula>
    </cfRule>
    <cfRule type="expression" dxfId="1852"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51.13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5113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377.77000000000407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377.77000000000407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7.9778595759868981E-2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5.4762370428319961E-2</v>
      </c>
      <c r="R11">
        <v>0.7</v>
      </c>
      <c r="T11" s="1">
        <v>43285</v>
      </c>
      <c r="U11" t="s">
        <v>1084</v>
      </c>
    </row>
    <row r="12" spans="1:21" x14ac:dyDescent="0.25">
      <c r="H12" s="67"/>
      <c r="O12" s="11" t="s">
        <v>875</v>
      </c>
      <c r="Q12" s="1" t="s">
        <v>1354</v>
      </c>
    </row>
    <row r="13" spans="1:21" x14ac:dyDescent="0.25">
      <c r="H13" s="67"/>
      <c r="O13" s="11" t="s">
        <v>901</v>
      </c>
      <c r="Q13" s="2">
        <f>Q4/(3.94+4.03)*2</f>
        <v>12.830614805520701</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56.243000000000009</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55.731700000000004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55.220400000000005</v>
      </c>
    </row>
    <row r="20" spans="1:21" x14ac:dyDescent="0.25">
      <c r="O20" s="78">
        <v>1.07</v>
      </c>
      <c r="P20" s="78">
        <f t="shared" si="2"/>
        <v>54.709100000000007</v>
      </c>
      <c r="T20" s="1">
        <v>43416</v>
      </c>
      <c r="U20" t="s">
        <v>1250</v>
      </c>
    </row>
    <row r="21" spans="1:21" x14ac:dyDescent="0.25">
      <c r="O21" s="78">
        <v>1.06</v>
      </c>
      <c r="P21" s="78">
        <f t="shared" si="2"/>
        <v>54.197800000000008</v>
      </c>
    </row>
    <row r="22" spans="1:21" x14ac:dyDescent="0.25">
      <c r="O22" s="78">
        <v>1.05</v>
      </c>
      <c r="P22" s="78">
        <f t="shared" si="2"/>
        <v>53.686500000000002</v>
      </c>
    </row>
    <row r="23" spans="1:21" x14ac:dyDescent="0.25">
      <c r="O23" s="78">
        <v>1.04</v>
      </c>
      <c r="P23" s="78">
        <f t="shared" si="2"/>
        <v>53.175200000000004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52.663900000000005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52.152600000000007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51.641300000000001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51.13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50.618700000000004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50.107399999999998</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49.5961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49.084800000000001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48.573500000000003</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48.062199999999997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47.550900000000006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47.039600000000007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46.528300000000002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46.017000000000003</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51" priority="53">
      <formula>F7&gt;0</formula>
    </cfRule>
    <cfRule type="expression" dxfId="1850" priority="54">
      <formula>F7&lt;0</formula>
    </cfRule>
  </conditionalFormatting>
  <conditionalFormatting sqref="Q8">
    <cfRule type="expression" dxfId="1849" priority="51">
      <formula>Q8&gt;0</formula>
    </cfRule>
    <cfRule type="expression" dxfId="1848" priority="52">
      <formula>Q8&lt;0</formula>
    </cfRule>
  </conditionalFormatting>
  <conditionalFormatting sqref="Q10">
    <cfRule type="expression" dxfId="1847" priority="45">
      <formula>Q10&gt;0</formula>
    </cfRule>
    <cfRule type="expression" dxfId="1846" priority="46">
      <formula>Q10&lt;0</formula>
    </cfRule>
  </conditionalFormatting>
  <conditionalFormatting sqref="K25:K39">
    <cfRule type="expression" dxfId="1845" priority="41">
      <formula>K25&gt;0</formula>
    </cfRule>
    <cfRule type="expression" dxfId="1844" priority="42">
      <formula>K25&lt;0</formula>
    </cfRule>
  </conditionalFormatting>
  <conditionalFormatting sqref="L25">
    <cfRule type="expression" dxfId="1843" priority="39">
      <formula>L25&gt;0</formula>
    </cfRule>
    <cfRule type="expression" dxfId="1842" priority="40">
      <formula>L25&lt;0</formula>
    </cfRule>
  </conditionalFormatting>
  <conditionalFormatting sqref="F99:F120">
    <cfRule type="expression" dxfId="1841" priority="37">
      <formula>F99&gt;0</formula>
    </cfRule>
    <cfRule type="expression" dxfId="1840" priority="38">
      <formula>F99&lt;0</formula>
    </cfRule>
  </conditionalFormatting>
  <conditionalFormatting sqref="H99:H120">
    <cfRule type="expression" dxfId="1839" priority="35">
      <formula>H99&gt;0</formula>
    </cfRule>
    <cfRule type="expression" dxfId="1838" priority="36">
      <formula>H99&lt;0</formula>
    </cfRule>
  </conditionalFormatting>
  <conditionalFormatting sqref="J99:J112">
    <cfRule type="expression" dxfId="1837" priority="33">
      <formula>J99&gt;0</formula>
    </cfRule>
    <cfRule type="expression" dxfId="1836" priority="34">
      <formula>J99&lt;0</formula>
    </cfRule>
  </conditionalFormatting>
  <conditionalFormatting sqref="K99:K112">
    <cfRule type="expression" dxfId="1835" priority="31">
      <formula>K99&gt;0</formula>
    </cfRule>
    <cfRule type="expression" dxfId="1834" priority="32">
      <formula>K99&lt;0</formula>
    </cfRule>
  </conditionalFormatting>
  <conditionalFormatting sqref="L99:L112">
    <cfRule type="expression" dxfId="1833" priority="29">
      <formula>L99&gt;0</formula>
    </cfRule>
    <cfRule type="expression" dxfId="1832" priority="30">
      <formula>L99&lt;0</formula>
    </cfRule>
  </conditionalFormatting>
  <conditionalFormatting sqref="F25 F29">
    <cfRule type="expression" dxfId="1831" priority="27">
      <formula>F25&gt;0</formula>
    </cfRule>
    <cfRule type="expression" dxfId="1830" priority="28">
      <formula>F25&lt;0</formula>
    </cfRule>
  </conditionalFormatting>
  <conditionalFormatting sqref="H25 H29">
    <cfRule type="expression" dxfId="1829" priority="25">
      <formula>H25&gt;0</formula>
    </cfRule>
    <cfRule type="expression" dxfId="1828" priority="26">
      <formula>H25&lt;0</formula>
    </cfRule>
  </conditionalFormatting>
  <conditionalFormatting sqref="F26:F28">
    <cfRule type="expression" dxfId="1827" priority="23">
      <formula>F26&gt;0</formula>
    </cfRule>
    <cfRule type="expression" dxfId="1826" priority="24">
      <formula>F26&lt;0</formula>
    </cfRule>
  </conditionalFormatting>
  <conditionalFormatting sqref="H26:H28">
    <cfRule type="expression" dxfId="1825" priority="21">
      <formula>H26&gt;0</formula>
    </cfRule>
    <cfRule type="expression" dxfId="1824" priority="22">
      <formula>H26&lt;0</formula>
    </cfRule>
  </conditionalFormatting>
  <conditionalFormatting sqref="J25:J49">
    <cfRule type="expression" dxfId="1823" priority="17">
      <formula>J25&gt;0</formula>
    </cfRule>
    <cfRule type="expression" dxfId="1822" priority="18">
      <formula>J25&lt;0</formula>
    </cfRule>
  </conditionalFormatting>
  <conditionalFormatting sqref="J50:J61">
    <cfRule type="expression" dxfId="1821" priority="15">
      <formula>J50&gt;0</formula>
    </cfRule>
    <cfRule type="expression" dxfId="1820" priority="16">
      <formula>J50&lt;0</formula>
    </cfRule>
  </conditionalFormatting>
  <conditionalFormatting sqref="H62:H63 F62:F63">
    <cfRule type="expression" dxfId="1819" priority="7">
      <formula>F62&gt;0</formula>
    </cfRule>
    <cfRule type="expression" dxfId="1818" priority="8">
      <formula>F62&lt;0</formula>
    </cfRule>
  </conditionalFormatting>
  <conditionalFormatting sqref="J62:J70">
    <cfRule type="expression" dxfId="1817" priority="5">
      <formula>J62&gt;0</formula>
    </cfRule>
    <cfRule type="expression" dxfId="1816" priority="6">
      <formula>J62&lt;0</formula>
    </cfRule>
  </conditionalFormatting>
  <conditionalFormatting sqref="F66:F69 H66:H69">
    <cfRule type="expression" dxfId="1815" priority="1">
      <formula>F66&gt;0</formula>
    </cfRule>
    <cfRule type="expression" dxfId="181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13" priority="17">
      <formula>F38&gt;0</formula>
    </cfRule>
    <cfRule type="expression" dxfId="1812" priority="18">
      <formula>F38&lt;0</formula>
    </cfRule>
  </conditionalFormatting>
  <conditionalFormatting sqref="H38:H72">
    <cfRule type="expression" dxfId="1811" priority="9">
      <formula>H38&gt;0</formula>
    </cfRule>
    <cfRule type="expression" dxfId="1810" priority="10">
      <formula>H38&lt;0</formula>
    </cfRule>
  </conditionalFormatting>
  <conditionalFormatting sqref="F21:F37">
    <cfRule type="expression" dxfId="1809" priority="7">
      <formula>F21&gt;0</formula>
    </cfRule>
    <cfRule type="expression" dxfId="1808" priority="8">
      <formula>F21&lt;0</formula>
    </cfRule>
  </conditionalFormatting>
  <conditionalFormatting sqref="H21:H37">
    <cfRule type="expression" dxfId="1807" priority="5">
      <formula>H21&gt;0</formula>
    </cfRule>
    <cfRule type="expression" dxfId="1806" priority="6">
      <formula>H21&lt;0</formula>
    </cfRule>
  </conditionalFormatting>
  <conditionalFormatting sqref="Q8">
    <cfRule type="expression" dxfId="1805" priority="1">
      <formula>Q8&gt;0</formula>
    </cfRule>
    <cfRule type="expression" dxfId="1804" priority="2">
      <formula>Q8&lt;0</formula>
    </cfRule>
  </conditionalFormatting>
  <conditionalFormatting sqref="Q7">
    <cfRule type="expression" dxfId="1803" priority="3">
      <formula>Q7&gt;0</formula>
    </cfRule>
    <cfRule type="expression" dxfId="180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01" priority="15">
      <formula>F39&gt;0</formula>
    </cfRule>
    <cfRule type="expression" dxfId="1800" priority="16">
      <formula>F39&lt;0</formula>
    </cfRule>
  </conditionalFormatting>
  <conditionalFormatting sqref="Q7">
    <cfRule type="expression" dxfId="1799" priority="13">
      <formula>Q7&gt;0</formula>
    </cfRule>
    <cfRule type="expression" dxfId="1798" priority="14">
      <formula>Q7&lt;0</formula>
    </cfRule>
  </conditionalFormatting>
  <conditionalFormatting sqref="Q8">
    <cfRule type="expression" dxfId="1797" priority="11">
      <formula>Q8&gt;0</formula>
    </cfRule>
    <cfRule type="expression" dxfId="1796" priority="12">
      <formula>Q8&lt;0</formula>
    </cfRule>
  </conditionalFormatting>
  <conditionalFormatting sqref="F25:F38">
    <cfRule type="expression" dxfId="1795" priority="9">
      <formula>F25&gt;0</formula>
    </cfRule>
    <cfRule type="expression" dxfId="1794" priority="10">
      <formula>F25&lt;0</formula>
    </cfRule>
  </conditionalFormatting>
  <conditionalFormatting sqref="H25:H38">
    <cfRule type="expression" dxfId="1793" priority="7">
      <formula>H25&gt;0</formula>
    </cfRule>
    <cfRule type="expression" dxfId="1792" priority="8">
      <formula>H25&lt;0</formula>
    </cfRule>
  </conditionalFormatting>
  <conditionalFormatting sqref="M55">
    <cfRule type="expression" dxfId="1791" priority="3">
      <formula>M55&gt;0</formula>
    </cfRule>
    <cfRule type="expression" dxfId="1790" priority="4">
      <formula>M55&lt;0</formula>
    </cfRule>
  </conditionalFormatting>
  <conditionalFormatting sqref="Q10">
    <cfRule type="expression" dxfId="1789" priority="1">
      <formula>Q10&gt;0</formula>
    </cfRule>
    <cfRule type="expression" dxfId="178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5" activePane="bottomLeft" state="frozen"/>
      <selection activeCell="M34" sqref="M34"/>
      <selection pane="bottomLeft" activeCell="H52" sqref="H5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7.7154399999999441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21.71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10855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3857.7199999999721</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8449.5400000000263</v>
      </c>
      <c r="R7">
        <v>500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6997.2800000000279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1.8138382256877323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4.6061722708429292E-3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12.405714285714286</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23.881000000000004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23.663900000000002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23.446800000000003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23.229700000000001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23.012600000000003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22.795500000000001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22.578400000000002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22.3613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22.144200000000001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21.927099999999999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21.71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21.492900000000002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21.2758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21.058700000000002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20.8416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20.624500000000001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20.407399999999999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20.190300000000001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19.973200000000002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19.7561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19.539000000000001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2:12" x14ac:dyDescent="0.25">
      <c r="B225" s="161">
        <v>43818</v>
      </c>
      <c r="C225" s="10">
        <v>500</v>
      </c>
      <c r="D225" s="39">
        <v>7.7149999999999999</v>
      </c>
      <c r="E225" s="39">
        <v>20.605</v>
      </c>
      <c r="F225" s="39">
        <f t="shared" ref="F225" si="49">C225*(E225-D225)</f>
        <v>6445</v>
      </c>
      <c r="G225" s="39">
        <f t="shared" ref="G225" si="50">D225*C225</f>
        <v>3857.5</v>
      </c>
      <c r="H225" s="175">
        <f t="shared" ref="H225" si="51">(E225-D225)/D225</f>
        <v>1.6707712248865847</v>
      </c>
      <c r="I225" s="39"/>
      <c r="J225" s="39"/>
      <c r="K225" s="39">
        <f t="shared" ref="K225" si="52">F225+$Q$10</f>
        <v>7897.2599999999984</v>
      </c>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53">C231*(E231-D231)</f>
        <v>-30.999999999999872</v>
      </c>
      <c r="G231" s="292">
        <f t="shared" ref="G231:G236" si="54">D231*C231</f>
        <v>2500</v>
      </c>
      <c r="H231" s="293">
        <f t="shared" ref="H231:H236" si="55">(E231-D231)/D231</f>
        <v>-1.2399999999999949E-2</v>
      </c>
      <c r="I231" s="292"/>
    </row>
    <row r="232" spans="2:12" x14ac:dyDescent="0.25">
      <c r="B232" s="290">
        <v>42549</v>
      </c>
      <c r="C232" s="291">
        <v>100</v>
      </c>
      <c r="D232" s="292">
        <v>25</v>
      </c>
      <c r="E232" s="292">
        <v>25.26</v>
      </c>
      <c r="F232" s="292">
        <f t="shared" si="53"/>
        <v>26.000000000000156</v>
      </c>
      <c r="G232" s="292">
        <f t="shared" si="54"/>
        <v>2500</v>
      </c>
      <c r="H232" s="293">
        <f t="shared" si="55"/>
        <v>1.0400000000000062E-2</v>
      </c>
      <c r="I232" s="292"/>
    </row>
    <row r="233" spans="2:12" x14ac:dyDescent="0.25">
      <c r="B233" s="290">
        <v>42552</v>
      </c>
      <c r="C233" s="291">
        <v>100</v>
      </c>
      <c r="D233" s="292">
        <v>25</v>
      </c>
      <c r="E233" s="292">
        <v>26.57</v>
      </c>
      <c r="F233" s="292">
        <f t="shared" si="53"/>
        <v>157.00000000000003</v>
      </c>
      <c r="G233" s="292">
        <f t="shared" si="54"/>
        <v>2500</v>
      </c>
      <c r="H233" s="293">
        <f t="shared" si="55"/>
        <v>6.2800000000000009E-2</v>
      </c>
      <c r="I233" s="292"/>
    </row>
    <row r="234" spans="2:12" x14ac:dyDescent="0.25">
      <c r="B234" s="290">
        <v>42556</v>
      </c>
      <c r="C234" s="291">
        <v>100</v>
      </c>
      <c r="D234" s="292">
        <v>25</v>
      </c>
      <c r="E234" s="292">
        <v>25.47</v>
      </c>
      <c r="F234" s="292">
        <f t="shared" si="53"/>
        <v>46.999999999999886</v>
      </c>
      <c r="G234" s="292">
        <f t="shared" si="54"/>
        <v>2500</v>
      </c>
      <c r="H234" s="293">
        <f t="shared" si="55"/>
        <v>1.8799999999999956E-2</v>
      </c>
      <c r="I234" s="292"/>
    </row>
    <row r="235" spans="2:12" x14ac:dyDescent="0.25">
      <c r="B235" s="290">
        <v>42562</v>
      </c>
      <c r="C235" s="291">
        <v>100</v>
      </c>
      <c r="D235" s="292">
        <v>25</v>
      </c>
      <c r="E235" s="292">
        <v>25.69</v>
      </c>
      <c r="F235" s="292">
        <f t="shared" si="53"/>
        <v>69.000000000000128</v>
      </c>
      <c r="G235" s="292">
        <f t="shared" si="54"/>
        <v>2500</v>
      </c>
      <c r="H235" s="293">
        <f t="shared" si="55"/>
        <v>2.7600000000000052E-2</v>
      </c>
      <c r="I235" s="292"/>
    </row>
    <row r="236" spans="2:12" x14ac:dyDescent="0.25">
      <c r="B236" s="290">
        <v>42563</v>
      </c>
      <c r="C236" s="291">
        <v>100</v>
      </c>
      <c r="D236" s="292">
        <v>25</v>
      </c>
      <c r="E236" s="292">
        <v>26.48</v>
      </c>
      <c r="F236" s="292">
        <f t="shared" si="53"/>
        <v>148.00000000000006</v>
      </c>
      <c r="G236" s="292">
        <f t="shared" si="54"/>
        <v>2500</v>
      </c>
      <c r="H236" s="293">
        <f t="shared" si="55"/>
        <v>5.9200000000000016E-2</v>
      </c>
      <c r="I236" s="292"/>
    </row>
    <row r="237" spans="2:12" x14ac:dyDescent="0.25">
      <c r="B237" s="290">
        <v>42569</v>
      </c>
      <c r="C237" s="291">
        <v>100</v>
      </c>
      <c r="D237" s="292">
        <v>25</v>
      </c>
      <c r="E237" s="292">
        <v>29.28</v>
      </c>
      <c r="F237" s="292">
        <f t="shared" ref="F237:F243" si="56">C237*(E237-D237)</f>
        <v>428.00000000000011</v>
      </c>
      <c r="G237" s="292">
        <f t="shared" ref="G237:G243" si="57">D237*C237</f>
        <v>2500</v>
      </c>
      <c r="H237" s="293">
        <f t="shared" ref="H237:H243" si="58">(E237-D237)/D237</f>
        <v>0.17120000000000005</v>
      </c>
      <c r="I237" s="292"/>
    </row>
    <row r="238" spans="2:12" x14ac:dyDescent="0.25">
      <c r="B238" s="290">
        <v>42570</v>
      </c>
      <c r="C238" s="291">
        <v>100</v>
      </c>
      <c r="D238" s="292">
        <v>25</v>
      </c>
      <c r="E238" s="292">
        <v>28.68</v>
      </c>
      <c r="F238" s="292">
        <f t="shared" si="56"/>
        <v>368</v>
      </c>
      <c r="G238" s="292">
        <f t="shared" si="57"/>
        <v>2500</v>
      </c>
      <c r="H238" s="293">
        <f t="shared" si="58"/>
        <v>0.1472</v>
      </c>
      <c r="I238" s="292"/>
    </row>
    <row r="239" spans="2:12" x14ac:dyDescent="0.25">
      <c r="B239" s="290">
        <v>42571</v>
      </c>
      <c r="C239" s="291">
        <v>100</v>
      </c>
      <c r="D239" s="292">
        <v>25</v>
      </c>
      <c r="E239" s="292">
        <v>29.01</v>
      </c>
      <c r="F239" s="292">
        <f t="shared" si="56"/>
        <v>401.00000000000017</v>
      </c>
      <c r="G239" s="292">
        <f t="shared" si="57"/>
        <v>2500</v>
      </c>
      <c r="H239" s="293">
        <f t="shared" si="58"/>
        <v>0.16040000000000007</v>
      </c>
      <c r="I239" s="292"/>
    </row>
    <row r="240" spans="2:12" x14ac:dyDescent="0.25">
      <c r="B240" s="290">
        <v>42572</v>
      </c>
      <c r="C240" s="291">
        <v>100</v>
      </c>
      <c r="D240" s="292">
        <v>25</v>
      </c>
      <c r="E240" s="292">
        <v>28.89</v>
      </c>
      <c r="F240" s="292">
        <f t="shared" si="56"/>
        <v>389.00000000000006</v>
      </c>
      <c r="G240" s="292">
        <f t="shared" si="57"/>
        <v>2500</v>
      </c>
      <c r="H240" s="293">
        <f t="shared" si="58"/>
        <v>0.15560000000000002</v>
      </c>
      <c r="I240" s="292"/>
    </row>
    <row r="241" spans="2:9" x14ac:dyDescent="0.25">
      <c r="B241" s="290">
        <v>42576</v>
      </c>
      <c r="C241" s="291">
        <v>100</v>
      </c>
      <c r="D241" s="292">
        <v>25</v>
      </c>
      <c r="E241" s="292">
        <v>28.63</v>
      </c>
      <c r="F241" s="292">
        <f t="shared" si="56"/>
        <v>362.99999999999989</v>
      </c>
      <c r="G241" s="292">
        <f t="shared" si="57"/>
        <v>2500</v>
      </c>
      <c r="H241" s="293">
        <f t="shared" si="58"/>
        <v>0.14519999999999997</v>
      </c>
      <c r="I241" s="292"/>
    </row>
    <row r="242" spans="2:9" x14ac:dyDescent="0.25">
      <c r="B242" s="290">
        <v>42577</v>
      </c>
      <c r="C242" s="291">
        <v>100</v>
      </c>
      <c r="D242" s="292">
        <v>25</v>
      </c>
      <c r="E242" s="292">
        <v>29.34</v>
      </c>
      <c r="F242" s="292">
        <f t="shared" si="56"/>
        <v>434</v>
      </c>
      <c r="G242" s="292">
        <f t="shared" si="57"/>
        <v>2500</v>
      </c>
      <c r="H242" s="293">
        <f t="shared" si="58"/>
        <v>0.1736</v>
      </c>
      <c r="I242" s="292"/>
    </row>
    <row r="243" spans="2:9" x14ac:dyDescent="0.25">
      <c r="B243" s="290">
        <v>42580</v>
      </c>
      <c r="C243" s="291">
        <v>100</v>
      </c>
      <c r="D243" s="292">
        <v>25</v>
      </c>
      <c r="E243" s="292">
        <v>27</v>
      </c>
      <c r="F243" s="292">
        <f t="shared" si="56"/>
        <v>200</v>
      </c>
      <c r="G243" s="292">
        <f t="shared" si="57"/>
        <v>2500</v>
      </c>
      <c r="H243" s="293">
        <f t="shared" si="58"/>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59">C248*(E248-D248)</f>
        <v>-9.9999999999999645</v>
      </c>
      <c r="G248" s="194">
        <f t="shared" ref="G248:G253" si="60">D248*C248</f>
        <v>1287</v>
      </c>
      <c r="H248" s="208">
        <f t="shared" ref="H248:H253" si="61">(E248-D248)/D248</f>
        <v>-7.7700077700077431E-3</v>
      </c>
      <c r="I248" s="194"/>
    </row>
    <row r="249" spans="2:9" x14ac:dyDescent="0.25">
      <c r="B249" s="198">
        <v>42636</v>
      </c>
      <c r="C249" s="193">
        <v>50</v>
      </c>
      <c r="D249" s="194">
        <v>25.74</v>
      </c>
      <c r="E249" s="194">
        <v>24.82</v>
      </c>
      <c r="F249" s="194">
        <f t="shared" si="59"/>
        <v>-45.999999999999908</v>
      </c>
      <c r="G249" s="194">
        <f t="shared" si="60"/>
        <v>1287</v>
      </c>
      <c r="H249" s="208">
        <f t="shared" si="61"/>
        <v>-3.5742035742035674E-2</v>
      </c>
      <c r="I249" s="194"/>
    </row>
    <row r="250" spans="2:9" x14ac:dyDescent="0.25">
      <c r="B250" s="198">
        <v>42639</v>
      </c>
      <c r="C250" s="193">
        <v>100</v>
      </c>
      <c r="D250" s="194">
        <v>24.96</v>
      </c>
      <c r="E250" s="194">
        <v>24.14</v>
      </c>
      <c r="F250" s="194">
        <f t="shared" si="59"/>
        <v>-82.000000000000028</v>
      </c>
      <c r="G250" s="194">
        <f t="shared" si="60"/>
        <v>2496</v>
      </c>
      <c r="H250" s="208">
        <f t="shared" si="61"/>
        <v>-3.2852564102564111E-2</v>
      </c>
      <c r="I250" s="194"/>
    </row>
    <row r="251" spans="2:9" x14ac:dyDescent="0.25">
      <c r="B251" s="198">
        <v>42639</v>
      </c>
      <c r="C251" s="193">
        <v>150</v>
      </c>
      <c r="D251" s="194">
        <v>24.8</v>
      </c>
      <c r="E251" s="194">
        <v>24.14</v>
      </c>
      <c r="F251" s="194">
        <f t="shared" si="59"/>
        <v>-99.000000000000028</v>
      </c>
      <c r="G251" s="194">
        <f t="shared" si="60"/>
        <v>3720</v>
      </c>
      <c r="H251" s="208">
        <f t="shared" si="61"/>
        <v>-2.6612903225806457E-2</v>
      </c>
      <c r="I251" s="194"/>
    </row>
    <row r="252" spans="2:9" x14ac:dyDescent="0.25">
      <c r="B252" s="198">
        <v>42640</v>
      </c>
      <c r="C252" s="193">
        <v>150</v>
      </c>
      <c r="D252" s="194">
        <v>24.8</v>
      </c>
      <c r="E252" s="194">
        <v>23.99</v>
      </c>
      <c r="F252" s="194">
        <f t="shared" si="59"/>
        <v>-121.50000000000034</v>
      </c>
      <c r="G252" s="194">
        <f t="shared" si="60"/>
        <v>3720</v>
      </c>
      <c r="H252" s="208">
        <f t="shared" si="61"/>
        <v>-3.2661290322580736E-2</v>
      </c>
      <c r="I252" s="194"/>
    </row>
    <row r="253" spans="2:9" x14ac:dyDescent="0.25">
      <c r="B253" s="198">
        <v>42643</v>
      </c>
      <c r="C253" s="193">
        <v>150</v>
      </c>
      <c r="D253" s="194">
        <v>24.8</v>
      </c>
      <c r="E253" s="194">
        <v>24.46</v>
      </c>
      <c r="F253" s="194">
        <f t="shared" si="59"/>
        <v>-50.999999999999979</v>
      </c>
      <c r="G253" s="194">
        <f t="shared" si="60"/>
        <v>3720</v>
      </c>
      <c r="H253" s="208">
        <f t="shared" si="61"/>
        <v>-1.3709677419354832E-2</v>
      </c>
      <c r="I253" s="194"/>
    </row>
    <row r="254" spans="2:9" x14ac:dyDescent="0.25">
      <c r="B254" s="198">
        <v>42646</v>
      </c>
      <c r="C254" s="193">
        <v>150</v>
      </c>
      <c r="D254" s="194">
        <v>24.8</v>
      </c>
      <c r="E254" s="194">
        <v>24.89</v>
      </c>
      <c r="F254" s="194">
        <f t="shared" ref="F254:F265" si="62">C254*(E254-D254)</f>
        <v>13.499999999999979</v>
      </c>
      <c r="G254" s="194">
        <f t="shared" ref="G254:G265" si="63">D254*C254</f>
        <v>3720</v>
      </c>
      <c r="H254" s="208">
        <f t="shared" ref="H254:H265" si="64">(E254-D254)/D254</f>
        <v>3.6290322580645102E-3</v>
      </c>
      <c r="I254" s="194"/>
    </row>
    <row r="255" spans="2:9" x14ac:dyDescent="0.25">
      <c r="B255" s="198">
        <v>42648</v>
      </c>
      <c r="C255" s="193">
        <v>150</v>
      </c>
      <c r="D255" s="194">
        <v>24.8</v>
      </c>
      <c r="E255" s="194">
        <v>25.07</v>
      </c>
      <c r="F255" s="194">
        <f t="shared" si="62"/>
        <v>40.499999999999936</v>
      </c>
      <c r="G255" s="194">
        <f t="shared" si="63"/>
        <v>3720</v>
      </c>
      <c r="H255" s="208">
        <f t="shared" si="64"/>
        <v>1.0887096774193531E-2</v>
      </c>
      <c r="I255" s="194"/>
    </row>
    <row r="256" spans="2:9" x14ac:dyDescent="0.25">
      <c r="B256" s="198">
        <v>42649</v>
      </c>
      <c r="C256" s="193">
        <v>150</v>
      </c>
      <c r="D256" s="194">
        <v>24.8</v>
      </c>
      <c r="E256" s="194">
        <v>24.85</v>
      </c>
      <c r="F256" s="194">
        <f t="shared" si="62"/>
        <v>7.5000000000001066</v>
      </c>
      <c r="G256" s="194">
        <f t="shared" si="63"/>
        <v>3720</v>
      </c>
      <c r="H256" s="208">
        <f t="shared" si="64"/>
        <v>2.0161290322580931E-3</v>
      </c>
      <c r="I256" s="194"/>
    </row>
    <row r="257" spans="2:9" x14ac:dyDescent="0.25">
      <c r="B257" s="198">
        <v>42650</v>
      </c>
      <c r="C257" s="193">
        <v>150</v>
      </c>
      <c r="D257" s="194">
        <v>24.8</v>
      </c>
      <c r="E257" s="194">
        <v>24.58</v>
      </c>
      <c r="F257" s="194">
        <f t="shared" si="62"/>
        <v>-33.000000000000362</v>
      </c>
      <c r="G257" s="194">
        <f t="shared" si="63"/>
        <v>3720</v>
      </c>
      <c r="H257" s="208">
        <f t="shared" si="64"/>
        <v>-8.8709677419355811E-3</v>
      </c>
      <c r="I257" s="194"/>
    </row>
    <row r="258" spans="2:9" x14ac:dyDescent="0.25">
      <c r="B258" s="198">
        <v>42661</v>
      </c>
      <c r="C258" s="193">
        <v>150</v>
      </c>
      <c r="D258" s="194">
        <v>24.8</v>
      </c>
      <c r="E258" s="194">
        <v>23.39</v>
      </c>
      <c r="F258" s="194">
        <f t="shared" si="62"/>
        <v>-211.50000000000003</v>
      </c>
      <c r="G258" s="194">
        <f t="shared" si="63"/>
        <v>3720</v>
      </c>
      <c r="H258" s="208">
        <f t="shared" si="64"/>
        <v>-5.6854838709677426E-2</v>
      </c>
      <c r="I258" s="194"/>
    </row>
    <row r="259" spans="2:9" x14ac:dyDescent="0.25">
      <c r="B259" s="198">
        <v>42662</v>
      </c>
      <c r="C259" s="193">
        <v>150</v>
      </c>
      <c r="D259" s="194">
        <v>24.8</v>
      </c>
      <c r="E259" s="194">
        <v>23.84</v>
      </c>
      <c r="F259" s="194">
        <f t="shared" si="62"/>
        <v>-144.00000000000011</v>
      </c>
      <c r="G259" s="194">
        <f t="shared" si="63"/>
        <v>3720</v>
      </c>
      <c r="H259" s="208">
        <f t="shared" si="64"/>
        <v>-3.8709677419354875E-2</v>
      </c>
      <c r="I259" s="194"/>
    </row>
    <row r="260" spans="2:9" x14ac:dyDescent="0.25">
      <c r="B260" s="198">
        <v>42664</v>
      </c>
      <c r="C260" s="193">
        <v>150</v>
      </c>
      <c r="D260" s="194">
        <v>24.8</v>
      </c>
      <c r="E260" s="194">
        <v>24.31</v>
      </c>
      <c r="F260" s="194">
        <f t="shared" si="62"/>
        <v>-73.500000000000298</v>
      </c>
      <c r="G260" s="194">
        <f t="shared" si="63"/>
        <v>3720</v>
      </c>
      <c r="H260" s="208">
        <f t="shared" si="64"/>
        <v>-1.975806451612911E-2</v>
      </c>
      <c r="I260" s="194"/>
    </row>
    <row r="261" spans="2:9" x14ac:dyDescent="0.25">
      <c r="B261" s="198">
        <v>42670</v>
      </c>
      <c r="C261" s="193">
        <v>150</v>
      </c>
      <c r="D261" s="194">
        <v>24.626899999999999</v>
      </c>
      <c r="E261" s="194">
        <v>23.93</v>
      </c>
      <c r="F261" s="194">
        <f t="shared" si="62"/>
        <v>-104.53499999999991</v>
      </c>
      <c r="G261" s="194">
        <f t="shared" si="63"/>
        <v>3694.0349999999999</v>
      </c>
      <c r="H261" s="208">
        <f t="shared" si="64"/>
        <v>-2.8298324190214743E-2</v>
      </c>
      <c r="I261" s="194"/>
    </row>
    <row r="262" spans="2:9" x14ac:dyDescent="0.25">
      <c r="B262" s="198">
        <v>42674</v>
      </c>
      <c r="C262" s="193">
        <v>150</v>
      </c>
      <c r="D262" s="194">
        <v>24.626899999999999</v>
      </c>
      <c r="E262" s="194">
        <v>23.53</v>
      </c>
      <c r="F262" s="194">
        <f t="shared" si="62"/>
        <v>-164.53499999999968</v>
      </c>
      <c r="G262" s="194">
        <f t="shared" si="63"/>
        <v>3694.0349999999999</v>
      </c>
      <c r="H262" s="208">
        <f t="shared" si="64"/>
        <v>-4.4540725791715481E-2</v>
      </c>
      <c r="I262" s="194"/>
    </row>
    <row r="263" spans="2:9" x14ac:dyDescent="0.25">
      <c r="B263" s="198">
        <v>42675</v>
      </c>
      <c r="C263" s="193">
        <v>150</v>
      </c>
      <c r="D263" s="194">
        <v>24.264700000000001</v>
      </c>
      <c r="E263" s="194">
        <v>24.32</v>
      </c>
      <c r="F263" s="194">
        <f t="shared" si="62"/>
        <v>8.2949999999998525</v>
      </c>
      <c r="G263" s="194">
        <f t="shared" si="63"/>
        <v>3639.7050000000004</v>
      </c>
      <c r="H263" s="208">
        <f t="shared" si="64"/>
        <v>2.2790308555225912E-3</v>
      </c>
      <c r="I263" s="194"/>
    </row>
    <row r="264" spans="2:9" x14ac:dyDescent="0.25">
      <c r="B264" s="198">
        <v>42676</v>
      </c>
      <c r="C264" s="193">
        <v>150</v>
      </c>
      <c r="D264" s="194">
        <v>24.264700000000001</v>
      </c>
      <c r="E264" s="194">
        <v>24.73</v>
      </c>
      <c r="F264" s="194">
        <f t="shared" si="62"/>
        <v>69.794999999999874</v>
      </c>
      <c r="G264" s="194">
        <f t="shared" si="63"/>
        <v>3639.7050000000004</v>
      </c>
      <c r="H264" s="208">
        <f t="shared" si="64"/>
        <v>1.9176004648728363E-2</v>
      </c>
      <c r="I264" s="194"/>
    </row>
    <row r="265" spans="2:9" x14ac:dyDescent="0.25">
      <c r="B265" s="198">
        <v>42704</v>
      </c>
      <c r="C265" s="193">
        <v>100</v>
      </c>
      <c r="D265" s="194">
        <v>22.507400000000001</v>
      </c>
      <c r="E265" s="194">
        <v>28.4</v>
      </c>
      <c r="F265" s="194">
        <f t="shared" si="62"/>
        <v>589.25999999999976</v>
      </c>
      <c r="G265" s="194">
        <f t="shared" si="63"/>
        <v>2250.7400000000002</v>
      </c>
      <c r="H265" s="208">
        <f t="shared" si="64"/>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7" priority="220">
      <formula>F121&gt;0</formula>
    </cfRule>
    <cfRule type="expression" dxfId="1786" priority="221">
      <formula>F121&lt;0</formula>
    </cfRule>
  </conditionalFormatting>
  <conditionalFormatting sqref="Q7">
    <cfRule type="expression" dxfId="1785" priority="208">
      <formula>Q7&gt;0</formula>
    </cfRule>
    <cfRule type="expression" dxfId="1784" priority="209">
      <formula>Q7&lt;0</formula>
    </cfRule>
  </conditionalFormatting>
  <conditionalFormatting sqref="Q8">
    <cfRule type="expression" dxfId="1783" priority="206">
      <formula>Q8&gt;0</formula>
    </cfRule>
    <cfRule type="expression" dxfId="1782" priority="207">
      <formula>Q8&lt;0</formula>
    </cfRule>
  </conditionalFormatting>
  <conditionalFormatting sqref="F231:F243">
    <cfRule type="expression" dxfId="1781" priority="204">
      <formula>F231&gt;0</formula>
    </cfRule>
    <cfRule type="expression" dxfId="1780" priority="205">
      <formula>F231&lt;0</formula>
    </cfRule>
  </conditionalFormatting>
  <conditionalFormatting sqref="H231:H243">
    <cfRule type="expression" dxfId="1779" priority="202">
      <formula>H231&gt;0</formula>
    </cfRule>
    <cfRule type="expression" dxfId="1778" priority="203">
      <formula>H231&lt;0</formula>
    </cfRule>
  </conditionalFormatting>
  <conditionalFormatting sqref="H247:H250">
    <cfRule type="expression" dxfId="1777" priority="198">
      <formula>H247&gt;0</formula>
    </cfRule>
    <cfRule type="expression" dxfId="1776" priority="199">
      <formula>H247&lt;0</formula>
    </cfRule>
  </conditionalFormatting>
  <conditionalFormatting sqref="F247:F250">
    <cfRule type="expression" dxfId="1775" priority="200">
      <formula>F247&gt;0</formula>
    </cfRule>
    <cfRule type="expression" dxfId="1774" priority="201">
      <formula>F247&lt;0</formula>
    </cfRule>
  </conditionalFormatting>
  <conditionalFormatting sqref="M273">
    <cfRule type="expression" dxfId="1773" priority="196">
      <formula>M273&gt;0</formula>
    </cfRule>
    <cfRule type="expression" dxfId="1772" priority="197">
      <formula>M273&lt;0</formula>
    </cfRule>
  </conditionalFormatting>
  <conditionalFormatting sqref="F73:F74 F81:F118">
    <cfRule type="expression" dxfId="1771" priority="194">
      <formula>F73&gt;0</formula>
    </cfRule>
    <cfRule type="expression" dxfId="1770" priority="195">
      <formula>F73&lt;0</formula>
    </cfRule>
  </conditionalFormatting>
  <conditionalFormatting sqref="H73:H74 H81:H118">
    <cfRule type="expression" dxfId="1769" priority="192">
      <formula>H73&gt;0</formula>
    </cfRule>
    <cfRule type="expression" dxfId="1768" priority="193">
      <formula>H73&lt;0</formula>
    </cfRule>
  </conditionalFormatting>
  <conditionalFormatting sqref="Q10">
    <cfRule type="expression" dxfId="1767" priority="190">
      <formula>Q10&gt;0</formula>
    </cfRule>
    <cfRule type="expression" dxfId="1766" priority="191">
      <formula>Q10&lt;0</formula>
    </cfRule>
  </conditionalFormatting>
  <conditionalFormatting sqref="F75:F80">
    <cfRule type="expression" dxfId="1765" priority="188">
      <formula>F75&gt;0</formula>
    </cfRule>
    <cfRule type="expression" dxfId="1764" priority="189">
      <formula>F75&lt;0</formula>
    </cfRule>
  </conditionalFormatting>
  <conditionalFormatting sqref="H75:H80">
    <cfRule type="expression" dxfId="1763" priority="186">
      <formula>H75&gt;0</formula>
    </cfRule>
    <cfRule type="expression" dxfId="1762" priority="187">
      <formula>H75&lt;0</formula>
    </cfRule>
  </conditionalFormatting>
  <conditionalFormatting sqref="K78:K85">
    <cfRule type="expression" dxfId="1761" priority="184">
      <formula>K78&gt;0</formula>
    </cfRule>
    <cfRule type="expression" dxfId="1760" priority="185">
      <formula>K78&lt;0</formula>
    </cfRule>
  </conditionalFormatting>
  <conditionalFormatting sqref="K86:K118">
    <cfRule type="expression" dxfId="1759" priority="182">
      <formula>K86&gt;0</formula>
    </cfRule>
    <cfRule type="expression" dxfId="1758" priority="183">
      <formula>K86&lt;0</formula>
    </cfRule>
  </conditionalFormatting>
  <conditionalFormatting sqref="F119:F120">
    <cfRule type="expression" dxfId="1757" priority="179">
      <formula>F119&gt;0</formula>
    </cfRule>
    <cfRule type="expression" dxfId="1756" priority="180">
      <formula>F119&lt;0</formula>
    </cfRule>
  </conditionalFormatting>
  <conditionalFormatting sqref="H119:H120">
    <cfRule type="expression" dxfId="1755" priority="177">
      <formula>H119&gt;0</formula>
    </cfRule>
    <cfRule type="expression" dxfId="1754" priority="178">
      <formula>H119&lt;0</formula>
    </cfRule>
  </conditionalFormatting>
  <conditionalFormatting sqref="K119:K120">
    <cfRule type="expression" dxfId="1753" priority="175">
      <formula>K119&gt;0</formula>
    </cfRule>
    <cfRule type="expression" dxfId="1752" priority="176">
      <formula>K119&lt;0</formula>
    </cfRule>
  </conditionalFormatting>
  <conditionalFormatting sqref="F129:F131 H129:H131 K129:K131">
    <cfRule type="expression" dxfId="1751" priority="171">
      <formula>F129&gt;0</formula>
    </cfRule>
    <cfRule type="expression" dxfId="1750" priority="172">
      <formula>F129&lt;0</formula>
    </cfRule>
  </conditionalFormatting>
  <conditionalFormatting sqref="L121:L127 L228">
    <cfRule type="expression" dxfId="1749" priority="169">
      <formula>L121&gt;0</formula>
    </cfRule>
    <cfRule type="expression" dxfId="1748" priority="170">
      <formula>L121&lt;0</formula>
    </cfRule>
  </conditionalFormatting>
  <conditionalFormatting sqref="L78:L85">
    <cfRule type="expression" dxfId="1747" priority="167">
      <formula>L78&gt;0</formula>
    </cfRule>
    <cfRule type="expression" dxfId="1746" priority="168">
      <formula>L78&lt;0</formula>
    </cfRule>
  </conditionalFormatting>
  <conditionalFormatting sqref="L86:L118">
    <cfRule type="expression" dxfId="1745" priority="165">
      <formula>L86&gt;0</formula>
    </cfRule>
    <cfRule type="expression" dxfId="1744" priority="166">
      <formula>L86&lt;0</formula>
    </cfRule>
  </conditionalFormatting>
  <conditionalFormatting sqref="L119:L120">
    <cfRule type="expression" dxfId="1743" priority="163">
      <formula>L119&gt;0</formula>
    </cfRule>
    <cfRule type="expression" dxfId="1742" priority="164">
      <formula>L119&lt;0</formula>
    </cfRule>
  </conditionalFormatting>
  <conditionalFormatting sqref="L129:L131">
    <cfRule type="expression" dxfId="1741" priority="161">
      <formula>L129&gt;0</formula>
    </cfRule>
    <cfRule type="expression" dxfId="1740" priority="162">
      <formula>L129&lt;0</formula>
    </cfRule>
  </conditionalFormatting>
  <conditionalFormatting sqref="F138:F141 H138:H141">
    <cfRule type="expression" dxfId="1739" priority="159">
      <formula>F138&gt;0</formula>
    </cfRule>
    <cfRule type="expression" dxfId="1738" priority="160">
      <formula>F138&lt;0</formula>
    </cfRule>
  </conditionalFormatting>
  <conditionalFormatting sqref="K135:K137 F135:F137 H135:H137">
    <cfRule type="expression" dxfId="1737" priority="155">
      <formula>F135&gt;0</formula>
    </cfRule>
    <cfRule type="expression" dxfId="1736" priority="156">
      <formula>F135&lt;0</formula>
    </cfRule>
  </conditionalFormatting>
  <conditionalFormatting sqref="L135:L136">
    <cfRule type="expression" dxfId="1735" priority="153">
      <formula>L135&gt;0</formula>
    </cfRule>
    <cfRule type="expression" dxfId="1734" priority="154">
      <formula>L135&lt;0</formula>
    </cfRule>
  </conditionalFormatting>
  <conditionalFormatting sqref="K132:K134 F132:F134 H132:H134">
    <cfRule type="expression" dxfId="1733" priority="151">
      <formula>F132&gt;0</formula>
    </cfRule>
    <cfRule type="expression" dxfId="1732" priority="152">
      <formula>F132&lt;0</formula>
    </cfRule>
  </conditionalFormatting>
  <conditionalFormatting sqref="L133:L134">
    <cfRule type="expression" dxfId="1731" priority="149">
      <formula>L133&gt;0</formula>
    </cfRule>
    <cfRule type="expression" dxfId="1730" priority="150">
      <formula>L133&lt;0</formula>
    </cfRule>
  </conditionalFormatting>
  <conditionalFormatting sqref="H143:H146 F143:F146">
    <cfRule type="expression" dxfId="1729" priority="143">
      <formula>F143&gt;0</formula>
    </cfRule>
    <cfRule type="expression" dxfId="1728" priority="144">
      <formula>F143&lt;0</formula>
    </cfRule>
  </conditionalFormatting>
  <conditionalFormatting sqref="H147:H150 F147:F150">
    <cfRule type="expression" dxfId="1727" priority="139">
      <formula>F147&gt;0</formula>
    </cfRule>
    <cfRule type="expression" dxfId="1726" priority="140">
      <formula>F147&lt;0</formula>
    </cfRule>
  </conditionalFormatting>
  <conditionalFormatting sqref="F152:F157 H152:H157 K152:K157">
    <cfRule type="expression" dxfId="1725" priority="135">
      <formula>F152&gt;0</formula>
    </cfRule>
    <cfRule type="expression" dxfId="1724" priority="136">
      <formula>F152&lt;0</formula>
    </cfRule>
  </conditionalFormatting>
  <conditionalFormatting sqref="L156:L157">
    <cfRule type="expression" dxfId="1723" priority="129">
      <formula>L156&gt;0</formula>
    </cfRule>
    <cfRule type="expression" dxfId="1722" priority="130">
      <formula>L156&lt;0</formula>
    </cfRule>
  </conditionalFormatting>
  <conditionalFormatting sqref="F158:F160 H158:H160 K158:K161">
    <cfRule type="expression" dxfId="1721" priority="127">
      <formula>F158&gt;0</formula>
    </cfRule>
    <cfRule type="expression" dxfId="1720" priority="128">
      <formula>F158&lt;0</formula>
    </cfRule>
  </conditionalFormatting>
  <conditionalFormatting sqref="F161:F163 H161:H163 K162:K163">
    <cfRule type="expression" dxfId="1719" priority="123">
      <formula>F161&gt;0</formula>
    </cfRule>
    <cfRule type="expression" dxfId="1718" priority="124">
      <formula>F161&lt;0</formula>
    </cfRule>
  </conditionalFormatting>
  <conditionalFormatting sqref="F164:F166 H164:H166 K164:K166">
    <cfRule type="expression" dxfId="1717" priority="119">
      <formula>F164&gt;0</formula>
    </cfRule>
    <cfRule type="expression" dxfId="1716" priority="120">
      <formula>F164&lt;0</formula>
    </cfRule>
  </conditionalFormatting>
  <conditionalFormatting sqref="F167:F169 H167:H169 K167:K169">
    <cfRule type="expression" dxfId="1715" priority="115">
      <formula>F167&gt;0</formula>
    </cfRule>
    <cfRule type="expression" dxfId="1714" priority="116">
      <formula>F167&lt;0</formula>
    </cfRule>
  </conditionalFormatting>
  <conditionalFormatting sqref="F170:F172 H170:H172 K170:K172">
    <cfRule type="expression" dxfId="1713" priority="111">
      <formula>F170&gt;0</formula>
    </cfRule>
    <cfRule type="expression" dxfId="1712" priority="112">
      <formula>F170&lt;0</formula>
    </cfRule>
  </conditionalFormatting>
  <conditionalFormatting sqref="K174:K176 H174:H176 F174:F176">
    <cfRule type="expression" dxfId="1711" priority="107">
      <formula>F174&gt;0</formula>
    </cfRule>
    <cfRule type="expression" dxfId="1710" priority="108">
      <formula>F174&lt;0</formula>
    </cfRule>
  </conditionalFormatting>
  <conditionalFormatting sqref="K177 H177 F177">
    <cfRule type="expression" dxfId="1709" priority="103">
      <formula>F177&gt;0</formula>
    </cfRule>
    <cfRule type="expression" dxfId="1708" priority="104">
      <formula>F177&lt;0</formula>
    </cfRule>
  </conditionalFormatting>
  <conditionalFormatting sqref="H178:H180 F178:F180 K178:K180">
    <cfRule type="expression" dxfId="1707" priority="99">
      <formula>F178&gt;0</formula>
    </cfRule>
    <cfRule type="expression" dxfId="1706" priority="100">
      <formula>F178&lt;0</formula>
    </cfRule>
  </conditionalFormatting>
  <conditionalFormatting sqref="H182:H184 F182:F184 K182:K184">
    <cfRule type="expression" dxfId="1705" priority="91">
      <formula>F182&gt;0</formula>
    </cfRule>
    <cfRule type="expression" dxfId="1704" priority="92">
      <formula>F182&lt;0</formula>
    </cfRule>
  </conditionalFormatting>
  <conditionalFormatting sqref="K181 H181 F181">
    <cfRule type="expression" dxfId="1703" priority="87">
      <formula>F181&gt;0</formula>
    </cfRule>
    <cfRule type="expression" dxfId="1702" priority="88">
      <formula>F181&lt;0</formula>
    </cfRule>
  </conditionalFormatting>
  <conditionalFormatting sqref="K185:K186 H185:H186 F185:F186">
    <cfRule type="expression" dxfId="1701" priority="83">
      <formula>F185&gt;0</formula>
    </cfRule>
    <cfRule type="expression" dxfId="1700" priority="84">
      <formula>F185&lt;0</formula>
    </cfRule>
  </conditionalFormatting>
  <conditionalFormatting sqref="L186">
    <cfRule type="expression" dxfId="1699" priority="81">
      <formula>L186&gt;0</formula>
    </cfRule>
    <cfRule type="expression" dxfId="1698" priority="82">
      <formula>L186&lt;0</formula>
    </cfRule>
  </conditionalFormatting>
  <conditionalFormatting sqref="K187:K189 H187:H189 F187:F189">
    <cfRule type="expression" dxfId="1697" priority="79">
      <formula>F187&gt;0</formula>
    </cfRule>
    <cfRule type="expression" dxfId="1696" priority="80">
      <formula>F187&lt;0</formula>
    </cfRule>
  </conditionalFormatting>
  <conditionalFormatting sqref="L188">
    <cfRule type="expression" dxfId="1695" priority="77">
      <formula>L188&gt;0</formula>
    </cfRule>
    <cfRule type="expression" dxfId="1694" priority="78">
      <formula>L188&lt;0</formula>
    </cfRule>
  </conditionalFormatting>
  <conditionalFormatting sqref="K190 H190 F190">
    <cfRule type="expression" dxfId="1693" priority="75">
      <formula>F190&gt;0</formula>
    </cfRule>
    <cfRule type="expression" dxfId="1692" priority="76">
      <formula>F190&lt;0</formula>
    </cfRule>
  </conditionalFormatting>
  <conditionalFormatting sqref="L190">
    <cfRule type="expression" dxfId="1691" priority="73">
      <formula>L190&gt;0</formula>
    </cfRule>
    <cfRule type="expression" dxfId="1690" priority="74">
      <formula>L190&lt;0</formula>
    </cfRule>
  </conditionalFormatting>
  <conditionalFormatting sqref="H195:H197 F195:F197 K195:K197">
    <cfRule type="expression" dxfId="1689" priority="71">
      <formula>F195&gt;0</formula>
    </cfRule>
    <cfRule type="expression" dxfId="1688" priority="72">
      <formula>F195&lt;0</formula>
    </cfRule>
  </conditionalFormatting>
  <conditionalFormatting sqref="L196">
    <cfRule type="expression" dxfId="1687" priority="69">
      <formula>L196&gt;0</formula>
    </cfRule>
    <cfRule type="expression" dxfId="1686" priority="70">
      <formula>L196&lt;0</formula>
    </cfRule>
  </conditionalFormatting>
  <conditionalFormatting sqref="K194 H194 F194">
    <cfRule type="expression" dxfId="1685" priority="67">
      <formula>F194&gt;0</formula>
    </cfRule>
    <cfRule type="expression" dxfId="1684" priority="68">
      <formula>F194&lt;0</formula>
    </cfRule>
  </conditionalFormatting>
  <conditionalFormatting sqref="L194">
    <cfRule type="expression" dxfId="1683" priority="65">
      <formula>L194&gt;0</formula>
    </cfRule>
    <cfRule type="expression" dxfId="1682" priority="66">
      <formula>L194&lt;0</formula>
    </cfRule>
  </conditionalFormatting>
  <conditionalFormatting sqref="K191:K193 H191:H193 F191:F193">
    <cfRule type="expression" dxfId="1681" priority="63">
      <formula>F191&gt;0</formula>
    </cfRule>
    <cfRule type="expression" dxfId="1680" priority="64">
      <formula>F191&lt;0</formula>
    </cfRule>
  </conditionalFormatting>
  <conditionalFormatting sqref="L192">
    <cfRule type="expression" dxfId="1679" priority="61">
      <formula>L192&gt;0</formula>
    </cfRule>
    <cfRule type="expression" dxfId="1678" priority="62">
      <formula>L192&lt;0</formula>
    </cfRule>
  </conditionalFormatting>
  <conditionalFormatting sqref="K202 H202 F202">
    <cfRule type="expression" dxfId="1677" priority="59">
      <formula>F202&gt;0</formula>
    </cfRule>
    <cfRule type="expression" dxfId="1676" priority="60">
      <formula>F202&lt;0</formula>
    </cfRule>
  </conditionalFormatting>
  <conditionalFormatting sqref="L202">
    <cfRule type="expression" dxfId="1675" priority="57">
      <formula>L202&gt;0</formula>
    </cfRule>
    <cfRule type="expression" dxfId="1674" priority="58">
      <formula>L202&lt;0</formula>
    </cfRule>
  </conditionalFormatting>
  <conditionalFormatting sqref="K199:K201 H199:H201 F199:F201">
    <cfRule type="expression" dxfId="1673" priority="55">
      <formula>F199&gt;0</formula>
    </cfRule>
    <cfRule type="expression" dxfId="1672" priority="56">
      <formula>F199&lt;0</formula>
    </cfRule>
  </conditionalFormatting>
  <conditionalFormatting sqref="K198 H198 F198">
    <cfRule type="expression" dxfId="1671" priority="51">
      <formula>F198&gt;0</formula>
    </cfRule>
    <cfRule type="expression" dxfId="1670" priority="52">
      <formula>F198&lt;0</formula>
    </cfRule>
  </conditionalFormatting>
  <conditionalFormatting sqref="L198">
    <cfRule type="expression" dxfId="1669" priority="49">
      <formula>L198&gt;0</formula>
    </cfRule>
    <cfRule type="expression" dxfId="1668" priority="50">
      <formula>L198&lt;0</formula>
    </cfRule>
  </conditionalFormatting>
  <conditionalFormatting sqref="L210">
    <cfRule type="expression" dxfId="1667" priority="45">
      <formula>L210&gt;0</formula>
    </cfRule>
    <cfRule type="expression" dxfId="1666" priority="46">
      <formula>L210&lt;0</formula>
    </cfRule>
  </conditionalFormatting>
  <conditionalFormatting sqref="F204 H204 K204">
    <cfRule type="expression" dxfId="1665" priority="43">
      <formula>F204&gt;0</formula>
    </cfRule>
    <cfRule type="expression" dxfId="1664" priority="44">
      <formula>F204&lt;0</formula>
    </cfRule>
  </conditionalFormatting>
  <conditionalFormatting sqref="L206">
    <cfRule type="expression" dxfId="1663" priority="41">
      <formula>L206&gt;0</formula>
    </cfRule>
    <cfRule type="expression" dxfId="1662" priority="42">
      <formula>L206&lt;0</formula>
    </cfRule>
  </conditionalFormatting>
  <conditionalFormatting sqref="L204">
    <cfRule type="expression" dxfId="1661" priority="39">
      <formula>L204&gt;0</formula>
    </cfRule>
    <cfRule type="expression" dxfId="1660" priority="40">
      <formula>L204&lt;0</formula>
    </cfRule>
  </conditionalFormatting>
  <conditionalFormatting sqref="K207:K209 F207:F209 H207:H209">
    <cfRule type="expression" dxfId="1659" priority="37">
      <formula>F207&gt;0</formula>
    </cfRule>
    <cfRule type="expression" dxfId="1658" priority="38">
      <formula>F207&lt;0</formula>
    </cfRule>
  </conditionalFormatting>
  <conditionalFormatting sqref="L209">
    <cfRule type="expression" dxfId="1657" priority="35">
      <formula>L209&gt;0</formula>
    </cfRule>
    <cfRule type="expression" dxfId="1656" priority="36">
      <formula>L209&lt;0</formula>
    </cfRule>
  </conditionalFormatting>
  <conditionalFormatting sqref="L207">
    <cfRule type="expression" dxfId="1655" priority="33">
      <formula>L207&gt;0</formula>
    </cfRule>
    <cfRule type="expression" dxfId="1654" priority="34">
      <formula>L207&lt;0</formula>
    </cfRule>
  </conditionalFormatting>
  <conditionalFormatting sqref="K215:K217 H215:H217 F215:F217">
    <cfRule type="expression" dxfId="1653" priority="31">
      <formula>F215&gt;0</formula>
    </cfRule>
    <cfRule type="expression" dxfId="1652" priority="32">
      <formula>F215&lt;0</formula>
    </cfRule>
  </conditionalFormatting>
  <conditionalFormatting sqref="L216">
    <cfRule type="expression" dxfId="1651" priority="29">
      <formula>L216&gt;0</formula>
    </cfRule>
    <cfRule type="expression" dxfId="1650" priority="30">
      <formula>L216&lt;0</formula>
    </cfRule>
  </conditionalFormatting>
  <conditionalFormatting sqref="K214 H214 F214">
    <cfRule type="expression" dxfId="1649" priority="27">
      <formula>F214&gt;0</formula>
    </cfRule>
    <cfRule type="expression" dxfId="1648" priority="28">
      <formula>F214&lt;0</formula>
    </cfRule>
  </conditionalFormatting>
  <conditionalFormatting sqref="L214">
    <cfRule type="expression" dxfId="1647" priority="25">
      <formula>L214&gt;0</formula>
    </cfRule>
    <cfRule type="expression" dxfId="1646" priority="26">
      <formula>L214&lt;0</formula>
    </cfRule>
  </conditionalFormatting>
  <conditionalFormatting sqref="K211:K213 H211:H213 F211:F213">
    <cfRule type="expression" dxfId="1645" priority="23">
      <formula>F211&gt;0</formula>
    </cfRule>
    <cfRule type="expression" dxfId="1644" priority="24">
      <formula>F211&lt;0</formula>
    </cfRule>
  </conditionalFormatting>
  <conditionalFormatting sqref="L212">
    <cfRule type="expression" dxfId="1643" priority="21">
      <formula>L212&gt;0</formula>
    </cfRule>
    <cfRule type="expression" dxfId="1642" priority="22">
      <formula>L212&lt;0</formula>
    </cfRule>
  </conditionalFormatting>
  <conditionalFormatting sqref="K226 H226 F226">
    <cfRule type="expression" dxfId="1641" priority="19">
      <formula>F226&gt;0</formula>
    </cfRule>
    <cfRule type="expression" dxfId="1640" priority="20">
      <formula>F226&lt;0</formula>
    </cfRule>
  </conditionalFormatting>
  <conditionalFormatting sqref="L226">
    <cfRule type="expression" dxfId="1639" priority="17">
      <formula>L226&gt;0</formula>
    </cfRule>
    <cfRule type="expression" dxfId="1638" priority="18">
      <formula>L226&lt;0</formula>
    </cfRule>
  </conditionalFormatting>
  <conditionalFormatting sqref="K219:K221 H219:H221 F219:F221">
    <cfRule type="expression" dxfId="1637" priority="15">
      <formula>F219&gt;0</formula>
    </cfRule>
    <cfRule type="expression" dxfId="1636" priority="16">
      <formula>F219&lt;0</formula>
    </cfRule>
  </conditionalFormatting>
  <conditionalFormatting sqref="L220">
    <cfRule type="expression" dxfId="1635" priority="13">
      <formula>L220&gt;0</formula>
    </cfRule>
    <cfRule type="expression" dxfId="1634" priority="14">
      <formula>L220&lt;0</formula>
    </cfRule>
  </conditionalFormatting>
  <conditionalFormatting sqref="K218 H218 F218">
    <cfRule type="expression" dxfId="1633" priority="11">
      <formula>F218&gt;0</formula>
    </cfRule>
    <cfRule type="expression" dxfId="1632" priority="12">
      <formula>F218&lt;0</formula>
    </cfRule>
  </conditionalFormatting>
  <conditionalFormatting sqref="L218">
    <cfRule type="expression" dxfId="1631" priority="9">
      <formula>L218&gt;0</formula>
    </cfRule>
    <cfRule type="expression" dxfId="1630" priority="10">
      <formula>L218&lt;0</formula>
    </cfRule>
  </conditionalFormatting>
  <conditionalFormatting sqref="K223:K225 H223:H225 F223:F225">
    <cfRule type="expression" dxfId="1629" priority="7">
      <formula>F223&gt;0</formula>
    </cfRule>
    <cfRule type="expression" dxfId="1628" priority="8">
      <formula>F223&lt;0</formula>
    </cfRule>
  </conditionalFormatting>
  <conditionalFormatting sqref="L224">
    <cfRule type="expression" dxfId="1627" priority="5">
      <formula>L224&gt;0</formula>
    </cfRule>
    <cfRule type="expression" dxfId="1626" priority="6">
      <formula>L224&lt;0</formula>
    </cfRule>
  </conditionalFormatting>
  <conditionalFormatting sqref="K222 H222 F222">
    <cfRule type="expression" dxfId="1625" priority="3">
      <formula>F222&gt;0</formula>
    </cfRule>
    <cfRule type="expression" dxfId="1624" priority="4">
      <formula>F222&lt;0</formula>
    </cfRule>
  </conditionalFormatting>
  <conditionalFormatting sqref="L222">
    <cfRule type="expression" dxfId="1623" priority="1">
      <formula>L222&gt;0</formula>
    </cfRule>
    <cfRule type="expression" dxfId="1622"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96" activePane="bottomLeft" state="frozen"/>
      <selection activeCell="M34" sqref="M34"/>
      <selection pane="bottomLeft" activeCell="L118" sqref="L118"/>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6000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4" si="1">H3*I3-J3</f>
        <v>3119.93</v>
      </c>
      <c r="L3" s="69">
        <v>42846</v>
      </c>
      <c r="M3" s="43">
        <v>3.25</v>
      </c>
      <c r="O3" s="11" t="s">
        <v>58</v>
      </c>
      <c r="Q3" s="402">
        <f>IF(Q2=0, Q4, (F161-K161-M161)/Q2)</f>
        <v>10.391681666666662</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13.21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79260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62350.089999999967</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31525.481000001659</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16909.910000000033</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0.27120907122988985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1.514004542013626E-2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20.968253968253968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16.116199999999999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15.9841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15.852</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15.719900000000001</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15.5878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15.4557</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15.323600000000001</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15.1915</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15.0594</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14.927299999999999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14.795200000000003</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14.663100000000002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14.531000000000002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14.398900000000001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14.266800000000002</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14.134700000000002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14.002600000000001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13.870500000000002</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13.738400000000002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13.606300000000001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13.474200000000002</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13.3421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13.21</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13.077900000000001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12.9458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12.813700000000001</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12.6816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12.5495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12.417400000000001</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12.285300000000001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12.153200000000002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12.021100000000001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11.889000000000001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11.756900000000002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11.6248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11.492700000000001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11.3606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11.2285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29"/>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8">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40781</v>
      </c>
      <c r="I161" s="76"/>
      <c r="J161" s="18"/>
      <c r="K161" s="18">
        <f>SUM(K2:K160)</f>
        <v>678574.3899999999</v>
      </c>
      <c r="L161" s="14"/>
      <c r="M161" s="18">
        <f>SUM(M2:M160)</f>
        <v>2843.25</v>
      </c>
    </row>
    <row r="162" spans="1:22" ht="15.75" thickBot="1" x14ac:dyDescent="0.3">
      <c r="A162" s="273" t="s">
        <v>189</v>
      </c>
      <c r="B162" s="400"/>
      <c r="C162" s="275">
        <f>SumByColor($A$162, C2:C160)</f>
        <v>40781</v>
      </c>
      <c r="D162" s="275"/>
      <c r="E162" s="275"/>
      <c r="F162" s="276">
        <f>SumByColor($A$162, F2:F160)</f>
        <v>645808</v>
      </c>
      <c r="G162" s="275"/>
      <c r="H162" s="275">
        <f>SumByColor($A$162, H2:H160)</f>
        <v>40781</v>
      </c>
      <c r="I162" s="275"/>
      <c r="J162" s="276"/>
      <c r="K162" s="276">
        <f>SumByColor($A$162, K2:K160)</f>
        <v>678584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2"/>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2"/>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2"/>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3"/>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3"/>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3"/>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6"/>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6"/>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5"/>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5"/>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7"/>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7"/>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7"/>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6"/>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1">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7">
        <v>5000</v>
      </c>
      <c r="D267" s="718">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7">
        <v>5000</v>
      </c>
      <c r="D273" s="718">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7">
        <v>5000</v>
      </c>
      <c r="D277" s="718">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3">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5">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6">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6">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6">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6">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3">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6">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6">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6">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3">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3">
        <v>11.443</v>
      </c>
      <c r="E328" s="39">
        <v>19.829999999999998</v>
      </c>
      <c r="F328" s="39">
        <f t="shared" si="48"/>
        <v>25160.999999999996</v>
      </c>
      <c r="G328" s="39">
        <f t="shared" si="49"/>
        <v>34329</v>
      </c>
      <c r="H328" s="758">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60">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60">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6">
        <v>6.7073999999999998</v>
      </c>
      <c r="E337" s="39">
        <v>21.77</v>
      </c>
      <c r="F337" s="39">
        <f t="shared" si="48"/>
        <v>30140.262599999998</v>
      </c>
      <c r="G337" s="39">
        <f t="shared" si="49"/>
        <v>13421.5074</v>
      </c>
      <c r="H337" s="175">
        <f t="shared" si="50"/>
        <v>2.24566896263828</v>
      </c>
      <c r="I337" s="39"/>
      <c r="J337" s="39">
        <v>61.76</v>
      </c>
      <c r="K337" s="759">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6">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60">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60">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60">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60">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60">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60">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6">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6">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6">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6">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6">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6">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6">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6">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6">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6">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6">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6">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6">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6">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6">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6">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7">
        <v>5000</v>
      </c>
      <c r="D411" s="718">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7">
        <v>5000</v>
      </c>
      <c r="D416" s="718">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B443" s="147"/>
      <c r="C443" s="10"/>
      <c r="D443" s="186"/>
      <c r="E443" s="39"/>
      <c r="F443" s="39"/>
      <c r="G443" s="39"/>
      <c r="H443" s="175"/>
      <c r="I443" s="39"/>
      <c r="J443" s="39"/>
      <c r="K443" s="39"/>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77">IF(C449=0, 0,D449*C449)</f>
        <v>68120</v>
      </c>
      <c r="H449" s="294">
        <f t="shared" ref="H449:H455" si="78">IF(C449=0, D449, (E449-D449)/D449)</f>
        <v>-0.48091603053435117</v>
      </c>
      <c r="I449" s="292"/>
    </row>
    <row r="450" spans="2:14" x14ac:dyDescent="0.25">
      <c r="B450" s="533">
        <v>42307</v>
      </c>
      <c r="C450" s="291">
        <v>0</v>
      </c>
      <c r="D450" s="534" t="s">
        <v>128</v>
      </c>
      <c r="E450" s="292">
        <v>17.55</v>
      </c>
      <c r="F450" s="292">
        <v>-30722.2</v>
      </c>
      <c r="G450" s="292">
        <f t="shared" si="77"/>
        <v>0</v>
      </c>
      <c r="H450" s="294" t="str">
        <f t="shared" si="78"/>
        <v>N/A</v>
      </c>
      <c r="I450" s="292"/>
    </row>
    <row r="451" spans="2:14" x14ac:dyDescent="0.25">
      <c r="B451" s="533">
        <v>42310</v>
      </c>
      <c r="C451" s="291">
        <v>0</v>
      </c>
      <c r="D451" s="534" t="s">
        <v>128</v>
      </c>
      <c r="E451" s="292">
        <v>19.010000000000002</v>
      </c>
      <c r="F451" s="292">
        <v>-30693.25</v>
      </c>
      <c r="G451" s="292">
        <f t="shared" si="77"/>
        <v>0</v>
      </c>
      <c r="H451" s="294" t="str">
        <f t="shared" si="78"/>
        <v>N/A</v>
      </c>
      <c r="I451" s="292"/>
    </row>
    <row r="452" spans="2:14" x14ac:dyDescent="0.25">
      <c r="B452" s="533">
        <v>42314</v>
      </c>
      <c r="C452" s="291">
        <v>2500</v>
      </c>
      <c r="D452" s="534">
        <v>30.24</v>
      </c>
      <c r="E452" s="292">
        <v>18.29</v>
      </c>
      <c r="F452" s="292">
        <v>-29878.25</v>
      </c>
      <c r="G452" s="292">
        <f t="shared" si="77"/>
        <v>75600</v>
      </c>
      <c r="H452" s="294">
        <f t="shared" si="78"/>
        <v>-0.39517195767195767</v>
      </c>
      <c r="I452" s="292"/>
    </row>
    <row r="453" spans="2:14" x14ac:dyDescent="0.25">
      <c r="B453" s="533">
        <v>42318</v>
      </c>
      <c r="C453" s="291">
        <v>0</v>
      </c>
      <c r="D453" s="534" t="s">
        <v>128</v>
      </c>
      <c r="E453" s="292">
        <v>18.78</v>
      </c>
      <c r="F453" s="292">
        <v>-28604.09</v>
      </c>
      <c r="G453" s="292">
        <f t="shared" si="77"/>
        <v>0</v>
      </c>
      <c r="H453" s="294" t="str">
        <f t="shared" si="78"/>
        <v>N/A</v>
      </c>
      <c r="I453" s="292"/>
      <c r="N453" s="67"/>
    </row>
    <row r="454" spans="2:14" x14ac:dyDescent="0.25">
      <c r="B454" s="533">
        <v>42328</v>
      </c>
      <c r="C454" s="291">
        <v>3078</v>
      </c>
      <c r="D454" s="534">
        <v>26.76</v>
      </c>
      <c r="E454" s="292">
        <v>17.440000000000001</v>
      </c>
      <c r="F454" s="292">
        <v>-28696.448999999906</v>
      </c>
      <c r="G454" s="292">
        <f t="shared" si="77"/>
        <v>82367.28</v>
      </c>
      <c r="H454" s="294">
        <f t="shared" si="78"/>
        <v>-0.34828101644245141</v>
      </c>
      <c r="I454" s="292"/>
    </row>
    <row r="455" spans="2:14" x14ac:dyDescent="0.25">
      <c r="B455" s="533">
        <v>42331</v>
      </c>
      <c r="C455" s="291">
        <v>0</v>
      </c>
      <c r="D455" s="534" t="s">
        <v>128</v>
      </c>
      <c r="E455" s="292">
        <v>17.53</v>
      </c>
      <c r="F455" s="292">
        <v>-28051.068999999901</v>
      </c>
      <c r="G455" s="292">
        <f t="shared" si="77"/>
        <v>0</v>
      </c>
      <c r="H455" s="294" t="str">
        <f t="shared" si="78"/>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79">C457*(E457-D457)</f>
        <v>-29017.579999999998</v>
      </c>
      <c r="G457" s="292">
        <f t="shared" ref="G457:G486" si="80">D457*C457</f>
        <v>91417.900000000009</v>
      </c>
      <c r="H457" s="293">
        <f t="shared" ref="H457:H486" si="81">(E457-D457)/D457</f>
        <v>-0.31741682974559682</v>
      </c>
      <c r="I457" s="292"/>
    </row>
    <row r="458" spans="2:14" ht="15" customHeight="1" x14ac:dyDescent="0.25">
      <c r="B458" s="533">
        <v>42340</v>
      </c>
      <c r="C458" s="291">
        <v>4178</v>
      </c>
      <c r="D458" s="534">
        <v>24.29</v>
      </c>
      <c r="E458" s="292">
        <v>16.670000000000002</v>
      </c>
      <c r="F458" s="292">
        <f t="shared" si="79"/>
        <v>-31836.35999999999</v>
      </c>
      <c r="G458" s="292">
        <f t="shared" si="80"/>
        <v>101483.62</v>
      </c>
      <c r="H458" s="293">
        <f t="shared" si="81"/>
        <v>-0.31370934540963352</v>
      </c>
      <c r="I458" s="292"/>
    </row>
    <row r="459" spans="2:14" x14ac:dyDescent="0.25">
      <c r="B459" s="533">
        <v>42342</v>
      </c>
      <c r="C459" s="291">
        <v>4678</v>
      </c>
      <c r="D459" s="534">
        <v>23.39</v>
      </c>
      <c r="E459" s="292">
        <v>16.12</v>
      </c>
      <c r="F459" s="292">
        <f t="shared" si="79"/>
        <v>-34009.06</v>
      </c>
      <c r="G459" s="292">
        <f t="shared" si="80"/>
        <v>109418.42</v>
      </c>
      <c r="H459" s="293">
        <f t="shared" si="81"/>
        <v>-0.31081658828559211</v>
      </c>
      <c r="I459" s="292"/>
    </row>
    <row r="460" spans="2:14" x14ac:dyDescent="0.25">
      <c r="B460" s="533">
        <v>42342</v>
      </c>
      <c r="C460" s="291">
        <v>4178</v>
      </c>
      <c r="D460" s="534">
        <v>24.26</v>
      </c>
      <c r="E460" s="292">
        <v>16.12</v>
      </c>
      <c r="F460" s="292">
        <f t="shared" si="79"/>
        <v>-34008.920000000006</v>
      </c>
      <c r="G460" s="292">
        <f t="shared" si="80"/>
        <v>101358.28000000001</v>
      </c>
      <c r="H460" s="293">
        <f t="shared" si="81"/>
        <v>-0.33553173948887055</v>
      </c>
      <c r="I460" s="292"/>
    </row>
    <row r="461" spans="2:14" x14ac:dyDescent="0.25">
      <c r="B461" s="533">
        <v>42345</v>
      </c>
      <c r="C461" s="291">
        <v>4678</v>
      </c>
      <c r="D461" s="534">
        <v>23.24</v>
      </c>
      <c r="E461" s="292">
        <v>14.78</v>
      </c>
      <c r="F461" s="292">
        <f t="shared" si="79"/>
        <v>-39575.879999999997</v>
      </c>
      <c r="G461" s="292">
        <f t="shared" si="80"/>
        <v>108716.71999999999</v>
      </c>
      <c r="H461" s="293">
        <f t="shared" si="81"/>
        <v>-0.36402753872633387</v>
      </c>
      <c r="I461" s="292"/>
    </row>
    <row r="462" spans="2:14" x14ac:dyDescent="0.25">
      <c r="B462" s="533">
        <v>42347</v>
      </c>
      <c r="C462" s="291">
        <v>4778</v>
      </c>
      <c r="D462" s="534">
        <v>23.06</v>
      </c>
      <c r="E462" s="292">
        <v>14.92</v>
      </c>
      <c r="F462" s="292">
        <f t="shared" si="79"/>
        <v>-38892.919999999991</v>
      </c>
      <c r="G462" s="292">
        <f t="shared" si="80"/>
        <v>110180.68</v>
      </c>
      <c r="H462" s="293">
        <f t="shared" si="81"/>
        <v>-0.3529921942758022</v>
      </c>
      <c r="I462" s="292"/>
    </row>
    <row r="463" spans="2:14" x14ac:dyDescent="0.25">
      <c r="B463" s="533">
        <v>42348</v>
      </c>
      <c r="C463" s="291">
        <v>4178</v>
      </c>
      <c r="D463" s="534">
        <v>24.23</v>
      </c>
      <c r="E463" s="292">
        <v>14.74</v>
      </c>
      <c r="F463" s="292">
        <f t="shared" si="79"/>
        <v>-39649.22</v>
      </c>
      <c r="G463" s="292">
        <f t="shared" si="80"/>
        <v>101232.94</v>
      </c>
      <c r="H463" s="293">
        <f t="shared" si="81"/>
        <v>-0.39166322740404458</v>
      </c>
      <c r="I463" s="292"/>
    </row>
    <row r="464" spans="2:14" x14ac:dyDescent="0.25">
      <c r="B464" s="533">
        <v>42349</v>
      </c>
      <c r="C464" s="291">
        <v>3678</v>
      </c>
      <c r="D464" s="534">
        <v>25.57</v>
      </c>
      <c r="E464" s="292">
        <v>14.34</v>
      </c>
      <c r="F464" s="292">
        <f t="shared" si="79"/>
        <v>-41303.94</v>
      </c>
      <c r="G464" s="292">
        <f t="shared" si="80"/>
        <v>94046.46</v>
      </c>
      <c r="H464" s="293">
        <f t="shared" si="81"/>
        <v>-0.43918654673445445</v>
      </c>
      <c r="I464" s="292"/>
    </row>
    <row r="465" spans="2:14" x14ac:dyDescent="0.25">
      <c r="B465" s="533">
        <v>42352</v>
      </c>
      <c r="C465" s="291">
        <v>4178</v>
      </c>
      <c r="D465" s="534">
        <v>24.18</v>
      </c>
      <c r="E465" s="292">
        <v>13.96</v>
      </c>
      <c r="F465" s="292">
        <f t="shared" si="79"/>
        <v>-42699.159999999996</v>
      </c>
      <c r="G465" s="292">
        <f t="shared" si="80"/>
        <v>101024.04</v>
      </c>
      <c r="H465" s="293">
        <f t="shared" si="81"/>
        <v>-0.42266335814722905</v>
      </c>
      <c r="I465" s="292"/>
    </row>
    <row r="466" spans="2:14" x14ac:dyDescent="0.25">
      <c r="B466" s="533">
        <v>42355</v>
      </c>
      <c r="C466" s="291">
        <v>4678</v>
      </c>
      <c r="D466" s="534">
        <v>22.98</v>
      </c>
      <c r="E466" s="292">
        <v>12.78</v>
      </c>
      <c r="F466" s="292">
        <f t="shared" si="79"/>
        <v>-47715.600000000006</v>
      </c>
      <c r="G466" s="292">
        <f t="shared" si="80"/>
        <v>107500.44</v>
      </c>
      <c r="H466" s="293">
        <f t="shared" si="81"/>
        <v>-0.44386422976501311</v>
      </c>
      <c r="I466" s="292"/>
    </row>
    <row r="467" spans="2:14" x14ac:dyDescent="0.25">
      <c r="B467" s="533">
        <v>42356</v>
      </c>
      <c r="C467" s="291">
        <v>5178</v>
      </c>
      <c r="D467" s="534">
        <v>21.99</v>
      </c>
      <c r="E467" s="292">
        <v>12.95</v>
      </c>
      <c r="F467" s="292">
        <f t="shared" si="79"/>
        <v>-46809.119999999995</v>
      </c>
      <c r="G467" s="292">
        <f t="shared" si="80"/>
        <v>113864.21999999999</v>
      </c>
      <c r="H467" s="293">
        <f t="shared" si="81"/>
        <v>-0.41109595270577537</v>
      </c>
      <c r="I467" s="292"/>
    </row>
    <row r="468" spans="2:14" x14ac:dyDescent="0.25">
      <c r="B468" s="533">
        <v>42356</v>
      </c>
      <c r="C468" s="291">
        <v>6178</v>
      </c>
      <c r="D468" s="534">
        <v>20.48</v>
      </c>
      <c r="E468" s="292">
        <v>12.76</v>
      </c>
      <c r="F468" s="292">
        <f t="shared" si="79"/>
        <v>-47694.16</v>
      </c>
      <c r="G468" s="292">
        <f t="shared" si="80"/>
        <v>126525.44</v>
      </c>
      <c r="H468" s="293">
        <f t="shared" si="81"/>
        <v>-0.376953125</v>
      </c>
      <c r="I468" s="292"/>
    </row>
    <row r="469" spans="2:14" x14ac:dyDescent="0.25">
      <c r="B469" s="533">
        <v>42356</v>
      </c>
      <c r="C469" s="291">
        <v>6400</v>
      </c>
      <c r="D469" s="534">
        <v>20.2</v>
      </c>
      <c r="E469" s="292">
        <v>12.68</v>
      </c>
      <c r="F469" s="292">
        <f t="shared" si="79"/>
        <v>-48128</v>
      </c>
      <c r="G469" s="292">
        <f t="shared" si="80"/>
        <v>129280</v>
      </c>
      <c r="H469" s="293">
        <f t="shared" si="81"/>
        <v>-0.37227722772277227</v>
      </c>
      <c r="I469" s="292"/>
    </row>
    <row r="470" spans="2:14" x14ac:dyDescent="0.25">
      <c r="B470" s="533">
        <v>42359</v>
      </c>
      <c r="C470" s="291">
        <v>5178</v>
      </c>
      <c r="D470" s="534">
        <v>21.96</v>
      </c>
      <c r="E470" s="292">
        <v>12.66</v>
      </c>
      <c r="F470" s="292">
        <f t="shared" si="79"/>
        <v>-48155.4</v>
      </c>
      <c r="G470" s="292">
        <f t="shared" si="80"/>
        <v>113708.88</v>
      </c>
      <c r="H470" s="293">
        <f t="shared" si="81"/>
        <v>-0.42349726775956287</v>
      </c>
      <c r="I470" s="292"/>
    </row>
    <row r="471" spans="2:14" x14ac:dyDescent="0.25">
      <c r="B471" s="533">
        <v>42361</v>
      </c>
      <c r="C471" s="291">
        <v>4178</v>
      </c>
      <c r="D471" s="534">
        <v>24.07</v>
      </c>
      <c r="E471" s="292">
        <v>13.96</v>
      </c>
      <c r="F471" s="292">
        <f t="shared" si="79"/>
        <v>-42239.579999999994</v>
      </c>
      <c r="G471" s="292">
        <f t="shared" si="80"/>
        <v>100564.46</v>
      </c>
      <c r="H471" s="293">
        <f t="shared" si="81"/>
        <v>-0.42002492729538843</v>
      </c>
      <c r="I471" s="292"/>
      <c r="N471" s="67"/>
    </row>
    <row r="472" spans="2:14" x14ac:dyDescent="0.25">
      <c r="B472" s="533">
        <v>42361</v>
      </c>
      <c r="C472" s="291">
        <v>4178</v>
      </c>
      <c r="D472" s="534">
        <v>24.03</v>
      </c>
      <c r="E472" s="292">
        <v>13.96</v>
      </c>
      <c r="F472" s="292">
        <f t="shared" si="79"/>
        <v>-42072.46</v>
      </c>
      <c r="G472" s="292">
        <f t="shared" si="80"/>
        <v>100397.34000000001</v>
      </c>
      <c r="H472" s="293">
        <f t="shared" si="81"/>
        <v>-0.41905950894714938</v>
      </c>
      <c r="I472" s="292"/>
    </row>
    <row r="473" spans="2:14" x14ac:dyDescent="0.25">
      <c r="B473" s="533">
        <v>42366</v>
      </c>
      <c r="C473" s="312">
        <v>6678</v>
      </c>
      <c r="D473" s="535">
        <v>19.91</v>
      </c>
      <c r="E473" s="292">
        <v>13.09</v>
      </c>
      <c r="F473" s="292">
        <f t="shared" si="79"/>
        <v>-45543.96</v>
      </c>
      <c r="G473" s="292">
        <f t="shared" si="80"/>
        <v>132958.98000000001</v>
      </c>
      <c r="H473" s="293">
        <f t="shared" si="81"/>
        <v>-0.34254143646408841</v>
      </c>
      <c r="I473" s="292"/>
    </row>
    <row r="474" spans="2:14" x14ac:dyDescent="0.25">
      <c r="B474" s="533">
        <v>42367</v>
      </c>
      <c r="C474" s="312">
        <v>8678</v>
      </c>
      <c r="D474" s="535">
        <v>18.32</v>
      </c>
      <c r="E474" s="292">
        <v>13.03</v>
      </c>
      <c r="F474" s="292">
        <f t="shared" si="79"/>
        <v>-45906.62000000001</v>
      </c>
      <c r="G474" s="292">
        <f t="shared" si="80"/>
        <v>158980.96</v>
      </c>
      <c r="H474" s="293">
        <f t="shared" si="81"/>
        <v>-0.28875545851528389</v>
      </c>
      <c r="I474" s="292"/>
    </row>
    <row r="475" spans="2:14" x14ac:dyDescent="0.25">
      <c r="B475" s="533">
        <v>42368</v>
      </c>
      <c r="C475" s="291">
        <v>9678</v>
      </c>
      <c r="D475" s="534">
        <v>17.73</v>
      </c>
      <c r="E475" s="292">
        <v>12.38</v>
      </c>
      <c r="F475" s="292">
        <f t="shared" si="79"/>
        <v>-51777.299999999996</v>
      </c>
      <c r="G475" s="292">
        <f t="shared" si="80"/>
        <v>171590.94</v>
      </c>
      <c r="H475" s="294">
        <f t="shared" si="81"/>
        <v>-0.30174844895657077</v>
      </c>
      <c r="I475" s="292"/>
    </row>
    <row r="476" spans="2:14" x14ac:dyDescent="0.25">
      <c r="B476" s="533">
        <v>42369</v>
      </c>
      <c r="C476" s="291">
        <v>8678</v>
      </c>
      <c r="D476" s="534">
        <v>18.312999999999999</v>
      </c>
      <c r="E476" s="292">
        <v>12.59</v>
      </c>
      <c r="F476" s="292">
        <f t="shared" si="79"/>
        <v>-49664.193999999989</v>
      </c>
      <c r="G476" s="292">
        <f t="shared" si="80"/>
        <v>158920.21399999998</v>
      </c>
      <c r="H476" s="294">
        <f t="shared" si="81"/>
        <v>-0.3125102386282968</v>
      </c>
      <c r="I476" s="292"/>
    </row>
    <row r="477" spans="2:14" x14ac:dyDescent="0.25">
      <c r="B477" s="533">
        <v>42374</v>
      </c>
      <c r="C477" s="291">
        <v>7678</v>
      </c>
      <c r="D477" s="534">
        <v>19.010000000000002</v>
      </c>
      <c r="E477" s="292">
        <v>12.76</v>
      </c>
      <c r="F477" s="292">
        <f t="shared" si="79"/>
        <v>-47987.500000000015</v>
      </c>
      <c r="G477" s="292">
        <f t="shared" si="80"/>
        <v>145958.78</v>
      </c>
      <c r="H477" s="294">
        <f t="shared" si="81"/>
        <v>-0.32877432930036832</v>
      </c>
      <c r="I477" s="292"/>
    </row>
    <row r="478" spans="2:14" ht="15" customHeight="1" x14ac:dyDescent="0.25">
      <c r="B478" s="533">
        <v>42375</v>
      </c>
      <c r="C478" s="291">
        <v>8678</v>
      </c>
      <c r="D478" s="534">
        <v>18.257000000000001</v>
      </c>
      <c r="E478" s="292">
        <v>12.76</v>
      </c>
      <c r="F478" s="292">
        <f t="shared" si="79"/>
        <v>-47702.966000000015</v>
      </c>
      <c r="G478" s="292">
        <f t="shared" si="80"/>
        <v>158434.24600000001</v>
      </c>
      <c r="H478" s="294">
        <f t="shared" si="81"/>
        <v>-0.30108999287944355</v>
      </c>
      <c r="I478" s="292"/>
    </row>
    <row r="479" spans="2:14" x14ac:dyDescent="0.25">
      <c r="B479" s="533">
        <v>42375</v>
      </c>
      <c r="C479" s="291">
        <v>9678</v>
      </c>
      <c r="D479" s="534">
        <v>17.579999999999998</v>
      </c>
      <c r="E479" s="292">
        <v>11.28</v>
      </c>
      <c r="F479" s="292">
        <f t="shared" si="79"/>
        <v>-60971.399999999987</v>
      </c>
      <c r="G479" s="292">
        <f t="shared" si="80"/>
        <v>170139.24</v>
      </c>
      <c r="H479" s="294">
        <f t="shared" si="81"/>
        <v>-0.35836177474402725</v>
      </c>
      <c r="I479" s="292"/>
    </row>
    <row r="480" spans="2:14" x14ac:dyDescent="0.25">
      <c r="B480" s="533">
        <v>42398</v>
      </c>
      <c r="C480" s="291">
        <v>9278</v>
      </c>
      <c r="D480" s="534">
        <v>17.93</v>
      </c>
      <c r="E480" s="292">
        <v>9.56</v>
      </c>
      <c r="F480" s="292">
        <f t="shared" si="79"/>
        <v>-77656.859999999986</v>
      </c>
      <c r="G480" s="292">
        <f t="shared" si="80"/>
        <v>166354.54</v>
      </c>
      <c r="H480" s="294">
        <f t="shared" si="81"/>
        <v>-0.46681539319576126</v>
      </c>
      <c r="I480" s="292"/>
    </row>
    <row r="481" spans="2:9" x14ac:dyDescent="0.25">
      <c r="B481" s="533">
        <v>42402</v>
      </c>
      <c r="C481" s="291">
        <v>9678</v>
      </c>
      <c r="D481" s="534">
        <v>17.559999999999999</v>
      </c>
      <c r="E481" s="292">
        <v>8.74</v>
      </c>
      <c r="F481" s="292">
        <f t="shared" si="79"/>
        <v>-85359.959999999992</v>
      </c>
      <c r="G481" s="292">
        <f t="shared" si="80"/>
        <v>169945.68</v>
      </c>
      <c r="H481" s="294">
        <f t="shared" si="81"/>
        <v>-0.50227790432801822</v>
      </c>
      <c r="I481" s="292"/>
    </row>
    <row r="482" spans="2:9" x14ac:dyDescent="0.25">
      <c r="B482" s="533">
        <v>42411</v>
      </c>
      <c r="C482" s="291">
        <v>9678</v>
      </c>
      <c r="D482" s="534">
        <v>17.553999999999998</v>
      </c>
      <c r="E482" s="292">
        <v>7.13</v>
      </c>
      <c r="F482" s="292">
        <f t="shared" si="79"/>
        <v>-100883.47199999999</v>
      </c>
      <c r="G482" s="292">
        <f t="shared" si="80"/>
        <v>169887.61199999999</v>
      </c>
      <c r="H482" s="293">
        <f t="shared" si="81"/>
        <v>-0.59382476928335426</v>
      </c>
      <c r="I482" s="292"/>
    </row>
    <row r="483" spans="2:9" x14ac:dyDescent="0.25">
      <c r="B483" s="533">
        <v>42412</v>
      </c>
      <c r="C483" s="291">
        <v>9678</v>
      </c>
      <c r="D483" s="534">
        <v>17.55</v>
      </c>
      <c r="E483" s="292">
        <v>7.46</v>
      </c>
      <c r="F483" s="292">
        <f t="shared" si="79"/>
        <v>-97651.02</v>
      </c>
      <c r="G483" s="292">
        <f t="shared" si="80"/>
        <v>169848.9</v>
      </c>
      <c r="H483" s="293">
        <f t="shared" si="81"/>
        <v>-0.57492877492877492</v>
      </c>
      <c r="I483" s="292"/>
    </row>
    <row r="484" spans="2:9" x14ac:dyDescent="0.25">
      <c r="B484" s="533">
        <v>42416</v>
      </c>
      <c r="C484" s="291">
        <v>9178</v>
      </c>
      <c r="D484" s="534">
        <v>18.084</v>
      </c>
      <c r="E484" s="292">
        <v>7.49</v>
      </c>
      <c r="F484" s="292">
        <f t="shared" si="79"/>
        <v>-97231.731999999989</v>
      </c>
      <c r="G484" s="292">
        <f t="shared" si="80"/>
        <v>165974.95199999999</v>
      </c>
      <c r="H484" s="293">
        <f t="shared" si="81"/>
        <v>-0.58582172085821715</v>
      </c>
      <c r="I484" s="292"/>
    </row>
    <row r="485" spans="2:9" x14ac:dyDescent="0.25">
      <c r="B485" s="533">
        <v>42416</v>
      </c>
      <c r="C485" s="291">
        <v>9678</v>
      </c>
      <c r="D485" s="534">
        <v>17.536999999999999</v>
      </c>
      <c r="E485" s="292">
        <v>7.49</v>
      </c>
      <c r="F485" s="292">
        <f t="shared" si="79"/>
        <v>-97234.865999999995</v>
      </c>
      <c r="G485" s="292">
        <f t="shared" si="80"/>
        <v>169723.08599999998</v>
      </c>
      <c r="H485" s="293">
        <f t="shared" si="81"/>
        <v>-0.57290300507498426</v>
      </c>
      <c r="I485" s="292"/>
    </row>
    <row r="486" spans="2:9" x14ac:dyDescent="0.25">
      <c r="B486" s="533">
        <v>42418</v>
      </c>
      <c r="C486" s="291">
        <v>13478</v>
      </c>
      <c r="D486" s="534">
        <v>14.673999999999999</v>
      </c>
      <c r="E486" s="292">
        <v>6.93</v>
      </c>
      <c r="F486" s="292">
        <f t="shared" si="79"/>
        <v>-104373.632</v>
      </c>
      <c r="G486" s="292">
        <f t="shared" si="80"/>
        <v>197776.17199999999</v>
      </c>
      <c r="H486" s="293">
        <f t="shared" si="81"/>
        <v>-0.52773613193403301</v>
      </c>
      <c r="I486" s="292"/>
    </row>
    <row r="487" spans="2:9" ht="15" customHeight="1" x14ac:dyDescent="0.25">
      <c r="B487" s="533">
        <v>42422</v>
      </c>
      <c r="C487" s="291">
        <v>10978</v>
      </c>
      <c r="D487" s="534">
        <v>16.314</v>
      </c>
      <c r="E487" s="292">
        <v>7.49</v>
      </c>
      <c r="F487" s="292">
        <f t="shared" si="79"/>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79"/>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82">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82"/>
        <v>-94166.28</v>
      </c>
      <c r="G490" s="292">
        <f t="shared" ref="G490:G497" si="83">IF(C490=0, 0,D490*C490)</f>
        <v>165387.56</v>
      </c>
      <c r="H490" s="293">
        <f t="shared" ref="H490:H497" si="84">IF(C490=0, D490, (E490-D490)/D490)</f>
        <v>-0.5693673695893452</v>
      </c>
      <c r="I490" s="292"/>
    </row>
    <row r="491" spans="2:9" x14ac:dyDescent="0.25">
      <c r="B491" s="533">
        <v>42426</v>
      </c>
      <c r="C491" s="291">
        <v>8178</v>
      </c>
      <c r="D491" s="534">
        <v>19.245999999999999</v>
      </c>
      <c r="E491" s="292">
        <v>8</v>
      </c>
      <c r="F491" s="292">
        <f t="shared" si="82"/>
        <v>-91969.787999999986</v>
      </c>
      <c r="G491" s="292">
        <f t="shared" si="83"/>
        <v>157393.788</v>
      </c>
      <c r="H491" s="293">
        <f t="shared" si="84"/>
        <v>-0.58432921126467829</v>
      </c>
      <c r="I491" s="292"/>
    </row>
    <row r="492" spans="2:9" x14ac:dyDescent="0.25">
      <c r="B492" s="533">
        <v>42426</v>
      </c>
      <c r="C492" s="291">
        <v>6678</v>
      </c>
      <c r="D492" s="534">
        <v>21.75</v>
      </c>
      <c r="E492" s="292">
        <v>8.1</v>
      </c>
      <c r="F492" s="292">
        <f t="shared" si="82"/>
        <v>-91154.7</v>
      </c>
      <c r="G492" s="292">
        <f t="shared" si="83"/>
        <v>145246.5</v>
      </c>
      <c r="H492" s="293">
        <f t="shared" si="84"/>
        <v>-0.62758620689655176</v>
      </c>
      <c r="I492" s="292"/>
    </row>
    <row r="493" spans="2:9" x14ac:dyDescent="0.25">
      <c r="B493" s="533">
        <v>42426</v>
      </c>
      <c r="C493" s="291">
        <v>8678</v>
      </c>
      <c r="D493" s="534">
        <v>18.568999999999999</v>
      </c>
      <c r="E493" s="292">
        <v>7.94</v>
      </c>
      <c r="F493" s="292">
        <f t="shared" si="82"/>
        <v>-92238.461999999985</v>
      </c>
      <c r="G493" s="292">
        <f t="shared" si="83"/>
        <v>161141.78199999998</v>
      </c>
      <c r="H493" s="293">
        <f t="shared" si="84"/>
        <v>-0.57240562227368186</v>
      </c>
      <c r="I493" s="292"/>
    </row>
    <row r="494" spans="2:9" x14ac:dyDescent="0.25">
      <c r="B494" s="533">
        <v>42429</v>
      </c>
      <c r="C494" s="291">
        <v>7678</v>
      </c>
      <c r="D494" s="534">
        <v>19.876000000000001</v>
      </c>
      <c r="E494" s="292">
        <v>8.2100000000000009</v>
      </c>
      <c r="F494" s="292">
        <f t="shared" si="82"/>
        <v>-89571.54800000001</v>
      </c>
      <c r="G494" s="292">
        <f t="shared" si="83"/>
        <v>152607.92800000001</v>
      </c>
      <c r="H494" s="293">
        <f t="shared" si="84"/>
        <v>-0.58693902193600322</v>
      </c>
      <c r="I494" s="292"/>
    </row>
    <row r="495" spans="2:9" x14ac:dyDescent="0.25">
      <c r="B495" s="533">
        <v>42429</v>
      </c>
      <c r="C495" s="291">
        <v>9678</v>
      </c>
      <c r="D495" s="534">
        <v>17.463000000000001</v>
      </c>
      <c r="E495" s="292">
        <v>8.2100000000000009</v>
      </c>
      <c r="F495" s="292">
        <f t="shared" si="82"/>
        <v>-89550.534</v>
      </c>
      <c r="G495" s="292">
        <f t="shared" si="83"/>
        <v>169006.91400000002</v>
      </c>
      <c r="H495" s="293">
        <f t="shared" si="84"/>
        <v>-0.5298631392086125</v>
      </c>
      <c r="I495" s="292"/>
    </row>
    <row r="496" spans="2:9" x14ac:dyDescent="0.25">
      <c r="B496" s="533">
        <v>42429</v>
      </c>
      <c r="C496" s="291">
        <v>9178</v>
      </c>
      <c r="D496" s="534">
        <v>17.981000000000002</v>
      </c>
      <c r="E496" s="292">
        <v>8.2100000000000009</v>
      </c>
      <c r="F496" s="292">
        <f t="shared" si="82"/>
        <v>-89678.238000000012</v>
      </c>
      <c r="G496" s="292">
        <f t="shared" si="83"/>
        <v>165029.61800000002</v>
      </c>
      <c r="H496" s="293">
        <f t="shared" si="84"/>
        <v>-0.5434069295367332</v>
      </c>
      <c r="I496" s="292"/>
    </row>
    <row r="497" spans="2:14" x14ac:dyDescent="0.25">
      <c r="B497" s="533">
        <v>42429</v>
      </c>
      <c r="C497" s="291">
        <v>9678</v>
      </c>
      <c r="D497" s="534">
        <v>17.459</v>
      </c>
      <c r="E497" s="292">
        <v>8.2100000000000009</v>
      </c>
      <c r="F497" s="292">
        <f t="shared" si="82"/>
        <v>-89511.821999999986</v>
      </c>
      <c r="G497" s="292">
        <f t="shared" si="83"/>
        <v>168968.20199999999</v>
      </c>
      <c r="H497" s="293">
        <f t="shared" si="84"/>
        <v>-0.5297554270004009</v>
      </c>
      <c r="I497" s="292"/>
    </row>
    <row r="498" spans="2:14" x14ac:dyDescent="0.25">
      <c r="B498" s="533">
        <v>42429</v>
      </c>
      <c r="C498" s="291">
        <v>9178</v>
      </c>
      <c r="D498" s="534">
        <v>17.975999999999999</v>
      </c>
      <c r="E498" s="292">
        <v>8.2100000000000009</v>
      </c>
      <c r="F498" s="292">
        <f t="shared" ref="F498:F509" si="85">C498*(E498-D498)</f>
        <v>-89632.347999999984</v>
      </c>
      <c r="G498" s="292">
        <f t="shared" ref="G498:G509" si="86">IF(C498=0, 0,D498*C498)</f>
        <v>164983.728</v>
      </c>
      <c r="H498" s="293">
        <f t="shared" ref="H498:H549" si="87">IF(C498=0, D498, (E498-D498)/D498)</f>
        <v>-0.54327992879394738</v>
      </c>
      <c r="I498" s="292" t="s">
        <v>183</v>
      </c>
    </row>
    <row r="499" spans="2:14" x14ac:dyDescent="0.25">
      <c r="B499" s="533">
        <v>42430</v>
      </c>
      <c r="C499" s="312">
        <v>10178</v>
      </c>
      <c r="D499" s="535">
        <v>16.974</v>
      </c>
      <c r="E499" s="292">
        <v>7.8</v>
      </c>
      <c r="F499" s="292">
        <f t="shared" si="85"/>
        <v>-93372.971999999994</v>
      </c>
      <c r="G499" s="292">
        <f t="shared" si="86"/>
        <v>172761.372</v>
      </c>
      <c r="H499" s="293">
        <f t="shared" si="87"/>
        <v>-0.54047366560622123</v>
      </c>
      <c r="I499" s="292"/>
    </row>
    <row r="500" spans="2:14" x14ac:dyDescent="0.25">
      <c r="B500" s="533">
        <v>42430</v>
      </c>
      <c r="C500" s="312">
        <v>9678</v>
      </c>
      <c r="D500" s="535">
        <v>17.440000000000001</v>
      </c>
      <c r="E500" s="292">
        <v>7.96</v>
      </c>
      <c r="F500" s="292">
        <f t="shared" si="85"/>
        <v>-91747.44</v>
      </c>
      <c r="G500" s="292">
        <f t="shared" si="86"/>
        <v>168784.32</v>
      </c>
      <c r="H500" s="293">
        <f t="shared" si="87"/>
        <v>-0.54357798165137616</v>
      </c>
      <c r="I500" s="292"/>
    </row>
    <row r="501" spans="2:14" x14ac:dyDescent="0.25">
      <c r="B501" s="533">
        <v>42431</v>
      </c>
      <c r="C501" s="291">
        <v>8678</v>
      </c>
      <c r="D501" s="534">
        <v>18.405999999999999</v>
      </c>
      <c r="E501" s="292">
        <v>9.1</v>
      </c>
      <c r="F501" s="292">
        <f t="shared" si="85"/>
        <v>-80757.467999999993</v>
      </c>
      <c r="G501" s="292">
        <f t="shared" si="86"/>
        <v>159727.26799999998</v>
      </c>
      <c r="H501" s="294">
        <f t="shared" si="87"/>
        <v>-0.50559600130392257</v>
      </c>
      <c r="I501" s="292"/>
    </row>
    <row r="502" spans="2:14" x14ac:dyDescent="0.25">
      <c r="B502" s="533">
        <v>42432</v>
      </c>
      <c r="C502" s="291">
        <v>9278</v>
      </c>
      <c r="D502" s="534">
        <v>17.771999999999998</v>
      </c>
      <c r="E502" s="292">
        <v>9.9700000000000006</v>
      </c>
      <c r="F502" s="292">
        <f t="shared" si="85"/>
        <v>-72386.955999999976</v>
      </c>
      <c r="G502" s="292">
        <f t="shared" si="86"/>
        <v>164888.61599999998</v>
      </c>
      <c r="H502" s="294">
        <f t="shared" si="87"/>
        <v>-0.43900517668242173</v>
      </c>
      <c r="I502" s="292"/>
      <c r="N502" s="29"/>
    </row>
    <row r="503" spans="2:14" x14ac:dyDescent="0.25">
      <c r="B503" s="533">
        <v>42433</v>
      </c>
      <c r="C503" s="291">
        <v>9278</v>
      </c>
      <c r="D503" s="534">
        <v>17.771999999999998</v>
      </c>
      <c r="E503" s="292">
        <v>11</v>
      </c>
      <c r="F503" s="292">
        <f t="shared" si="85"/>
        <v>-62830.615999999987</v>
      </c>
      <c r="G503" s="292">
        <f t="shared" si="86"/>
        <v>164888.61599999998</v>
      </c>
      <c r="H503" s="294">
        <f t="shared" si="87"/>
        <v>-0.38104884087328378</v>
      </c>
      <c r="I503" s="292"/>
    </row>
    <row r="504" spans="2:14" x14ac:dyDescent="0.25">
      <c r="B504" s="533">
        <v>42439</v>
      </c>
      <c r="C504" s="291">
        <v>9278</v>
      </c>
      <c r="D504" s="534">
        <v>17.718</v>
      </c>
      <c r="E504" s="292">
        <v>10.59</v>
      </c>
      <c r="F504" s="292">
        <f t="shared" si="85"/>
        <v>-66133.584000000003</v>
      </c>
      <c r="G504" s="292">
        <f t="shared" si="86"/>
        <v>164387.60399999999</v>
      </c>
      <c r="H504" s="294">
        <f t="shared" si="87"/>
        <v>-0.40230274297324753</v>
      </c>
      <c r="I504" s="292" t="s">
        <v>182</v>
      </c>
    </row>
    <row r="505" spans="2:14" x14ac:dyDescent="0.25">
      <c r="B505" s="533">
        <v>42440</v>
      </c>
      <c r="C505" s="291">
        <v>9278</v>
      </c>
      <c r="D505" s="534">
        <v>17.712</v>
      </c>
      <c r="E505" s="292">
        <v>11.12</v>
      </c>
      <c r="F505" s="292">
        <f t="shared" si="85"/>
        <v>-61160.576000000008</v>
      </c>
      <c r="G505" s="292">
        <f t="shared" si="86"/>
        <v>164331.93599999999</v>
      </c>
      <c r="H505" s="294">
        <f t="shared" si="87"/>
        <v>-0.37217705510388438</v>
      </c>
      <c r="I505" s="292"/>
    </row>
    <row r="506" spans="2:14" x14ac:dyDescent="0.25">
      <c r="B506" s="533">
        <v>42446</v>
      </c>
      <c r="C506" s="291">
        <v>9278</v>
      </c>
      <c r="D506" s="534">
        <v>17.704999999999998</v>
      </c>
      <c r="E506" s="292">
        <v>11.45</v>
      </c>
      <c r="F506" s="292">
        <f t="shared" si="85"/>
        <v>-58033.889999999992</v>
      </c>
      <c r="G506" s="292">
        <f t="shared" si="86"/>
        <v>164266.99</v>
      </c>
      <c r="H506" s="294">
        <f t="shared" si="87"/>
        <v>-0.353290031064671</v>
      </c>
      <c r="I506" s="292"/>
    </row>
    <row r="507" spans="2:14" x14ac:dyDescent="0.25">
      <c r="B507" s="533">
        <v>42447</v>
      </c>
      <c r="C507" s="291">
        <v>7928</v>
      </c>
      <c r="D507" s="534">
        <v>18.734999999999999</v>
      </c>
      <c r="E507" s="292">
        <v>11.63</v>
      </c>
      <c r="F507" s="292">
        <f t="shared" si="85"/>
        <v>-56328.439999999988</v>
      </c>
      <c r="G507" s="292">
        <f t="shared" si="86"/>
        <v>148531.07999999999</v>
      </c>
      <c r="H507" s="294">
        <f t="shared" si="87"/>
        <v>-0.37923672271150249</v>
      </c>
      <c r="I507" s="292"/>
    </row>
    <row r="508" spans="2:14" x14ac:dyDescent="0.25">
      <c r="B508" s="533">
        <v>42450</v>
      </c>
      <c r="C508" s="291">
        <v>9278</v>
      </c>
      <c r="D508" s="534">
        <v>17.670000000000002</v>
      </c>
      <c r="E508" s="292">
        <v>11.43</v>
      </c>
      <c r="F508" s="292">
        <f t="shared" si="85"/>
        <v>-57894.720000000016</v>
      </c>
      <c r="G508" s="292">
        <f t="shared" si="86"/>
        <v>163942.26</v>
      </c>
      <c r="H508" s="293">
        <f t="shared" si="87"/>
        <v>-0.35314091680814946</v>
      </c>
      <c r="I508" s="292"/>
    </row>
    <row r="509" spans="2:14" x14ac:dyDescent="0.25">
      <c r="B509" s="533">
        <v>42451</v>
      </c>
      <c r="C509" s="291">
        <v>9628</v>
      </c>
      <c r="D509" s="534">
        <v>17.428000000000001</v>
      </c>
      <c r="E509" s="292">
        <v>11.31</v>
      </c>
      <c r="F509" s="292">
        <f t="shared" si="85"/>
        <v>-58904.104000000007</v>
      </c>
      <c r="G509" s="292">
        <f t="shared" si="86"/>
        <v>167796.78400000001</v>
      </c>
      <c r="H509" s="293">
        <f t="shared" si="87"/>
        <v>-0.35104429653431263</v>
      </c>
      <c r="I509" s="292"/>
    </row>
    <row r="510" spans="2:14" x14ac:dyDescent="0.25">
      <c r="B510" s="533">
        <v>42453</v>
      </c>
      <c r="C510" s="291">
        <v>13278</v>
      </c>
      <c r="D510" s="534">
        <v>15.5565</v>
      </c>
      <c r="E510" s="292">
        <v>10.29</v>
      </c>
      <c r="F510" s="292">
        <f t="shared" ref="F510:F549" si="88">C510*(E510-D510)</f>
        <v>-69928.587000000014</v>
      </c>
      <c r="G510" s="292">
        <f t="shared" ref="G510:G549" si="89">IF(C510=0, 0,D510*C510)</f>
        <v>206559.20699999999</v>
      </c>
      <c r="H510" s="293">
        <f t="shared" si="87"/>
        <v>-0.33854016006171056</v>
      </c>
      <c r="I510" s="292"/>
    </row>
    <row r="511" spans="2:14" x14ac:dyDescent="0.25">
      <c r="B511" s="533">
        <v>42459</v>
      </c>
      <c r="C511" s="291">
        <v>11278</v>
      </c>
      <c r="D511" s="534">
        <v>16.408899999999999</v>
      </c>
      <c r="E511" s="292">
        <v>10.53</v>
      </c>
      <c r="F511" s="292">
        <f t="shared" si="88"/>
        <v>-66302.234199999992</v>
      </c>
      <c r="G511" s="292">
        <f t="shared" si="89"/>
        <v>185059.5742</v>
      </c>
      <c r="H511" s="293">
        <f t="shared" si="87"/>
        <v>-0.35827508242478168</v>
      </c>
      <c r="I511" s="292"/>
    </row>
    <row r="512" spans="2:14" ht="15" customHeight="1" x14ac:dyDescent="0.25">
      <c r="B512" s="533">
        <v>42460</v>
      </c>
      <c r="C512" s="291">
        <v>9678</v>
      </c>
      <c r="D512" s="534">
        <v>17.311699999999998</v>
      </c>
      <c r="E512" s="292">
        <v>11.14</v>
      </c>
      <c r="F512" s="292">
        <f t="shared" si="88"/>
        <v>-59729.712599999977</v>
      </c>
      <c r="G512" s="292">
        <f t="shared" si="89"/>
        <v>167542.63259999998</v>
      </c>
      <c r="H512" s="293">
        <f t="shared" si="87"/>
        <v>-0.35650456049954643</v>
      </c>
      <c r="I512" s="292"/>
    </row>
    <row r="513" spans="2:9" x14ac:dyDescent="0.25">
      <c r="B513" s="533">
        <v>42461</v>
      </c>
      <c r="C513" s="291">
        <v>11678</v>
      </c>
      <c r="D513" s="534">
        <v>16.116</v>
      </c>
      <c r="E513" s="292">
        <v>10.53</v>
      </c>
      <c r="F513" s="292">
        <f t="shared" si="88"/>
        <v>-65233.308000000005</v>
      </c>
      <c r="G513" s="292">
        <f t="shared" si="89"/>
        <v>188202.64799999999</v>
      </c>
      <c r="H513" s="293">
        <f t="shared" si="87"/>
        <v>-0.34661206254653765</v>
      </c>
      <c r="I513" s="292"/>
    </row>
    <row r="514" spans="2:9" x14ac:dyDescent="0.25">
      <c r="B514" s="533">
        <v>42461</v>
      </c>
      <c r="C514" s="291">
        <v>9678</v>
      </c>
      <c r="D514" s="534">
        <v>17.266200000000001</v>
      </c>
      <c r="E514" s="292">
        <v>10.56</v>
      </c>
      <c r="F514" s="292">
        <f t="shared" si="88"/>
        <v>-64902.603600000009</v>
      </c>
      <c r="G514" s="292">
        <f t="shared" si="89"/>
        <v>167102.28360000002</v>
      </c>
      <c r="H514" s="293">
        <f t="shared" si="87"/>
        <v>-0.388400458699656</v>
      </c>
      <c r="I514" s="292"/>
    </row>
    <row r="515" spans="2:9" x14ac:dyDescent="0.25">
      <c r="B515" s="533">
        <v>42464</v>
      </c>
      <c r="C515" s="291">
        <v>9778</v>
      </c>
      <c r="D515" s="534">
        <v>17.196100000000001</v>
      </c>
      <c r="E515" s="292">
        <v>10.4</v>
      </c>
      <c r="F515" s="292">
        <f t="shared" si="88"/>
        <v>-66452.265800000008</v>
      </c>
      <c r="G515" s="292">
        <f t="shared" si="89"/>
        <v>168143.46580000001</v>
      </c>
      <c r="H515" s="293">
        <f t="shared" si="87"/>
        <v>-0.3952117049796175</v>
      </c>
      <c r="I515" s="292"/>
    </row>
    <row r="516" spans="2:9" x14ac:dyDescent="0.25">
      <c r="B516" s="533">
        <v>42465</v>
      </c>
      <c r="C516" s="291">
        <v>9678</v>
      </c>
      <c r="D516" s="534">
        <v>17.262699999999999</v>
      </c>
      <c r="E516" s="292">
        <v>10.63</v>
      </c>
      <c r="F516" s="292">
        <f t="shared" si="88"/>
        <v>-64191.270599999982</v>
      </c>
      <c r="G516" s="292">
        <f t="shared" si="89"/>
        <v>167068.4106</v>
      </c>
      <c r="H516" s="293">
        <f t="shared" si="87"/>
        <v>-0.38422147172806098</v>
      </c>
      <c r="I516" s="292"/>
    </row>
    <row r="517" spans="2:9" x14ac:dyDescent="0.25">
      <c r="B517" s="533">
        <v>42469</v>
      </c>
      <c r="C517" s="291">
        <v>8678</v>
      </c>
      <c r="D517" s="534">
        <v>17.895700000000001</v>
      </c>
      <c r="E517" s="292">
        <v>11.78</v>
      </c>
      <c r="F517" s="292">
        <f t="shared" si="88"/>
        <v>-53072.044600000016</v>
      </c>
      <c r="G517" s="292">
        <f t="shared" si="89"/>
        <v>155298.88460000002</v>
      </c>
      <c r="H517" s="293">
        <f t="shared" si="87"/>
        <v>-0.34174131215878684</v>
      </c>
      <c r="I517" s="292"/>
    </row>
    <row r="518" spans="2:9" x14ac:dyDescent="0.25">
      <c r="B518" s="533">
        <v>42471</v>
      </c>
      <c r="C518" s="291">
        <v>9678</v>
      </c>
      <c r="D518" s="534">
        <v>17.2514</v>
      </c>
      <c r="E518" s="292">
        <v>11.67</v>
      </c>
      <c r="F518" s="292">
        <f t="shared" si="88"/>
        <v>-54016.789200000007</v>
      </c>
      <c r="G518" s="292">
        <f t="shared" si="89"/>
        <v>166959.04920000001</v>
      </c>
      <c r="H518" s="293">
        <f t="shared" si="87"/>
        <v>-0.32353316252593994</v>
      </c>
      <c r="I518" s="292"/>
    </row>
    <row r="519" spans="2:9" x14ac:dyDescent="0.25">
      <c r="B519" s="533">
        <v>42472</v>
      </c>
      <c r="C519" s="291">
        <v>8288</v>
      </c>
      <c r="D519" s="534">
        <v>17.96</v>
      </c>
      <c r="E519" s="292">
        <v>13.05</v>
      </c>
      <c r="F519" s="292">
        <f t="shared" si="88"/>
        <v>-40694.080000000002</v>
      </c>
      <c r="G519" s="292">
        <f t="shared" si="89"/>
        <v>148852.48000000001</v>
      </c>
      <c r="H519" s="293">
        <f t="shared" si="87"/>
        <v>-0.27338530066815142</v>
      </c>
      <c r="I519" s="292"/>
    </row>
    <row r="520" spans="2:9" x14ac:dyDescent="0.25">
      <c r="B520" s="533">
        <v>42473</v>
      </c>
      <c r="C520" s="291">
        <v>9258</v>
      </c>
      <c r="D520" s="534">
        <v>17.415800000000001</v>
      </c>
      <c r="E520" s="292">
        <v>12.92</v>
      </c>
      <c r="F520" s="292">
        <f t="shared" si="88"/>
        <v>-41622.116400000006</v>
      </c>
      <c r="G520" s="292">
        <f t="shared" si="89"/>
        <v>161235.47640000001</v>
      </c>
      <c r="H520" s="293">
        <f t="shared" si="87"/>
        <v>-0.2581449029042594</v>
      </c>
      <c r="I520" s="292"/>
    </row>
    <row r="521" spans="2:9" x14ac:dyDescent="0.25">
      <c r="B521" s="533">
        <v>42474</v>
      </c>
      <c r="C521" s="291">
        <v>9678</v>
      </c>
      <c r="D521" s="534">
        <v>17.2135</v>
      </c>
      <c r="E521" s="292">
        <v>13.11</v>
      </c>
      <c r="F521" s="292">
        <f t="shared" si="88"/>
        <v>-39713.673000000003</v>
      </c>
      <c r="G521" s="292">
        <f t="shared" si="89"/>
        <v>166592.253</v>
      </c>
      <c r="H521" s="293">
        <f t="shared" si="87"/>
        <v>-0.23838847416272113</v>
      </c>
      <c r="I521" s="292"/>
    </row>
    <row r="522" spans="2:9" x14ac:dyDescent="0.25">
      <c r="B522" s="533">
        <v>42474</v>
      </c>
      <c r="C522" s="291">
        <v>9178</v>
      </c>
      <c r="D522" s="534">
        <v>17.433299999999999</v>
      </c>
      <c r="E522" s="292">
        <v>13.11</v>
      </c>
      <c r="F522" s="292">
        <f t="shared" si="88"/>
        <v>-39679.2474</v>
      </c>
      <c r="G522" s="292">
        <f t="shared" si="89"/>
        <v>160002.82739999998</v>
      </c>
      <c r="H522" s="293">
        <f t="shared" si="87"/>
        <v>-0.24799091394056202</v>
      </c>
      <c r="I522" s="292"/>
    </row>
    <row r="523" spans="2:9" x14ac:dyDescent="0.25">
      <c r="B523" s="533">
        <v>42475</v>
      </c>
      <c r="C523" s="291">
        <v>9678</v>
      </c>
      <c r="D523" s="534">
        <v>17.205100000000002</v>
      </c>
      <c r="E523" s="292">
        <v>13.01</v>
      </c>
      <c r="F523" s="292">
        <f t="shared" si="88"/>
        <v>-40600.177800000019</v>
      </c>
      <c r="G523" s="292">
        <f t="shared" si="89"/>
        <v>166510.9578</v>
      </c>
      <c r="H523" s="293">
        <f t="shared" si="87"/>
        <v>-0.24382886469709572</v>
      </c>
      <c r="I523" s="292"/>
    </row>
    <row r="524" spans="2:9" x14ac:dyDescent="0.25">
      <c r="B524" s="533">
        <v>42478</v>
      </c>
      <c r="C524" s="291">
        <v>9178</v>
      </c>
      <c r="D524" s="534">
        <v>17.412400000000002</v>
      </c>
      <c r="E524" s="292">
        <v>13.36</v>
      </c>
      <c r="F524" s="292">
        <f t="shared" si="88"/>
        <v>-37192.92720000002</v>
      </c>
      <c r="G524" s="292">
        <f t="shared" si="89"/>
        <v>159811.00720000002</v>
      </c>
      <c r="H524" s="293">
        <f t="shared" si="87"/>
        <v>-0.232730697663734</v>
      </c>
      <c r="I524" s="292"/>
    </row>
    <row r="525" spans="2:9" x14ac:dyDescent="0.25">
      <c r="B525" s="533">
        <v>42484</v>
      </c>
      <c r="C525" s="312">
        <v>9178</v>
      </c>
      <c r="D525" s="535">
        <v>17.412400000000002</v>
      </c>
      <c r="E525" s="292">
        <v>14.34</v>
      </c>
      <c r="F525" s="292">
        <f t="shared" si="88"/>
        <v>-28198.487200000018</v>
      </c>
      <c r="G525" s="292">
        <f t="shared" si="89"/>
        <v>159811.00720000002</v>
      </c>
      <c r="H525" s="293">
        <f t="shared" si="87"/>
        <v>-0.17644896740254082</v>
      </c>
      <c r="I525" s="292"/>
    </row>
    <row r="526" spans="2:9" x14ac:dyDescent="0.25">
      <c r="B526" s="533">
        <v>42485</v>
      </c>
      <c r="C526" s="312">
        <v>9678</v>
      </c>
      <c r="D526" s="535">
        <v>17.233499999999999</v>
      </c>
      <c r="E526" s="292">
        <v>13.83</v>
      </c>
      <c r="F526" s="292">
        <f t="shared" si="88"/>
        <v>-32939.072999999997</v>
      </c>
      <c r="G526" s="292">
        <f t="shared" si="89"/>
        <v>166785.81299999999</v>
      </c>
      <c r="H526" s="293">
        <f t="shared" si="87"/>
        <v>-0.19749325441726867</v>
      </c>
      <c r="I526" s="292"/>
    </row>
    <row r="527" spans="2:9" x14ac:dyDescent="0.25">
      <c r="B527" s="533">
        <v>42486</v>
      </c>
      <c r="C527" s="291">
        <v>9178</v>
      </c>
      <c r="D527" s="534">
        <v>17.390599999999999</v>
      </c>
      <c r="E527" s="292">
        <v>14.44</v>
      </c>
      <c r="F527" s="292">
        <f t="shared" si="88"/>
        <v>-27080.606799999998</v>
      </c>
      <c r="G527" s="292">
        <f t="shared" si="89"/>
        <v>159610.92679999999</v>
      </c>
      <c r="H527" s="294">
        <f t="shared" si="87"/>
        <v>-0.16966637148804525</v>
      </c>
      <c r="I527" s="292"/>
    </row>
    <row r="528" spans="2:9" x14ac:dyDescent="0.25">
      <c r="B528" s="533">
        <v>42487</v>
      </c>
      <c r="C528" s="291">
        <v>9178</v>
      </c>
      <c r="D528" s="534">
        <v>17.376300000000001</v>
      </c>
      <c r="E528" s="292">
        <v>14.84</v>
      </c>
      <c r="F528" s="292">
        <f t="shared" si="88"/>
        <v>-23278.161400000005</v>
      </c>
      <c r="G528" s="292">
        <f t="shared" si="89"/>
        <v>159479.6814</v>
      </c>
      <c r="H528" s="294">
        <f t="shared" si="87"/>
        <v>-0.14596317973331496</v>
      </c>
      <c r="I528" s="292"/>
    </row>
    <row r="529" spans="2:9" x14ac:dyDescent="0.25">
      <c r="B529" s="533">
        <v>42488</v>
      </c>
      <c r="C529" s="291">
        <v>9678</v>
      </c>
      <c r="D529" s="534">
        <v>17.2287</v>
      </c>
      <c r="E529" s="292">
        <v>14.35</v>
      </c>
      <c r="F529" s="292">
        <f t="shared" si="88"/>
        <v>-27860.058600000004</v>
      </c>
      <c r="G529" s="292">
        <f t="shared" si="89"/>
        <v>166739.35860000001</v>
      </c>
      <c r="H529" s="294">
        <f t="shared" si="87"/>
        <v>-0.16708747612994598</v>
      </c>
      <c r="I529" s="292"/>
    </row>
    <row r="530" spans="2:9" x14ac:dyDescent="0.25">
      <c r="B530" s="533">
        <v>42489</v>
      </c>
      <c r="C530" s="291">
        <v>9678</v>
      </c>
      <c r="D530" s="534">
        <v>17.179200000000002</v>
      </c>
      <c r="E530" s="292">
        <v>14.09</v>
      </c>
      <c r="F530" s="292">
        <f t="shared" si="88"/>
        <v>-29897.277600000016</v>
      </c>
      <c r="G530" s="292">
        <f t="shared" si="89"/>
        <v>166260.29760000002</v>
      </c>
      <c r="H530" s="294">
        <f t="shared" si="87"/>
        <v>-0.17982211045916</v>
      </c>
      <c r="I530" s="292"/>
    </row>
    <row r="531" spans="2:9" x14ac:dyDescent="0.25">
      <c r="B531" s="533">
        <v>42492</v>
      </c>
      <c r="C531" s="291">
        <v>9678</v>
      </c>
      <c r="D531" s="534">
        <v>17.136399999999998</v>
      </c>
      <c r="E531" s="292">
        <v>13.55</v>
      </c>
      <c r="F531" s="292">
        <f t="shared" si="88"/>
        <v>-34709.179199999977</v>
      </c>
      <c r="G531" s="292">
        <f t="shared" si="89"/>
        <v>165846.07919999998</v>
      </c>
      <c r="H531" s="294">
        <f t="shared" si="87"/>
        <v>-0.20928549753740563</v>
      </c>
      <c r="I531" s="292"/>
    </row>
    <row r="532" spans="2:9" x14ac:dyDescent="0.25">
      <c r="B532" s="533">
        <v>42493</v>
      </c>
      <c r="C532" s="291">
        <v>9678</v>
      </c>
      <c r="D532" s="534">
        <v>17.1221</v>
      </c>
      <c r="E532" s="292">
        <v>12.79</v>
      </c>
      <c r="F532" s="292">
        <f t="shared" si="88"/>
        <v>-41926.063800000004</v>
      </c>
      <c r="G532" s="292">
        <f t="shared" si="89"/>
        <v>165707.6838</v>
      </c>
      <c r="H532" s="294">
        <f t="shared" si="87"/>
        <v>-0.25301218892542388</v>
      </c>
      <c r="I532" s="292"/>
    </row>
    <row r="533" spans="2:9" x14ac:dyDescent="0.25">
      <c r="B533" s="533">
        <v>42494</v>
      </c>
      <c r="C533" s="291">
        <v>11678</v>
      </c>
      <c r="D533" s="534">
        <v>16.316800000000001</v>
      </c>
      <c r="E533" s="292">
        <v>12.17</v>
      </c>
      <c r="F533" s="292">
        <f t="shared" si="88"/>
        <v>-48426.330400000006</v>
      </c>
      <c r="G533" s="292">
        <f t="shared" si="89"/>
        <v>190547.59040000002</v>
      </c>
      <c r="H533" s="294">
        <f t="shared" si="87"/>
        <v>-0.25414296920964896</v>
      </c>
      <c r="I533" s="292"/>
    </row>
    <row r="534" spans="2:9" x14ac:dyDescent="0.25">
      <c r="B534" s="533">
        <v>42495</v>
      </c>
      <c r="C534" s="291">
        <v>9678</v>
      </c>
      <c r="D534" s="534">
        <v>17.0684</v>
      </c>
      <c r="E534" s="292">
        <v>12.07</v>
      </c>
      <c r="F534" s="292">
        <f t="shared" si="88"/>
        <v>-48374.515200000002</v>
      </c>
      <c r="G534" s="292">
        <f t="shared" si="89"/>
        <v>165187.97520000002</v>
      </c>
      <c r="H534" s="293">
        <f t="shared" si="87"/>
        <v>-0.29284525790349419</v>
      </c>
      <c r="I534" s="292"/>
    </row>
    <row r="535" spans="2:9" x14ac:dyDescent="0.25">
      <c r="B535" s="533">
        <v>42499</v>
      </c>
      <c r="C535" s="291">
        <v>10678</v>
      </c>
      <c r="D535" s="534">
        <v>16.537600000000001</v>
      </c>
      <c r="E535" s="292">
        <v>11.44</v>
      </c>
      <c r="F535" s="292">
        <f t="shared" si="88"/>
        <v>-54432.172800000015</v>
      </c>
      <c r="G535" s="292">
        <f t="shared" si="89"/>
        <v>176588.49280000001</v>
      </c>
      <c r="H535" s="293">
        <f t="shared" si="87"/>
        <v>-0.30824303405572762</v>
      </c>
      <c r="I535" s="292"/>
    </row>
    <row r="536" spans="2:9" x14ac:dyDescent="0.25">
      <c r="B536" s="533">
        <v>42500</v>
      </c>
      <c r="C536" s="291">
        <v>9678</v>
      </c>
      <c r="D536" s="534">
        <v>17.042100000000001</v>
      </c>
      <c r="E536" s="292">
        <v>11.94</v>
      </c>
      <c r="F536" s="292">
        <f t="shared" si="88"/>
        <v>-49378.123800000016</v>
      </c>
      <c r="G536" s="292">
        <f t="shared" si="89"/>
        <v>164933.44380000001</v>
      </c>
      <c r="H536" s="293">
        <f t="shared" si="87"/>
        <v>-0.2993821184009014</v>
      </c>
      <c r="I536" s="292"/>
    </row>
    <row r="537" spans="2:9" x14ac:dyDescent="0.25">
      <c r="B537" s="533">
        <v>42502</v>
      </c>
      <c r="C537" s="291">
        <v>10678</v>
      </c>
      <c r="D537" s="534">
        <v>16.601800000000001</v>
      </c>
      <c r="E537" s="292">
        <v>12.33</v>
      </c>
      <c r="F537" s="292">
        <f t="shared" si="88"/>
        <v>-45614.280400000011</v>
      </c>
      <c r="G537" s="292">
        <f t="shared" si="89"/>
        <v>177274.02040000001</v>
      </c>
      <c r="H537" s="293">
        <f t="shared" si="87"/>
        <v>-0.25730944837306802</v>
      </c>
      <c r="I537" s="292"/>
    </row>
    <row r="538" spans="2:9" x14ac:dyDescent="0.25">
      <c r="B538" s="533">
        <v>42502</v>
      </c>
      <c r="C538" s="291">
        <v>9678</v>
      </c>
      <c r="D538" s="534">
        <v>17.0334</v>
      </c>
      <c r="E538" s="292">
        <v>12.33</v>
      </c>
      <c r="F538" s="292">
        <f t="shared" si="88"/>
        <v>-45519.5052</v>
      </c>
      <c r="G538" s="292">
        <f t="shared" si="89"/>
        <v>164849.2452</v>
      </c>
      <c r="H538" s="293">
        <f t="shared" si="87"/>
        <v>-0.27612807777660364</v>
      </c>
      <c r="I538" s="292"/>
    </row>
    <row r="539" spans="2:9" x14ac:dyDescent="0.25">
      <c r="B539" s="533">
        <v>42503</v>
      </c>
      <c r="C539" s="291">
        <v>9678</v>
      </c>
      <c r="D539" s="534">
        <v>17.029299999999999</v>
      </c>
      <c r="E539" s="292">
        <v>12.3</v>
      </c>
      <c r="F539" s="292">
        <f t="shared" si="88"/>
        <v>-45770.165399999983</v>
      </c>
      <c r="G539" s="292">
        <f t="shared" si="89"/>
        <v>164809.56539999999</v>
      </c>
      <c r="H539" s="293">
        <f t="shared" si="87"/>
        <v>-0.27771546687180321</v>
      </c>
      <c r="I539" s="292"/>
    </row>
    <row r="540" spans="2:9" x14ac:dyDescent="0.25">
      <c r="B540" s="533">
        <v>42506</v>
      </c>
      <c r="C540" s="291">
        <v>9678</v>
      </c>
      <c r="D540" s="534">
        <v>17.027699999999999</v>
      </c>
      <c r="E540" s="292">
        <v>12.78</v>
      </c>
      <c r="F540" s="292">
        <f t="shared" si="88"/>
        <v>-41109.240599999997</v>
      </c>
      <c r="G540" s="292">
        <f t="shared" si="89"/>
        <v>164794.08059999999</v>
      </c>
      <c r="H540" s="293">
        <f t="shared" si="87"/>
        <v>-0.24945823569830336</v>
      </c>
      <c r="I540" s="292"/>
    </row>
    <row r="541" spans="2:9" x14ac:dyDescent="0.25">
      <c r="B541" s="533">
        <v>42513</v>
      </c>
      <c r="C541" s="291">
        <v>9178</v>
      </c>
      <c r="D541" s="534">
        <v>17.244399999999999</v>
      </c>
      <c r="E541" s="292">
        <v>13.19</v>
      </c>
      <c r="F541" s="292">
        <f t="shared" si="88"/>
        <v>-37211.283199999991</v>
      </c>
      <c r="G541" s="292">
        <f t="shared" si="89"/>
        <v>158269.10319999998</v>
      </c>
      <c r="H541" s="293">
        <f t="shared" si="87"/>
        <v>-0.23511400802579385</v>
      </c>
      <c r="I541" s="292"/>
    </row>
    <row r="542" spans="2:9" x14ac:dyDescent="0.25">
      <c r="B542" s="533">
        <v>42514</v>
      </c>
      <c r="C542" s="291">
        <v>9678</v>
      </c>
      <c r="D542" s="534">
        <v>17.026</v>
      </c>
      <c r="E542" s="292">
        <v>13.02</v>
      </c>
      <c r="F542" s="292">
        <f t="shared" si="88"/>
        <v>-38770.067999999999</v>
      </c>
      <c r="G542" s="292">
        <f t="shared" si="89"/>
        <v>164777.628</v>
      </c>
      <c r="H542" s="293">
        <f t="shared" si="87"/>
        <v>-0.23528720779983556</v>
      </c>
      <c r="I542" s="292"/>
    </row>
    <row r="543" spans="2:9" x14ac:dyDescent="0.25">
      <c r="B543" s="533">
        <v>42515</v>
      </c>
      <c r="C543" s="291">
        <v>9178</v>
      </c>
      <c r="D543" s="534">
        <v>17.206800000000001</v>
      </c>
      <c r="E543" s="292">
        <v>13.54</v>
      </c>
      <c r="F543" s="292">
        <f t="shared" si="88"/>
        <v>-33653.890400000018</v>
      </c>
      <c r="G543" s="292">
        <f t="shared" si="89"/>
        <v>157924.0104</v>
      </c>
      <c r="H543" s="293">
        <f t="shared" si="87"/>
        <v>-0.21310179696399109</v>
      </c>
      <c r="I543" s="292"/>
    </row>
    <row r="544" spans="2:9" x14ac:dyDescent="0.25">
      <c r="B544" s="533">
        <v>42516</v>
      </c>
      <c r="C544" s="291">
        <v>9678</v>
      </c>
      <c r="D544" s="534">
        <v>17.003799999999998</v>
      </c>
      <c r="E544" s="292">
        <v>13.17</v>
      </c>
      <c r="F544" s="292">
        <f t="shared" si="88"/>
        <v>-37103.516399999986</v>
      </c>
      <c r="G544" s="292">
        <f t="shared" si="89"/>
        <v>164562.77639999997</v>
      </c>
      <c r="H544" s="293">
        <f t="shared" si="87"/>
        <v>-0.22546724849739463</v>
      </c>
      <c r="I544" s="292"/>
    </row>
    <row r="545" spans="2:9" x14ac:dyDescent="0.25">
      <c r="B545" s="533">
        <v>42517</v>
      </c>
      <c r="C545" s="291">
        <v>9678</v>
      </c>
      <c r="D545" s="534">
        <v>16.999700000000001</v>
      </c>
      <c r="E545" s="292">
        <v>12.9</v>
      </c>
      <c r="F545" s="292">
        <f t="shared" si="88"/>
        <v>-39676.8966</v>
      </c>
      <c r="G545" s="292">
        <f t="shared" si="89"/>
        <v>164523.09660000002</v>
      </c>
      <c r="H545" s="293">
        <f t="shared" si="87"/>
        <v>-0.2411630793484591</v>
      </c>
      <c r="I545" s="292"/>
    </row>
    <row r="546" spans="2:9" x14ac:dyDescent="0.25">
      <c r="B546" s="533">
        <v>42525</v>
      </c>
      <c r="C546" s="291">
        <v>9678</v>
      </c>
      <c r="D546" s="534">
        <v>16.9956</v>
      </c>
      <c r="E546" s="292">
        <v>13.32</v>
      </c>
      <c r="F546" s="292">
        <f t="shared" si="88"/>
        <v>-35572.456799999993</v>
      </c>
      <c r="G546" s="292">
        <f t="shared" si="89"/>
        <v>164483.41680000001</v>
      </c>
      <c r="H546" s="293">
        <f t="shared" si="87"/>
        <v>-0.21626773988561743</v>
      </c>
      <c r="I546" s="292"/>
    </row>
    <row r="547" spans="2:9" x14ac:dyDescent="0.25">
      <c r="B547" s="533">
        <v>42527</v>
      </c>
      <c r="C547" s="291">
        <v>8178</v>
      </c>
      <c r="D547" s="534">
        <v>17.568999999999999</v>
      </c>
      <c r="E547" s="292">
        <v>13.96</v>
      </c>
      <c r="F547" s="292">
        <f t="shared" si="88"/>
        <v>-29514.401999999984</v>
      </c>
      <c r="G547" s="292">
        <f t="shared" si="89"/>
        <v>143679.28200000001</v>
      </c>
      <c r="H547" s="293">
        <f t="shared" si="87"/>
        <v>-0.20541863509590746</v>
      </c>
      <c r="I547" s="292"/>
    </row>
    <row r="548" spans="2:9" x14ac:dyDescent="0.25">
      <c r="B548" s="533">
        <v>42528</v>
      </c>
      <c r="C548" s="291">
        <v>7678</v>
      </c>
      <c r="D548" s="534">
        <v>17.759599999999999</v>
      </c>
      <c r="E548" s="292">
        <v>14.62</v>
      </c>
      <c r="F548" s="292">
        <f t="shared" si="88"/>
        <v>-24105.848799999996</v>
      </c>
      <c r="G548" s="292">
        <f t="shared" si="89"/>
        <v>136358.20879999999</v>
      </c>
      <c r="H548" s="293">
        <f t="shared" si="87"/>
        <v>-0.17678326088425414</v>
      </c>
      <c r="I548" s="292"/>
    </row>
    <row r="549" spans="2:9" x14ac:dyDescent="0.25">
      <c r="B549" s="533">
        <v>42529</v>
      </c>
      <c r="C549" s="291">
        <v>8178</v>
      </c>
      <c r="D549" s="534">
        <v>17.5654</v>
      </c>
      <c r="E549" s="292">
        <v>14.53</v>
      </c>
      <c r="F549" s="292">
        <f t="shared" si="88"/>
        <v>-24823.50120000001</v>
      </c>
      <c r="G549" s="292">
        <f t="shared" si="89"/>
        <v>143649.8412</v>
      </c>
      <c r="H549" s="293">
        <f t="shared" si="87"/>
        <v>-0.17280562924840887</v>
      </c>
      <c r="I549" s="292"/>
    </row>
    <row r="550" spans="2:9" x14ac:dyDescent="0.25">
      <c r="B550" s="533">
        <v>42531</v>
      </c>
      <c r="C550" s="291">
        <v>8978</v>
      </c>
      <c r="D550" s="534">
        <v>17.1751</v>
      </c>
      <c r="E550" s="292">
        <v>13.42</v>
      </c>
      <c r="F550" s="292">
        <f t="shared" ref="F550:F558" si="90">C550*(E550-D550)</f>
        <v>-33713.287800000006</v>
      </c>
      <c r="G550" s="292">
        <f t="shared" ref="G550:G558" si="91">IF(C550=0, 0,D550*C550)</f>
        <v>154198.0478</v>
      </c>
      <c r="H550" s="293">
        <f t="shared" ref="H550:H558" si="92">IF(C550=0, D550, (E550-D550)/D550)</f>
        <v>-0.21863628159370255</v>
      </c>
      <c r="I550" s="292"/>
    </row>
    <row r="551" spans="2:9" x14ac:dyDescent="0.25">
      <c r="B551" s="533">
        <v>42531</v>
      </c>
      <c r="C551" s="312">
        <v>9278</v>
      </c>
      <c r="D551" s="535">
        <v>17.1052</v>
      </c>
      <c r="E551" s="292">
        <v>13.42</v>
      </c>
      <c r="F551" s="292">
        <f t="shared" si="90"/>
        <v>-34191.285600000003</v>
      </c>
      <c r="G551" s="292">
        <f t="shared" si="91"/>
        <v>158702.04560000001</v>
      </c>
      <c r="H551" s="293">
        <f t="shared" si="92"/>
        <v>-0.21544325702125669</v>
      </c>
      <c r="I551" s="292"/>
    </row>
    <row r="552" spans="2:9" x14ac:dyDescent="0.25">
      <c r="B552" s="533">
        <v>42532</v>
      </c>
      <c r="C552" s="291">
        <v>9278</v>
      </c>
      <c r="D552" s="534">
        <v>17.053000000000001</v>
      </c>
      <c r="E552" s="292">
        <v>13.42</v>
      </c>
      <c r="F552" s="292">
        <f t="shared" si="90"/>
        <v>-33706.974000000009</v>
      </c>
      <c r="G552" s="292">
        <f t="shared" si="91"/>
        <v>158217.734</v>
      </c>
      <c r="H552" s="293">
        <f t="shared" si="92"/>
        <v>-0.21304169354365804</v>
      </c>
      <c r="I552" s="292" t="s">
        <v>179</v>
      </c>
    </row>
    <row r="553" spans="2:9" x14ac:dyDescent="0.25">
      <c r="B553" s="533">
        <v>42535</v>
      </c>
      <c r="C553" s="291">
        <v>9678</v>
      </c>
      <c r="D553" s="534">
        <v>16.879300000000001</v>
      </c>
      <c r="E553" s="292">
        <v>13.23</v>
      </c>
      <c r="F553" s="292">
        <f t="shared" si="90"/>
        <v>-35317.9254</v>
      </c>
      <c r="G553" s="292">
        <f t="shared" si="91"/>
        <v>163357.86540000001</v>
      </c>
      <c r="H553" s="293">
        <f t="shared" si="92"/>
        <v>-0.21619972392220058</v>
      </c>
      <c r="I553" s="292" t="s">
        <v>211</v>
      </c>
    </row>
    <row r="554" spans="2:9" x14ac:dyDescent="0.25">
      <c r="B554" s="533">
        <v>42536</v>
      </c>
      <c r="C554" s="291">
        <v>9278</v>
      </c>
      <c r="D554" s="534">
        <v>17.027999999999999</v>
      </c>
      <c r="E554" s="292">
        <v>13.06</v>
      </c>
      <c r="F554" s="292">
        <f t="shared" si="90"/>
        <v>-36815.103999999985</v>
      </c>
      <c r="G554" s="292">
        <f t="shared" si="91"/>
        <v>157985.78399999999</v>
      </c>
      <c r="H554" s="293">
        <f t="shared" si="92"/>
        <v>-0.23302795395818643</v>
      </c>
      <c r="I554" s="292"/>
    </row>
    <row r="555" spans="2:9" x14ac:dyDescent="0.25">
      <c r="B555" s="533">
        <v>42537</v>
      </c>
      <c r="C555" s="312">
        <v>9278</v>
      </c>
      <c r="D555" s="535">
        <v>17.0168</v>
      </c>
      <c r="E555" s="292">
        <v>12.67</v>
      </c>
      <c r="F555" s="292">
        <f t="shared" si="90"/>
        <v>-40329.610399999998</v>
      </c>
      <c r="G555" s="292">
        <f t="shared" si="91"/>
        <v>157881.87039999999</v>
      </c>
      <c r="H555" s="293">
        <f t="shared" si="92"/>
        <v>-0.25544168116214566</v>
      </c>
      <c r="I555" s="292"/>
    </row>
    <row r="556" spans="2:9" x14ac:dyDescent="0.25">
      <c r="B556" s="533">
        <v>42538</v>
      </c>
      <c r="C556" s="312">
        <v>9278</v>
      </c>
      <c r="D556" s="535">
        <v>17.0061</v>
      </c>
      <c r="E556" s="292">
        <v>13.16</v>
      </c>
      <c r="F556" s="292">
        <f t="shared" si="90"/>
        <v>-35684.1158</v>
      </c>
      <c r="G556" s="292">
        <f t="shared" si="91"/>
        <v>157782.59580000001</v>
      </c>
      <c r="H556" s="293">
        <f t="shared" si="92"/>
        <v>-0.2261600249322302</v>
      </c>
      <c r="I556" s="292"/>
    </row>
    <row r="557" spans="2:9" x14ac:dyDescent="0.25">
      <c r="B557" s="533">
        <v>42541</v>
      </c>
      <c r="C557" s="291">
        <v>7678</v>
      </c>
      <c r="D557" s="534">
        <v>17.568000000000001</v>
      </c>
      <c r="E557" s="292">
        <v>14.48</v>
      </c>
      <c r="F557" s="292">
        <f t="shared" si="90"/>
        <v>-23709.664000000008</v>
      </c>
      <c r="G557" s="292">
        <f t="shared" si="91"/>
        <v>134887.10400000002</v>
      </c>
      <c r="H557" s="294">
        <f t="shared" si="92"/>
        <v>-0.17577413479052828</v>
      </c>
      <c r="I557" s="292"/>
    </row>
    <row r="558" spans="2:9" x14ac:dyDescent="0.25">
      <c r="B558" s="533">
        <v>42542</v>
      </c>
      <c r="C558" s="291">
        <v>6800</v>
      </c>
      <c r="D558" s="534">
        <v>17.892099999999999</v>
      </c>
      <c r="E558" s="292">
        <v>15.09</v>
      </c>
      <c r="F558" s="292">
        <f t="shared" si="90"/>
        <v>-19054.279999999995</v>
      </c>
      <c r="G558" s="292">
        <f t="shared" si="91"/>
        <v>121666.28</v>
      </c>
      <c r="H558" s="294">
        <f t="shared" si="92"/>
        <v>-0.15661101827063337</v>
      </c>
      <c r="I558" s="292"/>
    </row>
    <row r="559" spans="2:9" x14ac:dyDescent="0.25">
      <c r="B559" s="533">
        <v>42543</v>
      </c>
      <c r="C559" s="291">
        <v>7300</v>
      </c>
      <c r="D559" s="534">
        <v>17.6769</v>
      </c>
      <c r="E559" s="292">
        <v>14.75</v>
      </c>
      <c r="F559" s="292">
        <f t="shared" ref="F559:F567" si="93">C559*(E559-D559)</f>
        <v>-21366.37</v>
      </c>
      <c r="G559" s="292">
        <f t="shared" ref="G559:G567" si="94">IF(C559=0, 0,D559*C559)</f>
        <v>129041.37</v>
      </c>
      <c r="H559" s="294">
        <f t="shared" ref="H559:H567" si="95">IF(C559=0, D559, (E559-D559)/D559)</f>
        <v>-0.16557767481854849</v>
      </c>
      <c r="I559" s="292"/>
    </row>
    <row r="560" spans="2:9" x14ac:dyDescent="0.25">
      <c r="B560" s="533">
        <v>42544</v>
      </c>
      <c r="C560" s="291">
        <v>6800</v>
      </c>
      <c r="D560" s="534">
        <v>17.856100000000001</v>
      </c>
      <c r="E560" s="292">
        <v>15.27</v>
      </c>
      <c r="F560" s="292">
        <f t="shared" si="93"/>
        <v>-17585.480000000014</v>
      </c>
      <c r="G560" s="292">
        <f t="shared" si="94"/>
        <v>121421.48000000001</v>
      </c>
      <c r="H560" s="294">
        <f t="shared" si="95"/>
        <v>-0.1448300580753917</v>
      </c>
      <c r="I560" s="292"/>
    </row>
    <row r="561" spans="2:9" x14ac:dyDescent="0.25">
      <c r="B561" s="533">
        <v>42545</v>
      </c>
      <c r="C561" s="291">
        <v>7678</v>
      </c>
      <c r="D561" s="534">
        <v>17.462</v>
      </c>
      <c r="E561" s="292">
        <v>14.41</v>
      </c>
      <c r="F561" s="292">
        <f t="shared" si="93"/>
        <v>-23433.255999999998</v>
      </c>
      <c r="G561" s="292">
        <f t="shared" si="94"/>
        <v>134073.236</v>
      </c>
      <c r="H561" s="294">
        <f t="shared" si="95"/>
        <v>-0.17477952124613444</v>
      </c>
      <c r="I561" s="292"/>
    </row>
    <row r="562" spans="2:9" x14ac:dyDescent="0.25">
      <c r="B562" s="533">
        <v>42545</v>
      </c>
      <c r="C562" s="291">
        <v>8013</v>
      </c>
      <c r="D562" s="534">
        <v>17.32</v>
      </c>
      <c r="E562" s="292">
        <v>14.68</v>
      </c>
      <c r="F562" s="292">
        <f t="shared" si="93"/>
        <v>-21154.320000000003</v>
      </c>
      <c r="G562" s="292">
        <f t="shared" si="94"/>
        <v>138785.16</v>
      </c>
      <c r="H562" s="294">
        <f t="shared" si="95"/>
        <v>-0.15242494226327949</v>
      </c>
      <c r="I562" s="292"/>
    </row>
    <row r="563" spans="2:9" x14ac:dyDescent="0.25">
      <c r="B563" s="533">
        <v>42548</v>
      </c>
      <c r="C563" s="291">
        <v>8978</v>
      </c>
      <c r="D563" s="534">
        <v>16.943300000000001</v>
      </c>
      <c r="E563" s="292">
        <v>13.66</v>
      </c>
      <c r="F563" s="292">
        <f t="shared" si="93"/>
        <v>-29477.467400000005</v>
      </c>
      <c r="G563" s="292">
        <f t="shared" si="94"/>
        <v>152116.9474</v>
      </c>
      <c r="H563" s="294">
        <f t="shared" si="95"/>
        <v>-0.19378161279089673</v>
      </c>
      <c r="I563" s="292"/>
    </row>
    <row r="564" spans="2:9" x14ac:dyDescent="0.25">
      <c r="B564" s="533">
        <v>42548</v>
      </c>
      <c r="C564" s="291">
        <v>9278</v>
      </c>
      <c r="D564" s="534">
        <v>16.834599999999998</v>
      </c>
      <c r="E564" s="292">
        <v>13.66</v>
      </c>
      <c r="F564" s="292">
        <f t="shared" si="93"/>
        <v>-29453.938799999982</v>
      </c>
      <c r="G564" s="292">
        <f t="shared" si="94"/>
        <v>156191.41879999998</v>
      </c>
      <c r="H564" s="293">
        <f t="shared" si="95"/>
        <v>-0.18857590913951019</v>
      </c>
      <c r="I564" s="292"/>
    </row>
    <row r="565" spans="2:9" x14ac:dyDescent="0.25">
      <c r="B565" s="533">
        <v>42549</v>
      </c>
      <c r="C565" s="291">
        <v>8178</v>
      </c>
      <c r="D565" s="534">
        <v>17.124400000000001</v>
      </c>
      <c r="E565" s="292">
        <v>14.78</v>
      </c>
      <c r="F565" s="292">
        <f t="shared" si="93"/>
        <v>-19172.503200000017</v>
      </c>
      <c r="G565" s="292">
        <f t="shared" si="94"/>
        <v>140043.3432</v>
      </c>
      <c r="H565" s="293">
        <f t="shared" si="95"/>
        <v>-0.13690406671182651</v>
      </c>
      <c r="I565" s="292">
        <v>17</v>
      </c>
    </row>
    <row r="566" spans="2:9" x14ac:dyDescent="0.25">
      <c r="B566" s="533">
        <v>42552</v>
      </c>
      <c r="C566" s="291">
        <v>7678</v>
      </c>
      <c r="D566" s="534">
        <v>17.2315</v>
      </c>
      <c r="E566" s="292">
        <v>15.48</v>
      </c>
      <c r="F566" s="292">
        <f t="shared" si="93"/>
        <v>-13448.017</v>
      </c>
      <c r="G566" s="292">
        <f t="shared" si="94"/>
        <v>132303.45699999999</v>
      </c>
      <c r="H566" s="293">
        <f t="shared" si="95"/>
        <v>-0.1016452427240809</v>
      </c>
      <c r="I566" s="292">
        <v>17</v>
      </c>
    </row>
    <row r="567" spans="2:9" x14ac:dyDescent="0.25">
      <c r="B567" s="533">
        <v>42552</v>
      </c>
      <c r="C567" s="291">
        <v>7300</v>
      </c>
      <c r="D567" s="534">
        <v>17.313400000000001</v>
      </c>
      <c r="E567" s="292">
        <v>15.65</v>
      </c>
      <c r="F567" s="292">
        <f t="shared" si="93"/>
        <v>-12142.820000000009</v>
      </c>
      <c r="G567" s="292">
        <f t="shared" si="94"/>
        <v>126387.82</v>
      </c>
      <c r="H567" s="293">
        <f t="shared" si="95"/>
        <v>-9.6075871868032903E-2</v>
      </c>
      <c r="I567" s="292"/>
    </row>
    <row r="568" spans="2:9" x14ac:dyDescent="0.25">
      <c r="B568" s="533">
        <v>42552</v>
      </c>
      <c r="C568" s="291">
        <v>6800</v>
      </c>
      <c r="D568" s="534">
        <v>17.446100000000001</v>
      </c>
      <c r="E568" s="292">
        <v>15.7</v>
      </c>
      <c r="F568" s="292">
        <f t="shared" ref="F568:F589" si="96">C568*(E568-D568)</f>
        <v>-11873.480000000014</v>
      </c>
      <c r="G568" s="292">
        <f t="shared" ref="G568:G589" si="97">IF(C568=0, 0,D568*C568)</f>
        <v>118633.48000000001</v>
      </c>
      <c r="H568" s="293">
        <f t="shared" ref="H568:H589" si="98">IF(C568=0, D568, (E568-D568)/D568)</f>
        <v>-0.10008540590733757</v>
      </c>
      <c r="I568" s="292"/>
    </row>
    <row r="569" spans="2:9" x14ac:dyDescent="0.25">
      <c r="B569" s="533">
        <v>42552</v>
      </c>
      <c r="C569" s="291">
        <v>6000</v>
      </c>
      <c r="D569" s="534">
        <v>17.668199999999999</v>
      </c>
      <c r="E569" s="292">
        <v>15.68</v>
      </c>
      <c r="F569" s="292">
        <f t="shared" si="96"/>
        <v>-11929.199999999995</v>
      </c>
      <c r="G569" s="292">
        <f t="shared" si="97"/>
        <v>106009.2</v>
      </c>
      <c r="H569" s="293">
        <f t="shared" si="98"/>
        <v>-0.11252985589929926</v>
      </c>
      <c r="I569" s="292"/>
    </row>
    <row r="570" spans="2:9" x14ac:dyDescent="0.25">
      <c r="B570" s="533">
        <v>42556</v>
      </c>
      <c r="C570" s="291">
        <v>8178</v>
      </c>
      <c r="D570" s="534">
        <v>16.978899999999999</v>
      </c>
      <c r="E570" s="292">
        <v>14.72</v>
      </c>
      <c r="F570" s="292">
        <f t="shared" si="96"/>
        <v>-18473.284199999991</v>
      </c>
      <c r="G570" s="292">
        <f t="shared" si="97"/>
        <v>138853.4442</v>
      </c>
      <c r="H570" s="293">
        <f t="shared" si="98"/>
        <v>-0.13304159869013887</v>
      </c>
      <c r="I570" s="292">
        <v>16.75</v>
      </c>
    </row>
    <row r="571" spans="2:9" x14ac:dyDescent="0.25">
      <c r="B571" s="533">
        <v>42556</v>
      </c>
      <c r="C571" s="291">
        <v>8678</v>
      </c>
      <c r="D571" s="534">
        <v>16.843</v>
      </c>
      <c r="E571" s="292">
        <v>14.72</v>
      </c>
      <c r="F571" s="292">
        <f t="shared" si="96"/>
        <v>-18423.393999999993</v>
      </c>
      <c r="G571" s="292">
        <f t="shared" si="97"/>
        <v>146163.554</v>
      </c>
      <c r="H571" s="293">
        <f t="shared" si="98"/>
        <v>-0.12604642878347083</v>
      </c>
      <c r="I571" s="292"/>
    </row>
    <row r="572" spans="2:9" x14ac:dyDescent="0.25">
      <c r="B572" s="533">
        <v>42557</v>
      </c>
      <c r="C572" s="291">
        <v>8178</v>
      </c>
      <c r="D572" s="534">
        <v>16.960599999999999</v>
      </c>
      <c r="E572" s="292">
        <v>14.84</v>
      </c>
      <c r="F572" s="292">
        <f t="shared" si="96"/>
        <v>-17342.266799999998</v>
      </c>
      <c r="G572" s="292">
        <f t="shared" si="97"/>
        <v>138703.7868</v>
      </c>
      <c r="H572" s="293">
        <f t="shared" si="98"/>
        <v>-0.12503095409360515</v>
      </c>
      <c r="I572" s="292">
        <v>16.75</v>
      </c>
    </row>
    <row r="573" spans="2:9" x14ac:dyDescent="0.25">
      <c r="B573" s="533">
        <v>42557</v>
      </c>
      <c r="C573" s="291">
        <v>8678</v>
      </c>
      <c r="D573" s="534">
        <v>16.835000000000001</v>
      </c>
      <c r="E573" s="292">
        <v>14.84</v>
      </c>
      <c r="F573" s="292">
        <f t="shared" si="96"/>
        <v>-17312.610000000008</v>
      </c>
      <c r="G573" s="292">
        <f t="shared" si="97"/>
        <v>146094.13</v>
      </c>
      <c r="H573" s="293">
        <f t="shared" si="98"/>
        <v>-0.11850311850311855</v>
      </c>
      <c r="I573" s="292"/>
    </row>
    <row r="574" spans="2:9" x14ac:dyDescent="0.25">
      <c r="B574" s="533">
        <v>42559</v>
      </c>
      <c r="C574" s="291">
        <v>8678</v>
      </c>
      <c r="D574" s="534">
        <v>16.835000000000001</v>
      </c>
      <c r="E574" s="292">
        <v>14.92</v>
      </c>
      <c r="F574" s="292">
        <f t="shared" si="96"/>
        <v>-16618.370000000006</v>
      </c>
      <c r="G574" s="292">
        <f t="shared" si="97"/>
        <v>146094.13</v>
      </c>
      <c r="H574" s="293">
        <f t="shared" si="98"/>
        <v>-0.1137511137511138</v>
      </c>
      <c r="I574" s="292"/>
    </row>
    <row r="575" spans="2:9" x14ac:dyDescent="0.25">
      <c r="B575" s="533">
        <v>42562</v>
      </c>
      <c r="C575" s="291">
        <v>8678</v>
      </c>
      <c r="D575" s="534">
        <v>16.835000000000001</v>
      </c>
      <c r="E575" s="292">
        <v>14.69</v>
      </c>
      <c r="F575" s="292">
        <f t="shared" si="96"/>
        <v>-18614.310000000012</v>
      </c>
      <c r="G575" s="292">
        <f t="shared" si="97"/>
        <v>146094.13</v>
      </c>
      <c r="H575" s="293">
        <f t="shared" si="98"/>
        <v>-0.12741312741312749</v>
      </c>
      <c r="I575" s="292"/>
    </row>
    <row r="576" spans="2:9" x14ac:dyDescent="0.25">
      <c r="B576" s="533">
        <v>42563</v>
      </c>
      <c r="C576" s="291">
        <v>8678</v>
      </c>
      <c r="D576" s="534">
        <v>16.835000000000001</v>
      </c>
      <c r="E576" s="292">
        <v>15.6</v>
      </c>
      <c r="F576" s="292">
        <f t="shared" si="96"/>
        <v>-10717.330000000011</v>
      </c>
      <c r="G576" s="292">
        <f t="shared" si="97"/>
        <v>146094.13</v>
      </c>
      <c r="H576" s="293">
        <f t="shared" si="98"/>
        <v>-7.3359073359073421E-2</v>
      </c>
      <c r="I576" s="292"/>
    </row>
    <row r="577" spans="2:9" x14ac:dyDescent="0.25">
      <c r="B577" s="533">
        <v>42564</v>
      </c>
      <c r="C577" s="291">
        <v>8738</v>
      </c>
      <c r="D577" s="534">
        <v>16.816099999999999</v>
      </c>
      <c r="E577" s="292">
        <v>15.29</v>
      </c>
      <c r="F577" s="292">
        <f t="shared" si="96"/>
        <v>-13335.061799999996</v>
      </c>
      <c r="G577" s="292">
        <f t="shared" si="97"/>
        <v>146939.08179999999</v>
      </c>
      <c r="H577" s="293">
        <f t="shared" si="98"/>
        <v>-9.0752314745987453E-2</v>
      </c>
      <c r="I577" s="292"/>
    </row>
    <row r="578" spans="2:9" x14ac:dyDescent="0.25">
      <c r="B578" s="533">
        <v>42566</v>
      </c>
      <c r="C578" s="291">
        <v>8738</v>
      </c>
      <c r="D578" s="534">
        <v>16.816099999999999</v>
      </c>
      <c r="E578" s="292">
        <v>15.21</v>
      </c>
      <c r="F578" s="292">
        <f t="shared" si="96"/>
        <v>-14034.101799999982</v>
      </c>
      <c r="G578" s="292">
        <f t="shared" si="97"/>
        <v>146939.08179999999</v>
      </c>
      <c r="H578" s="293">
        <f t="shared" si="98"/>
        <v>-9.5509660384988079E-2</v>
      </c>
      <c r="I578" s="292"/>
    </row>
    <row r="579" spans="2:9" x14ac:dyDescent="0.25">
      <c r="B579" s="533">
        <v>42570</v>
      </c>
      <c r="C579" s="291">
        <v>9138</v>
      </c>
      <c r="D579" s="534">
        <v>16.733499999999999</v>
      </c>
      <c r="E579" s="292">
        <v>14.75</v>
      </c>
      <c r="F579" s="292">
        <f t="shared" si="96"/>
        <v>-18125.222999999994</v>
      </c>
      <c r="G579" s="292">
        <f t="shared" si="97"/>
        <v>152910.723</v>
      </c>
      <c r="H579" s="293">
        <f t="shared" si="98"/>
        <v>-0.1185346759494427</v>
      </c>
      <c r="I579" s="292"/>
    </row>
    <row r="580" spans="2:9" x14ac:dyDescent="0.25">
      <c r="B580" s="533">
        <v>42571</v>
      </c>
      <c r="C580" s="312">
        <v>9138</v>
      </c>
      <c r="D580" s="535">
        <v>16.7227</v>
      </c>
      <c r="E580" s="292">
        <v>14.84</v>
      </c>
      <c r="F580" s="292">
        <f t="shared" si="96"/>
        <v>-17204.112599999997</v>
      </c>
      <c r="G580" s="292">
        <f t="shared" si="97"/>
        <v>152812.03260000001</v>
      </c>
      <c r="H580" s="293">
        <f t="shared" si="98"/>
        <v>-0.11258349429218965</v>
      </c>
      <c r="I580" s="292"/>
    </row>
    <row r="581" spans="2:9" x14ac:dyDescent="0.25">
      <c r="B581" s="533">
        <v>42572</v>
      </c>
      <c r="C581" s="291">
        <v>9138</v>
      </c>
      <c r="D581" s="534">
        <v>16.718900000000001</v>
      </c>
      <c r="E581" s="292">
        <v>14.42</v>
      </c>
      <c r="F581" s="292">
        <f t="shared" si="96"/>
        <v>-21007.348200000015</v>
      </c>
      <c r="G581" s="292">
        <f t="shared" si="97"/>
        <v>152777.3082</v>
      </c>
      <c r="H581" s="293">
        <f t="shared" si="98"/>
        <v>-0.13750306539305823</v>
      </c>
      <c r="I581" s="292"/>
    </row>
    <row r="582" spans="2:9" x14ac:dyDescent="0.25">
      <c r="B582" s="533">
        <v>42573</v>
      </c>
      <c r="C582" s="291">
        <v>9278</v>
      </c>
      <c r="D582" s="534">
        <v>16.679099999999998</v>
      </c>
      <c r="E582" s="292">
        <v>14.11</v>
      </c>
      <c r="F582" s="292">
        <f t="shared" si="96"/>
        <v>-23836.109799999987</v>
      </c>
      <c r="G582" s="292">
        <f t="shared" si="97"/>
        <v>154748.68979999999</v>
      </c>
      <c r="H582" s="293">
        <f t="shared" si="98"/>
        <v>-0.15403109280476759</v>
      </c>
      <c r="I582" s="292"/>
    </row>
    <row r="583" spans="2:9" x14ac:dyDescent="0.25">
      <c r="B583" s="533">
        <v>42576</v>
      </c>
      <c r="C583" s="291">
        <v>9478</v>
      </c>
      <c r="D583" s="534">
        <v>16.613099999999999</v>
      </c>
      <c r="E583" s="292">
        <v>13.58</v>
      </c>
      <c r="F583" s="292">
        <f t="shared" si="96"/>
        <v>-28747.721799999992</v>
      </c>
      <c r="G583" s="292">
        <f t="shared" si="97"/>
        <v>157458.96179999999</v>
      </c>
      <c r="H583" s="293">
        <f t="shared" si="98"/>
        <v>-0.18257278894366491</v>
      </c>
      <c r="I583" s="292"/>
    </row>
    <row r="584" spans="2:9" x14ac:dyDescent="0.25">
      <c r="B584" s="533">
        <v>42577</v>
      </c>
      <c r="C584" s="312">
        <v>9278</v>
      </c>
      <c r="D584" s="535">
        <v>16.674199999999999</v>
      </c>
      <c r="E584" s="292">
        <v>13.78</v>
      </c>
      <c r="F584" s="292">
        <f t="shared" si="96"/>
        <v>-26852.387599999998</v>
      </c>
      <c r="G584" s="292">
        <f t="shared" si="97"/>
        <v>154703.22759999998</v>
      </c>
      <c r="H584" s="293">
        <f t="shared" si="98"/>
        <v>-0.17357354475776948</v>
      </c>
      <c r="I584" s="292">
        <v>16.53</v>
      </c>
    </row>
    <row r="585" spans="2:9" x14ac:dyDescent="0.25">
      <c r="B585" s="533">
        <v>42578</v>
      </c>
      <c r="C585" s="312">
        <v>9478</v>
      </c>
      <c r="D585" s="535">
        <v>16.6004</v>
      </c>
      <c r="E585" s="292">
        <v>13.13</v>
      </c>
      <c r="F585" s="292">
        <f t="shared" si="96"/>
        <v>-32892.451199999996</v>
      </c>
      <c r="G585" s="292">
        <f t="shared" si="97"/>
        <v>157338.5912</v>
      </c>
      <c r="H585" s="293">
        <f t="shared" si="98"/>
        <v>-0.20905520348907253</v>
      </c>
      <c r="I585" s="292"/>
    </row>
    <row r="586" spans="2:9" x14ac:dyDescent="0.25">
      <c r="B586" s="533">
        <v>42580</v>
      </c>
      <c r="C586" s="291">
        <v>9478</v>
      </c>
      <c r="D586" s="534">
        <v>16.599</v>
      </c>
      <c r="E586" s="292">
        <v>13.64</v>
      </c>
      <c r="F586" s="292">
        <f t="shared" si="96"/>
        <v>-28045.401999999998</v>
      </c>
      <c r="G586" s="292">
        <f t="shared" si="97"/>
        <v>157325.32200000001</v>
      </c>
      <c r="H586" s="294">
        <f t="shared" si="98"/>
        <v>-0.17826375082836313</v>
      </c>
      <c r="I586" s="292"/>
    </row>
    <row r="587" spans="2:9" x14ac:dyDescent="0.25">
      <c r="B587" s="533">
        <v>42580</v>
      </c>
      <c r="C587" s="291">
        <v>9278</v>
      </c>
      <c r="D587" s="534">
        <v>16.664000000000001</v>
      </c>
      <c r="E587" s="292">
        <v>13.64</v>
      </c>
      <c r="F587" s="292">
        <f t="shared" si="96"/>
        <v>-28056.67200000001</v>
      </c>
      <c r="G587" s="292">
        <f t="shared" si="97"/>
        <v>154608.592</v>
      </c>
      <c r="H587" s="294">
        <f t="shared" si="98"/>
        <v>-0.18146903504560732</v>
      </c>
      <c r="I587" s="292">
        <v>16.53</v>
      </c>
    </row>
    <row r="588" spans="2:9" x14ac:dyDescent="0.25">
      <c r="B588" s="533">
        <v>42583</v>
      </c>
      <c r="C588" s="291">
        <v>9478</v>
      </c>
      <c r="D588" s="534">
        <v>16.5871</v>
      </c>
      <c r="E588" s="292">
        <v>12.92</v>
      </c>
      <c r="F588" s="292">
        <f t="shared" si="96"/>
        <v>-34756.773799999995</v>
      </c>
      <c r="G588" s="292">
        <f t="shared" si="97"/>
        <v>157212.5338</v>
      </c>
      <c r="H588" s="294">
        <f t="shared" si="98"/>
        <v>-0.22108144280796521</v>
      </c>
      <c r="I588" s="292"/>
    </row>
    <row r="589" spans="2:9" x14ac:dyDescent="0.25">
      <c r="B589" s="533">
        <v>42584</v>
      </c>
      <c r="C589" s="291">
        <v>9678</v>
      </c>
      <c r="D589" s="534">
        <v>16.5063</v>
      </c>
      <c r="E589" s="292">
        <v>12.9</v>
      </c>
      <c r="F589" s="292">
        <f t="shared" si="96"/>
        <v>-34901.771399999991</v>
      </c>
      <c r="G589" s="292">
        <f t="shared" si="97"/>
        <v>159747.97140000001</v>
      </c>
      <c r="H589" s="294">
        <f t="shared" si="98"/>
        <v>-0.21848021664455386</v>
      </c>
      <c r="I589" s="292"/>
    </row>
    <row r="590" spans="2:9" x14ac:dyDescent="0.25">
      <c r="B590" s="533">
        <v>42585</v>
      </c>
      <c r="C590" s="291">
        <v>10078</v>
      </c>
      <c r="D590" s="534">
        <v>16.5063</v>
      </c>
      <c r="E590" s="292">
        <v>12.9</v>
      </c>
      <c r="F590" s="292">
        <f t="shared" ref="F590:F605" si="99">C590*(E590-D590)</f>
        <v>-36344.291399999995</v>
      </c>
      <c r="G590" s="292">
        <f t="shared" ref="G590:G605" si="100">IF(C590=0, 0,D590*C590)</f>
        <v>166350.4914</v>
      </c>
      <c r="H590" s="294">
        <f t="shared" ref="H590:H605" si="101">IF(C590=0, D590, (E590-D590)/D590)</f>
        <v>-0.21848021664455386</v>
      </c>
      <c r="I590" s="292"/>
    </row>
    <row r="591" spans="2:9" x14ac:dyDescent="0.25">
      <c r="B591" s="533">
        <v>42586</v>
      </c>
      <c r="C591" s="291">
        <v>9678</v>
      </c>
      <c r="D591" s="534">
        <v>16.489799999999999</v>
      </c>
      <c r="E591" s="292">
        <v>13.41</v>
      </c>
      <c r="F591" s="292">
        <f t="shared" si="99"/>
        <v>-29806.304399999986</v>
      </c>
      <c r="G591" s="292">
        <f t="shared" si="100"/>
        <v>159588.28439999997</v>
      </c>
      <c r="H591" s="294">
        <f t="shared" si="101"/>
        <v>-0.1867700032747516</v>
      </c>
      <c r="I591" s="292"/>
    </row>
    <row r="592" spans="2:9" x14ac:dyDescent="0.25">
      <c r="B592" s="533">
        <v>42586</v>
      </c>
      <c r="C592" s="291">
        <v>9278</v>
      </c>
      <c r="D592" s="534">
        <v>16.609200000000001</v>
      </c>
      <c r="E592" s="292">
        <v>13.66</v>
      </c>
      <c r="F592" s="292">
        <f t="shared" si="99"/>
        <v>-27362.67760000001</v>
      </c>
      <c r="G592" s="292">
        <f t="shared" si="100"/>
        <v>154100.15760000001</v>
      </c>
      <c r="H592" s="294">
        <f t="shared" si="101"/>
        <v>-0.17756424150470829</v>
      </c>
      <c r="I592" s="292">
        <v>16.53</v>
      </c>
    </row>
    <row r="593" spans="2:9" x14ac:dyDescent="0.25">
      <c r="B593" s="533">
        <v>42586</v>
      </c>
      <c r="C593" s="291">
        <v>9138</v>
      </c>
      <c r="D593" s="534">
        <v>16.6511</v>
      </c>
      <c r="E593" s="292">
        <v>13.87</v>
      </c>
      <c r="F593" s="292">
        <f t="shared" si="99"/>
        <v>-25413.691800000004</v>
      </c>
      <c r="G593" s="292">
        <f t="shared" si="100"/>
        <v>152157.7518</v>
      </c>
      <c r="H593" s="293">
        <f t="shared" si="101"/>
        <v>-0.1670219985466426</v>
      </c>
      <c r="I593" s="292"/>
    </row>
    <row r="594" spans="2:9" x14ac:dyDescent="0.25">
      <c r="B594" s="533">
        <v>42593</v>
      </c>
      <c r="C594" s="291">
        <v>8678</v>
      </c>
      <c r="D594" s="534">
        <v>16.760300000000001</v>
      </c>
      <c r="E594" s="292">
        <v>14.61</v>
      </c>
      <c r="F594" s="292">
        <f t="shared" si="99"/>
        <v>-18660.303400000012</v>
      </c>
      <c r="G594" s="292">
        <f t="shared" si="100"/>
        <v>145445.88340000002</v>
      </c>
      <c r="H594" s="293">
        <f t="shared" si="101"/>
        <v>-0.12829722618330228</v>
      </c>
      <c r="I594" s="292"/>
    </row>
    <row r="595" spans="2:9" x14ac:dyDescent="0.25">
      <c r="B595" s="533">
        <v>42597</v>
      </c>
      <c r="C595" s="291">
        <v>8678</v>
      </c>
      <c r="D595" s="534">
        <v>16.7471</v>
      </c>
      <c r="E595" s="292">
        <v>14.9</v>
      </c>
      <c r="F595" s="292">
        <f t="shared" si="99"/>
        <v>-16029.133799999994</v>
      </c>
      <c r="G595" s="292">
        <f t="shared" si="100"/>
        <v>145331.33379999999</v>
      </c>
      <c r="H595" s="293">
        <f t="shared" si="101"/>
        <v>-0.11029372249523794</v>
      </c>
      <c r="I595" s="292"/>
    </row>
    <row r="596" spans="2:9" x14ac:dyDescent="0.25">
      <c r="B596" s="533">
        <v>42598</v>
      </c>
      <c r="C596" s="291">
        <v>8178</v>
      </c>
      <c r="D596" s="534">
        <v>16.8429</v>
      </c>
      <c r="E596" s="292">
        <v>15.17</v>
      </c>
      <c r="F596" s="292">
        <f t="shared" si="99"/>
        <v>-13680.976200000003</v>
      </c>
      <c r="G596" s="292">
        <f t="shared" si="100"/>
        <v>137741.23620000001</v>
      </c>
      <c r="H596" s="293">
        <f t="shared" si="101"/>
        <v>-9.9323750660515728E-2</v>
      </c>
      <c r="I596" s="292">
        <v>16.75</v>
      </c>
    </row>
    <row r="597" spans="2:9" x14ac:dyDescent="0.25">
      <c r="B597" s="533">
        <v>42599</v>
      </c>
      <c r="C597" s="291">
        <v>7178</v>
      </c>
      <c r="D597" s="534">
        <v>17.009899999999998</v>
      </c>
      <c r="E597" s="292">
        <v>15.7</v>
      </c>
      <c r="F597" s="292">
        <f t="shared" si="99"/>
        <v>-9402.4621999999927</v>
      </c>
      <c r="G597" s="292">
        <f t="shared" si="100"/>
        <v>122097.06219999999</v>
      </c>
      <c r="H597" s="293">
        <f t="shared" si="101"/>
        <v>-7.7008095285686515E-2</v>
      </c>
      <c r="I597" s="292"/>
    </row>
    <row r="598" spans="2:9" x14ac:dyDescent="0.25">
      <c r="B598" s="533">
        <v>42600</v>
      </c>
      <c r="C598" s="291">
        <v>5500</v>
      </c>
      <c r="D598" s="534">
        <v>17.185600000000001</v>
      </c>
      <c r="E598" s="292">
        <v>16.68</v>
      </c>
      <c r="F598" s="292">
        <f t="shared" si="99"/>
        <v>-2780.8000000000065</v>
      </c>
      <c r="G598" s="292">
        <f t="shared" si="100"/>
        <v>94520.8</v>
      </c>
      <c r="H598" s="293">
        <f t="shared" si="101"/>
        <v>-2.9419979517735846E-2</v>
      </c>
      <c r="I598" s="292"/>
    </row>
    <row r="599" spans="2:9" x14ac:dyDescent="0.25">
      <c r="B599" s="533">
        <v>42601</v>
      </c>
      <c r="C599" s="291">
        <v>5000</v>
      </c>
      <c r="D599" s="534">
        <v>17.222200000000001</v>
      </c>
      <c r="E599" s="292">
        <v>16.8</v>
      </c>
      <c r="F599" s="292">
        <f t="shared" si="99"/>
        <v>-2111.0000000000005</v>
      </c>
      <c r="G599" s="292">
        <f t="shared" si="100"/>
        <v>86111</v>
      </c>
      <c r="H599" s="293">
        <f t="shared" si="101"/>
        <v>-2.4514870341768188E-2</v>
      </c>
      <c r="I599" s="292"/>
    </row>
    <row r="600" spans="2:9" x14ac:dyDescent="0.25">
      <c r="B600" s="533">
        <v>42604</v>
      </c>
      <c r="C600" s="291">
        <v>6000</v>
      </c>
      <c r="D600" s="534">
        <v>16.9651</v>
      </c>
      <c r="E600" s="292">
        <v>15.64</v>
      </c>
      <c r="F600" s="292">
        <f t="shared" si="99"/>
        <v>-7950.599999999994</v>
      </c>
      <c r="G600" s="292">
        <f t="shared" si="100"/>
        <v>101790.59999999999</v>
      </c>
      <c r="H600" s="293">
        <f t="shared" si="101"/>
        <v>-7.8107408739117312E-2</v>
      </c>
      <c r="I600" s="292"/>
    </row>
    <row r="601" spans="2:9" x14ac:dyDescent="0.25">
      <c r="B601" s="533">
        <v>42604</v>
      </c>
      <c r="C601" s="291">
        <v>6500</v>
      </c>
      <c r="D601" s="534">
        <v>16.850899999999999</v>
      </c>
      <c r="E601" s="292">
        <v>15.64</v>
      </c>
      <c r="F601" s="292">
        <f t="shared" si="99"/>
        <v>-7870.8499999999922</v>
      </c>
      <c r="G601" s="292">
        <f t="shared" si="100"/>
        <v>109530.84999999999</v>
      </c>
      <c r="H601" s="293">
        <f t="shared" si="101"/>
        <v>-7.1859663282079822E-2</v>
      </c>
      <c r="I601" s="292"/>
    </row>
    <row r="602" spans="2:9" x14ac:dyDescent="0.25">
      <c r="B602" s="533">
        <v>42605</v>
      </c>
      <c r="C602" s="291">
        <v>6000</v>
      </c>
      <c r="D602" s="534">
        <v>16.923500000000001</v>
      </c>
      <c r="E602" s="292">
        <v>16.43</v>
      </c>
      <c r="F602" s="292">
        <f t="shared" si="99"/>
        <v>-2961.0000000000055</v>
      </c>
      <c r="G602" s="292">
        <f t="shared" si="100"/>
        <v>101541</v>
      </c>
      <c r="H602" s="293">
        <f t="shared" si="101"/>
        <v>-2.9160634620498178E-2</v>
      </c>
      <c r="I602" s="292"/>
    </row>
    <row r="603" spans="2:9" x14ac:dyDescent="0.25">
      <c r="B603" s="533">
        <v>42605</v>
      </c>
      <c r="C603" s="291">
        <v>5500</v>
      </c>
      <c r="D603" s="534">
        <v>16.9848</v>
      </c>
      <c r="E603" s="292">
        <v>16.43</v>
      </c>
      <c r="F603" s="292">
        <f t="shared" si="99"/>
        <v>-3051.400000000001</v>
      </c>
      <c r="G603" s="292">
        <f t="shared" si="100"/>
        <v>93416.4</v>
      </c>
      <c r="H603" s="293">
        <f t="shared" si="101"/>
        <v>-3.266450002355048E-2</v>
      </c>
      <c r="I603" s="292"/>
    </row>
    <row r="604" spans="2:9" x14ac:dyDescent="0.25">
      <c r="B604" s="533">
        <v>42605</v>
      </c>
      <c r="C604" s="291">
        <v>5000</v>
      </c>
      <c r="D604" s="534">
        <v>17.035299999999999</v>
      </c>
      <c r="E604" s="292">
        <v>16.43</v>
      </c>
      <c r="F604" s="292">
        <f t="shared" si="99"/>
        <v>-3026.4999999999986</v>
      </c>
      <c r="G604" s="292">
        <f t="shared" si="100"/>
        <v>85176.5</v>
      </c>
      <c r="H604" s="293">
        <f t="shared" si="101"/>
        <v>-3.5532100990296606E-2</v>
      </c>
      <c r="I604" s="292"/>
    </row>
    <row r="605" spans="2:9" x14ac:dyDescent="0.25">
      <c r="B605" s="533">
        <v>42606</v>
      </c>
      <c r="C605" s="291">
        <v>5178</v>
      </c>
      <c r="D605" s="534">
        <v>17.0017</v>
      </c>
      <c r="E605" s="292">
        <v>16.059999999999999</v>
      </c>
      <c r="F605" s="292">
        <f t="shared" si="99"/>
        <v>-4876.1226000000042</v>
      </c>
      <c r="G605" s="292">
        <f t="shared" si="100"/>
        <v>88034.802599999995</v>
      </c>
      <c r="H605" s="293">
        <f t="shared" si="101"/>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02">C608*(E608-D608)</f>
        <v>-5163.5724000000046</v>
      </c>
      <c r="G608" s="292">
        <f t="shared" ref="G608:G613" si="103">IF(C608=0, 0,D608*C608)</f>
        <v>103949.79240000001</v>
      </c>
      <c r="H608" s="293">
        <f t="shared" ref="H608:H613" si="104">IF(C608=0, D608, (E608-D608)/D608)</f>
        <v>-4.9673715365688452E-2</v>
      </c>
      <c r="I608" s="292"/>
    </row>
    <row r="609" spans="2:9" x14ac:dyDescent="0.25">
      <c r="B609" s="533">
        <v>42612</v>
      </c>
      <c r="C609" s="291">
        <v>6678</v>
      </c>
      <c r="D609" s="534">
        <v>16.739999999999998</v>
      </c>
      <c r="E609" s="292">
        <v>15.55</v>
      </c>
      <c r="F609" s="369">
        <f t="shared" si="102"/>
        <v>-7946.8199999999852</v>
      </c>
      <c r="G609" s="292">
        <f t="shared" si="103"/>
        <v>111789.71999999999</v>
      </c>
      <c r="H609" s="294">
        <f t="shared" si="104"/>
        <v>-7.1087216248506446E-2</v>
      </c>
      <c r="I609" s="311"/>
    </row>
    <row r="610" spans="2:9" x14ac:dyDescent="0.25">
      <c r="B610" s="533">
        <v>42612</v>
      </c>
      <c r="C610" s="291">
        <v>7178</v>
      </c>
      <c r="D610" s="534">
        <v>16.6571</v>
      </c>
      <c r="E610" s="292">
        <v>15.55</v>
      </c>
      <c r="F610" s="292">
        <f t="shared" si="102"/>
        <v>-7946.7637999999934</v>
      </c>
      <c r="G610" s="292">
        <f t="shared" si="103"/>
        <v>119564.66379999999</v>
      </c>
      <c r="H610" s="293">
        <f t="shared" si="104"/>
        <v>-6.6464150422342369E-2</v>
      </c>
      <c r="I610" s="292"/>
    </row>
    <row r="611" spans="2:9" x14ac:dyDescent="0.25">
      <c r="B611" s="533">
        <v>42613</v>
      </c>
      <c r="C611" s="291">
        <v>7678</v>
      </c>
      <c r="D611" s="534">
        <v>16.565200000000001</v>
      </c>
      <c r="E611" s="292">
        <v>15.02</v>
      </c>
      <c r="F611" s="292">
        <f t="shared" si="102"/>
        <v>-11864.04560000001</v>
      </c>
      <c r="G611" s="292">
        <f t="shared" si="103"/>
        <v>127187.60560000001</v>
      </c>
      <c r="H611" s="293">
        <f t="shared" si="104"/>
        <v>-9.3279887957887692E-2</v>
      </c>
      <c r="I611" s="292" t="s">
        <v>250</v>
      </c>
    </row>
    <row r="612" spans="2:9" x14ac:dyDescent="0.25">
      <c r="B612" s="533">
        <v>42613</v>
      </c>
      <c r="C612" s="291">
        <v>8178</v>
      </c>
      <c r="D612" s="534">
        <v>16.474399999999999</v>
      </c>
      <c r="E612" s="292">
        <v>15.02</v>
      </c>
      <c r="F612" s="292">
        <f t="shared" si="102"/>
        <v>-11894.083199999997</v>
      </c>
      <c r="G612" s="292">
        <f t="shared" si="103"/>
        <v>134727.64319999999</v>
      </c>
      <c r="H612" s="293">
        <f t="shared" si="104"/>
        <v>-8.8282426067110162E-2</v>
      </c>
      <c r="I612" s="292" t="s">
        <v>251</v>
      </c>
    </row>
    <row r="613" spans="2:9" x14ac:dyDescent="0.25">
      <c r="B613" s="533">
        <v>42615</v>
      </c>
      <c r="C613" s="291">
        <v>7678</v>
      </c>
      <c r="D613" s="534">
        <v>16.528099999999998</v>
      </c>
      <c r="E613" s="292">
        <v>15.49</v>
      </c>
      <c r="F613" s="292">
        <f t="shared" si="102"/>
        <v>-7970.5317999999861</v>
      </c>
      <c r="G613" s="292">
        <f t="shared" si="103"/>
        <v>126902.75179999998</v>
      </c>
      <c r="H613" s="293">
        <f t="shared" si="104"/>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05">C619*(E619-D619)</f>
        <v>-5839.4414759999936</v>
      </c>
      <c r="G619" s="292">
        <f t="shared" ref="G619:G625" si="106">IF(C619=0, 0,D619*C619)</f>
        <v>126153.70147599999</v>
      </c>
      <c r="H619" s="293">
        <f t="shared" ref="H619:H625" si="107">IF(C619=0, D619, (E619-D619)/D619)</f>
        <v>-4.6288308687564853E-2</v>
      </c>
      <c r="I619" s="292">
        <v>16.350000000000001</v>
      </c>
    </row>
    <row r="620" spans="2:9" x14ac:dyDescent="0.25">
      <c r="B620" s="533">
        <v>42625</v>
      </c>
      <c r="C620" s="312">
        <v>7678</v>
      </c>
      <c r="D620" s="535">
        <v>16.412330000000001</v>
      </c>
      <c r="E620" s="292">
        <v>15.47</v>
      </c>
      <c r="F620" s="292">
        <f t="shared" si="105"/>
        <v>-7235.2097400000011</v>
      </c>
      <c r="G620" s="292">
        <f t="shared" si="106"/>
        <v>126013.86974000001</v>
      </c>
      <c r="H620" s="293">
        <f t="shared" si="107"/>
        <v>-5.7415979327737135E-2</v>
      </c>
      <c r="I620" s="292"/>
    </row>
    <row r="621" spans="2:9" x14ac:dyDescent="0.25">
      <c r="B621" s="533">
        <v>42625</v>
      </c>
      <c r="C621" s="312">
        <v>7678</v>
      </c>
      <c r="D621" s="535">
        <v>16.355817999999999</v>
      </c>
      <c r="E621" s="292">
        <v>15.47</v>
      </c>
      <c r="F621" s="292">
        <f t="shared" si="105"/>
        <v>-6801.3106039999893</v>
      </c>
      <c r="G621" s="292">
        <f t="shared" si="106"/>
        <v>125579.970604</v>
      </c>
      <c r="H621" s="293">
        <f t="shared" si="107"/>
        <v>-5.4159198885680847E-2</v>
      </c>
      <c r="I621" s="292" t="s">
        <v>265</v>
      </c>
    </row>
    <row r="622" spans="2:9" x14ac:dyDescent="0.25">
      <c r="B622" s="533">
        <v>42626</v>
      </c>
      <c r="C622" s="291">
        <v>8278</v>
      </c>
      <c r="D622" s="534">
        <v>16.25066</v>
      </c>
      <c r="E622" s="292">
        <v>14.34</v>
      </c>
      <c r="F622" s="292">
        <f t="shared" si="105"/>
        <v>-15816.44348</v>
      </c>
      <c r="G622" s="292">
        <f t="shared" si="106"/>
        <v>134522.96348000001</v>
      </c>
      <c r="H622" s="294">
        <f t="shared" si="107"/>
        <v>-0.11757430159759666</v>
      </c>
      <c r="I622" s="292"/>
    </row>
    <row r="623" spans="2:9" x14ac:dyDescent="0.25">
      <c r="B623" s="533">
        <v>42626</v>
      </c>
      <c r="C623" s="291">
        <v>8678</v>
      </c>
      <c r="D623" s="534">
        <v>16.18149</v>
      </c>
      <c r="E623" s="292">
        <v>14.34</v>
      </c>
      <c r="F623" s="292">
        <f t="shared" si="105"/>
        <v>-15980.450220000002</v>
      </c>
      <c r="G623" s="292">
        <f t="shared" si="106"/>
        <v>140422.97021999999</v>
      </c>
      <c r="H623" s="294">
        <f t="shared" si="107"/>
        <v>-0.11380225183218605</v>
      </c>
      <c r="I623" s="292"/>
    </row>
    <row r="624" spans="2:9" x14ac:dyDescent="0.25">
      <c r="B624" s="533">
        <v>42626</v>
      </c>
      <c r="C624" s="291">
        <v>8978</v>
      </c>
      <c r="D624" s="534">
        <v>16.124635000000001</v>
      </c>
      <c r="E624" s="292">
        <v>14.34</v>
      </c>
      <c r="F624" s="292">
        <f t="shared" si="105"/>
        <v>-16022.453030000013</v>
      </c>
      <c r="G624" s="292">
        <f t="shared" si="106"/>
        <v>144766.97303000002</v>
      </c>
      <c r="H624" s="294">
        <f t="shared" si="107"/>
        <v>-0.11067754401882594</v>
      </c>
      <c r="I624" s="292"/>
    </row>
    <row r="625" spans="2:9" x14ac:dyDescent="0.25">
      <c r="B625" s="533">
        <v>42626</v>
      </c>
      <c r="C625" s="291">
        <v>9278</v>
      </c>
      <c r="D625" s="534">
        <v>16.064019999999999</v>
      </c>
      <c r="E625" s="292">
        <v>14.34</v>
      </c>
      <c r="F625" s="292">
        <f t="shared" si="105"/>
        <v>-15995.457559999995</v>
      </c>
      <c r="G625" s="292">
        <f t="shared" si="106"/>
        <v>149041.97756</v>
      </c>
      <c r="H625" s="294">
        <f t="shared" si="107"/>
        <v>-0.10732182853357998</v>
      </c>
      <c r="I625" s="292" t="s">
        <v>266</v>
      </c>
    </row>
    <row r="626" spans="2:9" x14ac:dyDescent="0.25">
      <c r="B626" s="533">
        <v>42627</v>
      </c>
      <c r="C626" s="291">
        <v>9478</v>
      </c>
      <c r="D626" s="534">
        <v>16.020790999999999</v>
      </c>
      <c r="E626" s="292">
        <v>14.01</v>
      </c>
      <c r="F626" s="292">
        <f t="shared" ref="F626:F633" si="108">C626*(E626-D626)</f>
        <v>-19058.277097999995</v>
      </c>
      <c r="G626" s="292">
        <f t="shared" ref="G626:G633" si="109">IF(C626=0, 0,D626*C626)</f>
        <v>151845.05709799999</v>
      </c>
      <c r="H626" s="294">
        <f t="shared" ref="H626:H633" si="110">IF(C626=0, D626, (E626-D626)/D626)</f>
        <v>-0.1255113433537707</v>
      </c>
      <c r="I626" s="292"/>
    </row>
    <row r="627" spans="2:9" x14ac:dyDescent="0.25">
      <c r="B627" s="533">
        <v>42628</v>
      </c>
      <c r="C627" s="291">
        <v>9478</v>
      </c>
      <c r="D627" s="534">
        <v>16.015726999999998</v>
      </c>
      <c r="E627" s="292">
        <v>14.26</v>
      </c>
      <c r="F627" s="292">
        <f t="shared" si="108"/>
        <v>-16640.780505999985</v>
      </c>
      <c r="G627" s="292">
        <f t="shared" si="109"/>
        <v>151797.06050599998</v>
      </c>
      <c r="H627" s="294">
        <f t="shared" si="110"/>
        <v>-0.1096251827968845</v>
      </c>
      <c r="I627" s="292"/>
    </row>
    <row r="628" spans="2:9" x14ac:dyDescent="0.25">
      <c r="B628" s="533">
        <v>42629</v>
      </c>
      <c r="C628" s="291">
        <v>9478</v>
      </c>
      <c r="D628" s="534">
        <v>16.015726999999998</v>
      </c>
      <c r="E628" s="292">
        <v>14.24</v>
      </c>
      <c r="F628" s="292">
        <f t="shared" si="108"/>
        <v>-16830.340505999982</v>
      </c>
      <c r="G628" s="292">
        <f t="shared" si="109"/>
        <v>151797.06050599998</v>
      </c>
      <c r="H628" s="294">
        <f t="shared" si="110"/>
        <v>-0.1108739553315312</v>
      </c>
      <c r="I628" s="292"/>
    </row>
    <row r="629" spans="2:9" x14ac:dyDescent="0.25">
      <c r="B629" s="533">
        <v>42632</v>
      </c>
      <c r="C629" s="291">
        <v>9678</v>
      </c>
      <c r="D629" s="534">
        <v>15.975311</v>
      </c>
      <c r="E629" s="292">
        <v>14.09</v>
      </c>
      <c r="F629" s="292">
        <f t="shared" si="108"/>
        <v>-18246.039857999996</v>
      </c>
      <c r="G629" s="292">
        <f t="shared" si="109"/>
        <v>154609.05985799999</v>
      </c>
      <c r="H629" s="293">
        <f t="shared" si="110"/>
        <v>-0.11801404054043141</v>
      </c>
      <c r="I629" s="292"/>
    </row>
    <row r="630" spans="2:9" x14ac:dyDescent="0.25">
      <c r="B630" s="533">
        <v>42633</v>
      </c>
      <c r="C630" s="291">
        <v>9878</v>
      </c>
      <c r="D630" s="534">
        <v>15.937544000000001</v>
      </c>
      <c r="E630" s="292">
        <v>13.87</v>
      </c>
      <c r="F630" s="292">
        <f t="shared" si="108"/>
        <v>-20423.199632000014</v>
      </c>
      <c r="G630" s="292">
        <f t="shared" si="109"/>
        <v>157431.05963200002</v>
      </c>
      <c r="H630" s="293">
        <f t="shared" si="110"/>
        <v>-0.12972789282966068</v>
      </c>
      <c r="I630" s="292"/>
    </row>
    <row r="631" spans="2:9" x14ac:dyDescent="0.25">
      <c r="B631" s="533">
        <v>42633</v>
      </c>
      <c r="C631" s="291">
        <v>10000</v>
      </c>
      <c r="D631" s="534">
        <v>15.915126000000001</v>
      </c>
      <c r="E631" s="292">
        <v>13.87</v>
      </c>
      <c r="F631" s="292">
        <f t="shared" si="108"/>
        <v>-20451.260000000017</v>
      </c>
      <c r="G631" s="292">
        <f t="shared" si="109"/>
        <v>159151.26</v>
      </c>
      <c r="H631" s="293">
        <f t="shared" si="110"/>
        <v>-0.12850203008132022</v>
      </c>
      <c r="I631" s="292"/>
    </row>
    <row r="632" spans="2:9" x14ac:dyDescent="0.25">
      <c r="B632" s="533">
        <v>42634</v>
      </c>
      <c r="C632" s="291">
        <v>9678</v>
      </c>
      <c r="D632" s="534">
        <v>15.969538999999999</v>
      </c>
      <c r="E632" s="292">
        <v>14.65</v>
      </c>
      <c r="F632" s="292">
        <f t="shared" si="108"/>
        <v>-12770.498441999989</v>
      </c>
      <c r="G632" s="292">
        <f t="shared" si="109"/>
        <v>154553.19844199999</v>
      </c>
      <c r="H632" s="293">
        <f t="shared" si="110"/>
        <v>-8.2628496664806608E-2</v>
      </c>
      <c r="I632" s="292"/>
    </row>
    <row r="633" spans="2:9" x14ac:dyDescent="0.25">
      <c r="B633" s="533">
        <v>42634</v>
      </c>
      <c r="C633" s="291">
        <v>9278</v>
      </c>
      <c r="D633" s="534">
        <v>16.026872999999998</v>
      </c>
      <c r="E633" s="292">
        <v>14.65</v>
      </c>
      <c r="F633" s="292">
        <f t="shared" si="108"/>
        <v>-12774.627693999981</v>
      </c>
      <c r="G633" s="292">
        <f t="shared" si="109"/>
        <v>148697.32769399998</v>
      </c>
      <c r="H633" s="293">
        <f t="shared" si="110"/>
        <v>-8.5910270830747718E-2</v>
      </c>
      <c r="I633" s="292">
        <v>16</v>
      </c>
    </row>
    <row r="634" spans="2:9" x14ac:dyDescent="0.25">
      <c r="B634" s="533">
        <v>42635</v>
      </c>
      <c r="C634" s="291">
        <v>9278</v>
      </c>
      <c r="D634" s="534">
        <v>16.026872999999998</v>
      </c>
      <c r="E634" s="292">
        <v>14.87</v>
      </c>
      <c r="F634" s="292">
        <f t="shared" ref="F634:F645" si="111">C634*(E634-D634)</f>
        <v>-10733.467693999992</v>
      </c>
      <c r="G634" s="292">
        <f t="shared" ref="G634:G645" si="112">IF(C634=0, 0,D634*C634)</f>
        <v>148697.32769399998</v>
      </c>
      <c r="H634" s="293">
        <f t="shared" ref="H634:H645" si="113">IF(C634=0, D634, (E634-D634)/D634)</f>
        <v>-7.2183326092369937E-2</v>
      </c>
      <c r="I634" s="292"/>
    </row>
    <row r="635" spans="2:9" x14ac:dyDescent="0.25">
      <c r="B635" s="533">
        <v>42636</v>
      </c>
      <c r="C635" s="291">
        <v>9478</v>
      </c>
      <c r="D635" s="534">
        <v>15.992122</v>
      </c>
      <c r="E635" s="292">
        <v>14.49</v>
      </c>
      <c r="F635" s="292">
        <f t="shared" si="111"/>
        <v>-14237.112315999999</v>
      </c>
      <c r="G635" s="292">
        <f t="shared" si="112"/>
        <v>151573.33231600001</v>
      </c>
      <c r="H635" s="293">
        <f t="shared" si="113"/>
        <v>-9.39288732289561E-2</v>
      </c>
      <c r="I635" s="292"/>
    </row>
    <row r="636" spans="2:9" x14ac:dyDescent="0.25">
      <c r="B636" s="533">
        <v>42639</v>
      </c>
      <c r="C636" s="291">
        <v>9278</v>
      </c>
      <c r="D636" s="534">
        <v>16.019549999999999</v>
      </c>
      <c r="E636" s="292">
        <v>14.41</v>
      </c>
      <c r="F636" s="292">
        <f t="shared" si="111"/>
        <v>-14933.404899999989</v>
      </c>
      <c r="G636" s="292">
        <f t="shared" si="112"/>
        <v>148629.38489999998</v>
      </c>
      <c r="H636" s="293">
        <f t="shared" si="113"/>
        <v>-0.10047410819904422</v>
      </c>
      <c r="I636" s="292">
        <v>16</v>
      </c>
    </row>
    <row r="637" spans="2:9" x14ac:dyDescent="0.25">
      <c r="B637" s="533">
        <v>42639</v>
      </c>
      <c r="C637" s="291">
        <v>9478</v>
      </c>
      <c r="D637" s="534">
        <v>15.987468</v>
      </c>
      <c r="E637" s="292">
        <v>14.41</v>
      </c>
      <c r="F637" s="292">
        <f t="shared" si="111"/>
        <v>-14951.241703999996</v>
      </c>
      <c r="G637" s="292">
        <f t="shared" si="112"/>
        <v>151529.221704</v>
      </c>
      <c r="H637" s="293">
        <f t="shared" si="113"/>
        <v>-9.8669032519721048E-2</v>
      </c>
      <c r="I637" s="292"/>
    </row>
    <row r="638" spans="2:9" x14ac:dyDescent="0.25">
      <c r="B638" s="533">
        <v>42639</v>
      </c>
      <c r="C638" s="291">
        <v>9678</v>
      </c>
      <c r="D638" s="534">
        <v>15.954266000000001</v>
      </c>
      <c r="E638" s="292">
        <v>14.41</v>
      </c>
      <c r="F638" s="292">
        <f t="shared" si="111"/>
        <v>-14945.406348000004</v>
      </c>
      <c r="G638" s="292">
        <f t="shared" si="112"/>
        <v>154405.386348</v>
      </c>
      <c r="H638" s="293">
        <f t="shared" si="113"/>
        <v>-9.6793296538994669E-2</v>
      </c>
      <c r="I638" s="292"/>
    </row>
    <row r="639" spans="2:9" x14ac:dyDescent="0.25">
      <c r="B639" s="533">
        <v>42640</v>
      </c>
      <c r="C639" s="291">
        <v>10000</v>
      </c>
      <c r="D639" s="534">
        <v>15.890373</v>
      </c>
      <c r="E639" s="292">
        <v>14.06</v>
      </c>
      <c r="F639" s="292">
        <f t="shared" si="111"/>
        <v>-18303.73</v>
      </c>
      <c r="G639" s="292">
        <f t="shared" si="112"/>
        <v>158903.73000000001</v>
      </c>
      <c r="H639" s="293">
        <f t="shared" si="113"/>
        <v>-0.11518754153851517</v>
      </c>
      <c r="I639" s="292"/>
    </row>
    <row r="640" spans="2:9" x14ac:dyDescent="0.25">
      <c r="B640" s="533">
        <v>42641</v>
      </c>
      <c r="C640" s="291">
        <v>9278</v>
      </c>
      <c r="D640" s="534">
        <v>15.968</v>
      </c>
      <c r="E640" s="292">
        <v>15.18</v>
      </c>
      <c r="F640" s="292">
        <f t="shared" si="111"/>
        <v>-7311.0640000000021</v>
      </c>
      <c r="G640" s="292">
        <f t="shared" si="112"/>
        <v>148151.10399999999</v>
      </c>
      <c r="H640" s="293">
        <f t="shared" si="113"/>
        <v>-4.9348697394789594E-2</v>
      </c>
      <c r="I640" s="292" t="s">
        <v>276</v>
      </c>
    </row>
    <row r="641" spans="2:9" x14ac:dyDescent="0.25">
      <c r="B641" s="533">
        <v>42641</v>
      </c>
      <c r="C641" s="291">
        <v>8978</v>
      </c>
      <c r="D641" s="534">
        <v>15.991466000000001</v>
      </c>
      <c r="E641" s="292">
        <v>15.18</v>
      </c>
      <c r="F641" s="292">
        <f t="shared" si="111"/>
        <v>-7285.3417480000098</v>
      </c>
      <c r="G641" s="292">
        <f t="shared" si="112"/>
        <v>143571.38174800001</v>
      </c>
      <c r="H641" s="293">
        <f t="shared" si="113"/>
        <v>-5.0743690415875634E-2</v>
      </c>
      <c r="I641" s="292"/>
    </row>
    <row r="642" spans="2:9" x14ac:dyDescent="0.25">
      <c r="B642" s="533">
        <v>42642</v>
      </c>
      <c r="C642" s="291">
        <v>8678</v>
      </c>
      <c r="D642" s="534">
        <v>16.016100000000002</v>
      </c>
      <c r="E642" s="292">
        <v>15.9</v>
      </c>
      <c r="F642" s="292">
        <f t="shared" si="111"/>
        <v>-1007.5158000000105</v>
      </c>
      <c r="G642" s="292">
        <f t="shared" si="112"/>
        <v>138987.71580000001</v>
      </c>
      <c r="H642" s="293">
        <f t="shared" si="113"/>
        <v>-7.2489557382884214E-3</v>
      </c>
      <c r="I642" s="292"/>
    </row>
    <row r="643" spans="2:9" x14ac:dyDescent="0.25">
      <c r="B643" s="533">
        <v>42642</v>
      </c>
      <c r="C643" s="291">
        <v>7978</v>
      </c>
      <c r="D643" s="534">
        <v>16.036825</v>
      </c>
      <c r="E643" s="292">
        <v>15.9</v>
      </c>
      <c r="F643" s="292">
        <f t="shared" si="111"/>
        <v>-1091.5898499999998</v>
      </c>
      <c r="G643" s="292">
        <f t="shared" si="112"/>
        <v>127941.78985</v>
      </c>
      <c r="H643" s="293">
        <f t="shared" si="113"/>
        <v>-8.5319257396648009E-3</v>
      </c>
      <c r="I643" s="292"/>
    </row>
    <row r="644" spans="2:9" x14ac:dyDescent="0.25">
      <c r="B644" s="533">
        <v>42642</v>
      </c>
      <c r="C644" s="291">
        <v>7764</v>
      </c>
      <c r="D644" s="534">
        <v>16.038399999999999</v>
      </c>
      <c r="E644" s="292">
        <v>15.9</v>
      </c>
      <c r="F644" s="292">
        <f t="shared" si="111"/>
        <v>-1074.5375999999919</v>
      </c>
      <c r="G644" s="292">
        <f t="shared" si="112"/>
        <v>124522.1376</v>
      </c>
      <c r="H644" s="293">
        <f t="shared" si="113"/>
        <v>-8.6292897047086353E-3</v>
      </c>
      <c r="I644" s="292"/>
    </row>
    <row r="645" spans="2:9" x14ac:dyDescent="0.25">
      <c r="B645" s="533">
        <v>42642</v>
      </c>
      <c r="C645" s="291">
        <v>8178</v>
      </c>
      <c r="D645" s="534">
        <v>16.019235999999999</v>
      </c>
      <c r="E645" s="292">
        <v>15.9</v>
      </c>
      <c r="F645" s="292">
        <f t="shared" si="111"/>
        <v>-975.11200799999187</v>
      </c>
      <c r="G645" s="292">
        <f t="shared" si="112"/>
        <v>131005.31200799999</v>
      </c>
      <c r="H645" s="293">
        <f t="shared" si="113"/>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14">C647*(E647-D647)</f>
        <v>-320.8720079999913</v>
      </c>
      <c r="G647" s="292">
        <f t="shared" ref="G647:G656" si="115">IF(C647=0, 0,D647*C647)</f>
        <v>131005.31200799999</v>
      </c>
      <c r="H647" s="293">
        <f t="shared" ref="H647:H656" si="116">IF(C647=0, D647, (E647-D647)/D647)</f>
        <v>-2.4493053226757469E-3</v>
      </c>
      <c r="I647" s="292"/>
    </row>
    <row r="648" spans="2:9" x14ac:dyDescent="0.25">
      <c r="B648" s="533">
        <v>42647</v>
      </c>
      <c r="C648" s="291">
        <v>8678</v>
      </c>
      <c r="D648" s="534">
        <v>16.010061</v>
      </c>
      <c r="E648" s="292">
        <v>15.63</v>
      </c>
      <c r="F648" s="292">
        <f t="shared" si="114"/>
        <v>-3298.169357999996</v>
      </c>
      <c r="G648" s="292">
        <f t="shared" si="115"/>
        <v>138935.309358</v>
      </c>
      <c r="H648" s="293">
        <f t="shared" si="116"/>
        <v>-2.3738885192255015E-2</v>
      </c>
      <c r="I648" s="292"/>
    </row>
    <row r="649" spans="2:9" x14ac:dyDescent="0.25">
      <c r="B649" s="533">
        <v>42647</v>
      </c>
      <c r="C649" s="291">
        <v>9178</v>
      </c>
      <c r="D649" s="534">
        <v>15.988811</v>
      </c>
      <c r="E649" s="292">
        <v>15.63</v>
      </c>
      <c r="F649" s="292">
        <f t="shared" si="114"/>
        <v>-3293.1673579999938</v>
      </c>
      <c r="G649" s="292">
        <f t="shared" si="115"/>
        <v>146745.30735799999</v>
      </c>
      <c r="H649" s="293">
        <f t="shared" si="116"/>
        <v>-2.2441381038277287E-2</v>
      </c>
      <c r="I649" s="292"/>
    </row>
    <row r="650" spans="2:9" x14ac:dyDescent="0.25">
      <c r="B650" s="533">
        <v>42648</v>
      </c>
      <c r="C650" s="291">
        <v>8178</v>
      </c>
      <c r="D650" s="534">
        <v>15.977725</v>
      </c>
      <c r="E650" s="292">
        <v>16.12</v>
      </c>
      <c r="F650" s="292">
        <f t="shared" si="114"/>
        <v>1163.524950000012</v>
      </c>
      <c r="G650" s="292">
        <f t="shared" si="115"/>
        <v>130665.83504999999</v>
      </c>
      <c r="H650" s="293">
        <f t="shared" si="116"/>
        <v>8.904584351026288E-3</v>
      </c>
      <c r="I650" s="292">
        <v>15.75</v>
      </c>
    </row>
    <row r="651" spans="2:9" x14ac:dyDescent="0.25">
      <c r="B651" s="533">
        <v>42648</v>
      </c>
      <c r="C651" s="312">
        <v>7678</v>
      </c>
      <c r="D651" s="535">
        <v>15.951529000000001</v>
      </c>
      <c r="E651" s="292">
        <v>16.12</v>
      </c>
      <c r="F651" s="292">
        <f t="shared" si="114"/>
        <v>1293.5203380000021</v>
      </c>
      <c r="G651" s="292">
        <f t="shared" si="115"/>
        <v>122475.839662</v>
      </c>
      <c r="H651" s="293">
        <f t="shared" si="116"/>
        <v>1.0561432700275958E-2</v>
      </c>
      <c r="I651" s="292" t="s">
        <v>281</v>
      </c>
    </row>
    <row r="652" spans="2:9" x14ac:dyDescent="0.25">
      <c r="B652" s="533">
        <v>42649</v>
      </c>
      <c r="C652" s="291">
        <v>8678</v>
      </c>
      <c r="D652" s="534">
        <v>15.941579000000001</v>
      </c>
      <c r="E652" s="292">
        <v>16.079999999999998</v>
      </c>
      <c r="F652" s="292">
        <f t="shared" si="114"/>
        <v>1201.2174379999781</v>
      </c>
      <c r="G652" s="292">
        <f t="shared" si="115"/>
        <v>138341.022562</v>
      </c>
      <c r="H652" s="293">
        <f t="shared" si="116"/>
        <v>8.683016908174369E-3</v>
      </c>
      <c r="I652" s="292"/>
    </row>
    <row r="653" spans="2:9" x14ac:dyDescent="0.25">
      <c r="B653" s="533">
        <v>42650</v>
      </c>
      <c r="C653" s="291">
        <v>8978</v>
      </c>
      <c r="D653" s="534">
        <v>15.935176999999999</v>
      </c>
      <c r="E653" s="292">
        <v>15.56</v>
      </c>
      <c r="F653" s="292">
        <f t="shared" si="114"/>
        <v>-3368.3391059999908</v>
      </c>
      <c r="G653" s="292">
        <f t="shared" si="115"/>
        <v>143066.01910599999</v>
      </c>
      <c r="H653" s="293">
        <f t="shared" si="116"/>
        <v>-2.354394933925108E-2</v>
      </c>
      <c r="I653" s="292"/>
    </row>
    <row r="654" spans="2:9" x14ac:dyDescent="0.25">
      <c r="B654" s="533">
        <v>42650</v>
      </c>
      <c r="C654" s="291">
        <v>9278</v>
      </c>
      <c r="D654" s="534">
        <v>15.923692000000001</v>
      </c>
      <c r="E654" s="292">
        <v>15.56</v>
      </c>
      <c r="F654" s="292">
        <f t="shared" si="114"/>
        <v>-3374.3343760000034</v>
      </c>
      <c r="G654" s="292">
        <f t="shared" si="115"/>
        <v>147740.01437600001</v>
      </c>
      <c r="H654" s="293">
        <f t="shared" si="116"/>
        <v>-2.2839678134945106E-2</v>
      </c>
      <c r="I654" s="292">
        <v>15.8</v>
      </c>
    </row>
    <row r="655" spans="2:9" x14ac:dyDescent="0.25">
      <c r="B655" s="533">
        <v>42653</v>
      </c>
      <c r="C655" s="312">
        <v>9678</v>
      </c>
      <c r="D655" s="535">
        <v>15.9153</v>
      </c>
      <c r="E655" s="292">
        <v>15.72</v>
      </c>
      <c r="F655" s="292">
        <f t="shared" si="114"/>
        <v>-1890.1133999999961</v>
      </c>
      <c r="G655" s="292">
        <f t="shared" si="115"/>
        <v>154028.27340000001</v>
      </c>
      <c r="H655" s="293">
        <f t="shared" si="116"/>
        <v>-1.2271210721758281E-2</v>
      </c>
      <c r="I655" s="292"/>
    </row>
    <row r="656" spans="2:9" x14ac:dyDescent="0.25">
      <c r="B656" s="533">
        <v>42661</v>
      </c>
      <c r="C656" s="312">
        <v>10000</v>
      </c>
      <c r="D656" s="535">
        <v>15.901258</v>
      </c>
      <c r="E656" s="292">
        <v>14.2</v>
      </c>
      <c r="F656" s="292">
        <f t="shared" si="114"/>
        <v>-17012.580000000009</v>
      </c>
      <c r="G656" s="292">
        <f t="shared" si="115"/>
        <v>159012.58000000002</v>
      </c>
      <c r="H656" s="293">
        <f t="shared" si="116"/>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17">C660*(E660-D660)</f>
        <v>-19935.600000000009</v>
      </c>
      <c r="G660" s="292">
        <f t="shared" ref="G660:G667" si="118">IF(C660=0, 0,D660*C660)</f>
        <v>187335.6</v>
      </c>
      <c r="H660" s="294">
        <f t="shared" ref="H660:H667" si="119">IF(C660=0, D660, (E660-D660)/D660)</f>
        <v>-0.10641650599245422</v>
      </c>
      <c r="I660" s="292"/>
    </row>
    <row r="661" spans="2:9" x14ac:dyDescent="0.25">
      <c r="B661" s="533">
        <v>42670</v>
      </c>
      <c r="C661" s="291">
        <v>12500</v>
      </c>
      <c r="D661" s="534">
        <v>15.542006000000001</v>
      </c>
      <c r="E661" s="292">
        <v>13.95</v>
      </c>
      <c r="F661" s="292">
        <f t="shared" si="117"/>
        <v>-19900.075000000015</v>
      </c>
      <c r="G661" s="292">
        <f t="shared" si="118"/>
        <v>194275.07500000001</v>
      </c>
      <c r="H661" s="294">
        <f t="shared" si="119"/>
        <v>-0.10243246592492637</v>
      </c>
      <c r="I661" s="292"/>
    </row>
    <row r="662" spans="2:9" x14ac:dyDescent="0.25">
      <c r="B662" s="533">
        <v>42671</v>
      </c>
      <c r="C662" s="291">
        <v>12500</v>
      </c>
      <c r="D662" s="534">
        <v>15.536431</v>
      </c>
      <c r="E662" s="292">
        <v>13.72</v>
      </c>
      <c r="F662" s="292">
        <f t="shared" si="117"/>
        <v>-22705.387499999997</v>
      </c>
      <c r="G662" s="292">
        <f t="shared" si="118"/>
        <v>194205.38750000001</v>
      </c>
      <c r="H662" s="294">
        <f t="shared" si="119"/>
        <v>-0.11691430290521676</v>
      </c>
      <c r="I662" s="292"/>
    </row>
    <row r="663" spans="2:9" x14ac:dyDescent="0.25">
      <c r="B663" s="533">
        <v>42674</v>
      </c>
      <c r="C663" s="291">
        <v>12500</v>
      </c>
      <c r="D663" s="534">
        <v>15.5313</v>
      </c>
      <c r="E663" s="292">
        <v>13.18</v>
      </c>
      <c r="F663" s="292">
        <f t="shared" si="117"/>
        <v>-29391.250000000004</v>
      </c>
      <c r="G663" s="292">
        <f t="shared" si="118"/>
        <v>194141.25</v>
      </c>
      <c r="H663" s="294">
        <f t="shared" si="119"/>
        <v>-0.15139106192012261</v>
      </c>
      <c r="I663" s="292"/>
    </row>
    <row r="664" spans="2:9" x14ac:dyDescent="0.25">
      <c r="B664" s="533">
        <v>42676</v>
      </c>
      <c r="C664" s="291">
        <v>12500</v>
      </c>
      <c r="D664" s="534">
        <v>15.528746</v>
      </c>
      <c r="E664" s="292">
        <v>12.78</v>
      </c>
      <c r="F664" s="292">
        <f t="shared" si="117"/>
        <v>-34359.325000000004</v>
      </c>
      <c r="G664" s="292">
        <f t="shared" si="118"/>
        <v>194109.32500000001</v>
      </c>
      <c r="H664" s="293">
        <f t="shared" si="119"/>
        <v>-0.17701017197396368</v>
      </c>
      <c r="I664" s="292"/>
    </row>
    <row r="665" spans="2:9" x14ac:dyDescent="0.25">
      <c r="B665" s="533">
        <v>42677</v>
      </c>
      <c r="C665" s="291">
        <v>10000</v>
      </c>
      <c r="D665" s="534">
        <v>15.813000000000001</v>
      </c>
      <c r="E665" s="292">
        <v>14.15</v>
      </c>
      <c r="F665" s="292">
        <f t="shared" si="117"/>
        <v>-16630.000000000004</v>
      </c>
      <c r="G665" s="292">
        <f t="shared" si="118"/>
        <v>158130</v>
      </c>
      <c r="H665" s="293">
        <f t="shared" si="119"/>
        <v>-0.10516663504711314</v>
      </c>
      <c r="I665" s="292"/>
    </row>
    <row r="666" spans="2:9" x14ac:dyDescent="0.25">
      <c r="B666" s="533">
        <v>42678</v>
      </c>
      <c r="C666" s="291">
        <v>11000</v>
      </c>
      <c r="D666" s="534">
        <v>15.62</v>
      </c>
      <c r="E666" s="292">
        <v>13.69</v>
      </c>
      <c r="F666" s="292">
        <f t="shared" si="117"/>
        <v>-21229.999999999996</v>
      </c>
      <c r="G666" s="292">
        <f t="shared" si="118"/>
        <v>171820</v>
      </c>
      <c r="H666" s="293">
        <f t="shared" si="119"/>
        <v>-0.12355953905249678</v>
      </c>
      <c r="I666" s="292"/>
    </row>
    <row r="667" spans="2:9" x14ac:dyDescent="0.25">
      <c r="B667" s="533">
        <v>42701</v>
      </c>
      <c r="C667" s="291">
        <v>7678</v>
      </c>
      <c r="D667" s="534">
        <v>15.484220000000001</v>
      </c>
      <c r="E667" s="292">
        <v>16.28</v>
      </c>
      <c r="F667" s="292">
        <f t="shared" si="117"/>
        <v>6109.9988400000047</v>
      </c>
      <c r="G667" s="292">
        <f t="shared" si="118"/>
        <v>118887.84116000001</v>
      </c>
      <c r="H667" s="293">
        <f t="shared" si="119"/>
        <v>5.1392966516879801E-2</v>
      </c>
      <c r="I667" s="292" t="s">
        <v>286</v>
      </c>
    </row>
    <row r="668" spans="2:9" x14ac:dyDescent="0.25">
      <c r="B668" s="533">
        <v>42702</v>
      </c>
      <c r="C668" s="291">
        <v>8178</v>
      </c>
      <c r="D668" s="534">
        <v>15.519399999999999</v>
      </c>
      <c r="E668" s="292">
        <v>15.62</v>
      </c>
      <c r="F668" s="292">
        <f t="shared" ref="F668:F685" si="120">C668*(E668-D668)</f>
        <v>822.70680000000016</v>
      </c>
      <c r="G668" s="292">
        <f t="shared" ref="G668:G685" si="121">IF(C668=0, 0,D668*C668)</f>
        <v>126917.6532</v>
      </c>
      <c r="H668" s="293">
        <f t="shared" ref="H668:H685" si="122">IF(C668=0, D668, (E668-D668)/D668)</f>
        <v>6.4822093637640649E-3</v>
      </c>
      <c r="I668" s="292" t="s">
        <v>289</v>
      </c>
    </row>
    <row r="669" spans="2:9" x14ac:dyDescent="0.25">
      <c r="B669" s="533">
        <v>42702</v>
      </c>
      <c r="C669" s="291">
        <v>8678</v>
      </c>
      <c r="D669" s="534">
        <v>15.5304</v>
      </c>
      <c r="E669" s="292">
        <v>15.54</v>
      </c>
      <c r="F669" s="292">
        <f t="shared" si="120"/>
        <v>83.308799999990825</v>
      </c>
      <c r="G669" s="292">
        <f t="shared" si="121"/>
        <v>134772.8112</v>
      </c>
      <c r="H669" s="293">
        <f t="shared" si="122"/>
        <v>6.1814248184199655E-4</v>
      </c>
      <c r="I669" s="292"/>
    </row>
    <row r="670" spans="2:9" x14ac:dyDescent="0.25">
      <c r="B670" s="533">
        <v>42703</v>
      </c>
      <c r="C670" s="291">
        <v>8978</v>
      </c>
      <c r="D670" s="534">
        <v>15.5053</v>
      </c>
      <c r="E670" s="292">
        <v>14.95</v>
      </c>
      <c r="F670" s="292">
        <f t="shared" si="120"/>
        <v>-4985.4834000000074</v>
      </c>
      <c r="G670" s="292">
        <f t="shared" si="121"/>
        <v>139206.5834</v>
      </c>
      <c r="H670" s="293">
        <f t="shared" si="122"/>
        <v>-3.5813560524465882E-2</v>
      </c>
      <c r="I670" s="292"/>
    </row>
    <row r="671" spans="2:9" x14ac:dyDescent="0.25">
      <c r="B671" s="533">
        <v>42704</v>
      </c>
      <c r="C671" s="291">
        <v>5178</v>
      </c>
      <c r="D671" s="534">
        <v>14.3947</v>
      </c>
      <c r="E671" s="292">
        <v>18.059999999999999</v>
      </c>
      <c r="F671" s="292">
        <f t="shared" si="120"/>
        <v>18978.923399999992</v>
      </c>
      <c r="G671" s="292">
        <f t="shared" si="121"/>
        <v>74535.756600000008</v>
      </c>
      <c r="H671" s="293">
        <f t="shared" si="122"/>
        <v>0.25462843963403187</v>
      </c>
      <c r="I671" s="292"/>
    </row>
    <row r="672" spans="2:9" x14ac:dyDescent="0.25">
      <c r="B672" s="533">
        <v>42705</v>
      </c>
      <c r="C672" s="291">
        <v>4678</v>
      </c>
      <c r="D672" s="534">
        <v>13.905799999999999</v>
      </c>
      <c r="E672" s="292">
        <v>17.89</v>
      </c>
      <c r="F672" s="292">
        <f t="shared" si="120"/>
        <v>18638.087600000006</v>
      </c>
      <c r="G672" s="292">
        <f t="shared" si="121"/>
        <v>65051.332399999999</v>
      </c>
      <c r="H672" s="293">
        <f t="shared" si="122"/>
        <v>0.28651354111234173</v>
      </c>
      <c r="I672" s="292"/>
    </row>
    <row r="673" spans="1:10" x14ac:dyDescent="0.25">
      <c r="B673" s="533">
        <v>42705</v>
      </c>
      <c r="C673" s="291">
        <v>5000</v>
      </c>
      <c r="D673" s="534">
        <v>14.1645</v>
      </c>
      <c r="E673" s="292">
        <v>17.89</v>
      </c>
      <c r="F673" s="292">
        <f t="shared" si="120"/>
        <v>18627.5</v>
      </c>
      <c r="G673" s="292">
        <f t="shared" si="121"/>
        <v>70822.5</v>
      </c>
      <c r="H673" s="293">
        <f t="shared" si="122"/>
        <v>0.2630166966712556</v>
      </c>
      <c r="I673" s="292"/>
    </row>
    <row r="674" spans="1:10" x14ac:dyDescent="0.25">
      <c r="B674" s="533">
        <v>42708</v>
      </c>
      <c r="C674" s="291">
        <v>5000</v>
      </c>
      <c r="D674" s="534">
        <v>14.1645</v>
      </c>
      <c r="E674" s="292">
        <v>18.2</v>
      </c>
      <c r="F674" s="292">
        <f t="shared" si="120"/>
        <v>20177.499999999996</v>
      </c>
      <c r="G674" s="292">
        <f t="shared" si="121"/>
        <v>70822.5</v>
      </c>
      <c r="H674" s="293">
        <f t="shared" si="122"/>
        <v>0.28490239683716323</v>
      </c>
      <c r="I674" s="292"/>
    </row>
    <row r="675" spans="1:10" x14ac:dyDescent="0.25">
      <c r="B675" s="533">
        <v>42711</v>
      </c>
      <c r="C675" s="291">
        <v>5000</v>
      </c>
      <c r="D675" s="534">
        <v>14.143514</v>
      </c>
      <c r="E675" s="292">
        <v>18.420000000000002</v>
      </c>
      <c r="F675" s="292">
        <f t="shared" si="120"/>
        <v>21382.430000000011</v>
      </c>
      <c r="G675" s="292">
        <f t="shared" si="121"/>
        <v>70717.569999999992</v>
      </c>
      <c r="H675" s="293">
        <f t="shared" si="122"/>
        <v>0.3023637548631834</v>
      </c>
      <c r="I675" s="292"/>
    </row>
    <row r="676" spans="1:10" x14ac:dyDescent="0.25">
      <c r="B676" s="533">
        <v>42713</v>
      </c>
      <c r="C676" s="291">
        <v>5000</v>
      </c>
      <c r="D676" s="534">
        <v>14.127554</v>
      </c>
      <c r="E676" s="292">
        <v>18.25</v>
      </c>
      <c r="F676" s="292">
        <f t="shared" si="120"/>
        <v>20612.23</v>
      </c>
      <c r="G676" s="292">
        <f t="shared" si="121"/>
        <v>70637.77</v>
      </c>
      <c r="H676" s="293">
        <f t="shared" si="122"/>
        <v>0.29180182216964096</v>
      </c>
      <c r="I676" s="292"/>
    </row>
    <row r="677" spans="1:10" x14ac:dyDescent="0.25">
      <c r="B677" s="533">
        <v>42716</v>
      </c>
      <c r="C677" s="291">
        <v>5000</v>
      </c>
      <c r="D677" s="534">
        <v>14.0276</v>
      </c>
      <c r="E677" s="292">
        <v>18.489999999999998</v>
      </c>
      <c r="F677" s="292">
        <f t="shared" si="120"/>
        <v>22311.999999999993</v>
      </c>
      <c r="G677" s="292">
        <f t="shared" si="121"/>
        <v>70138</v>
      </c>
      <c r="H677" s="293">
        <f t="shared" si="122"/>
        <v>0.3181157147338104</v>
      </c>
      <c r="I677" s="292" t="s">
        <v>182</v>
      </c>
    </row>
    <row r="678" spans="1:10" x14ac:dyDescent="0.25">
      <c r="B678" s="533">
        <v>42718</v>
      </c>
      <c r="C678" s="291">
        <v>5000</v>
      </c>
      <c r="D678" s="534">
        <v>14.025399999999999</v>
      </c>
      <c r="E678" s="292">
        <v>18.2</v>
      </c>
      <c r="F678" s="292">
        <f t="shared" si="120"/>
        <v>20873</v>
      </c>
      <c r="G678" s="292">
        <f t="shared" si="121"/>
        <v>70127</v>
      </c>
      <c r="H678" s="293">
        <f t="shared" si="122"/>
        <v>0.29764569994438661</v>
      </c>
      <c r="I678" s="292">
        <v>13.8</v>
      </c>
    </row>
    <row r="679" spans="1:10" x14ac:dyDescent="0.25">
      <c r="B679" s="533">
        <v>42726</v>
      </c>
      <c r="C679" s="291">
        <v>5000</v>
      </c>
      <c r="D679" s="534">
        <v>14.025399999999999</v>
      </c>
      <c r="E679" s="292">
        <v>18.04</v>
      </c>
      <c r="F679" s="292">
        <f t="shared" si="120"/>
        <v>20073</v>
      </c>
      <c r="G679" s="292">
        <f t="shared" si="121"/>
        <v>70127</v>
      </c>
      <c r="H679" s="293">
        <f t="shared" si="122"/>
        <v>0.28623782565916123</v>
      </c>
      <c r="I679" s="292"/>
    </row>
    <row r="680" spans="1:10" x14ac:dyDescent="0.25">
      <c r="B680" s="533">
        <v>42733</v>
      </c>
      <c r="C680" s="291">
        <v>6000</v>
      </c>
      <c r="D680" s="534">
        <v>14.627558000000001</v>
      </c>
      <c r="E680" s="292">
        <v>17.57</v>
      </c>
      <c r="F680" s="369">
        <f t="shared" si="120"/>
        <v>17654.651999999998</v>
      </c>
      <c r="G680" s="292">
        <f t="shared" si="121"/>
        <v>87765.347999999998</v>
      </c>
      <c r="H680" s="294">
        <f t="shared" si="122"/>
        <v>0.20115743174629694</v>
      </c>
      <c r="I680" s="292"/>
      <c r="J680" s="3"/>
    </row>
    <row r="681" spans="1:10" x14ac:dyDescent="0.25">
      <c r="B681" s="533">
        <v>42734</v>
      </c>
      <c r="C681" s="291">
        <v>6000</v>
      </c>
      <c r="D681" s="534">
        <v>14.562623</v>
      </c>
      <c r="E681" s="292">
        <v>17.309999999999999</v>
      </c>
      <c r="F681" s="369">
        <f t="shared" si="120"/>
        <v>16484.261999999992</v>
      </c>
      <c r="G681" s="292">
        <f t="shared" si="121"/>
        <v>87375.737999999998</v>
      </c>
      <c r="H681" s="294">
        <f t="shared" si="122"/>
        <v>0.18865948806063293</v>
      </c>
      <c r="I681" s="292"/>
    </row>
    <row r="682" spans="1:10" x14ac:dyDescent="0.25">
      <c r="B682" s="533">
        <v>42739</v>
      </c>
      <c r="C682" s="291">
        <v>5500</v>
      </c>
      <c r="D682" s="534">
        <v>14.242898</v>
      </c>
      <c r="E682" s="292">
        <v>18.05</v>
      </c>
      <c r="F682" s="369">
        <f t="shared" si="120"/>
        <v>20939.061000000002</v>
      </c>
      <c r="G682" s="292">
        <f t="shared" si="121"/>
        <v>78335.938999999998</v>
      </c>
      <c r="H682" s="294">
        <f t="shared" si="122"/>
        <v>0.26729827033796072</v>
      </c>
      <c r="I682" s="292"/>
    </row>
    <row r="683" spans="1:10" x14ac:dyDescent="0.25">
      <c r="B683" s="533">
        <v>42741</v>
      </c>
      <c r="C683" s="291">
        <v>6000</v>
      </c>
      <c r="D683" s="534">
        <v>14.54599</v>
      </c>
      <c r="E683" s="292">
        <v>17.98</v>
      </c>
      <c r="F683" s="369">
        <f t="shared" si="120"/>
        <v>20604.060000000005</v>
      </c>
      <c r="G683" s="292">
        <f t="shared" si="121"/>
        <v>87275.94</v>
      </c>
      <c r="H683" s="294">
        <f t="shared" si="122"/>
        <v>0.23607949682352322</v>
      </c>
      <c r="I683" s="292"/>
    </row>
    <row r="684" spans="1:10" x14ac:dyDescent="0.25">
      <c r="B684" s="533">
        <v>42748</v>
      </c>
      <c r="C684" s="291">
        <v>6000</v>
      </c>
      <c r="D684" s="534">
        <v>14.527687999999999</v>
      </c>
      <c r="E684" s="292">
        <v>17.46</v>
      </c>
      <c r="F684" s="369">
        <f t="shared" si="120"/>
        <v>17593.872000000007</v>
      </c>
      <c r="G684" s="292">
        <f t="shared" si="121"/>
        <v>87166.127999999997</v>
      </c>
      <c r="H684" s="294">
        <f t="shared" si="122"/>
        <v>0.20184299112150547</v>
      </c>
      <c r="I684" s="292"/>
    </row>
    <row r="685" spans="1:10" x14ac:dyDescent="0.25">
      <c r="A685" s="179" t="s">
        <v>312</v>
      </c>
      <c r="B685" s="533">
        <v>42754</v>
      </c>
      <c r="C685" s="291">
        <v>6000</v>
      </c>
      <c r="D685" s="534">
        <v>14.527687999999999</v>
      </c>
      <c r="E685" s="292">
        <v>17.27</v>
      </c>
      <c r="F685" s="369">
        <f t="shared" si="120"/>
        <v>16453.871999999999</v>
      </c>
      <c r="G685" s="292">
        <f t="shared" si="121"/>
        <v>87166.127999999997</v>
      </c>
      <c r="H685" s="294">
        <f t="shared" si="122"/>
        <v>0.1887645164185795</v>
      </c>
      <c r="I685" s="292"/>
    </row>
    <row r="686" spans="1:10" x14ac:dyDescent="0.25">
      <c r="A686" t="s">
        <v>312</v>
      </c>
      <c r="B686" s="533">
        <v>42760</v>
      </c>
      <c r="C686" s="291">
        <v>6000</v>
      </c>
      <c r="D686" s="534">
        <v>14.527687999999999</v>
      </c>
      <c r="E686" s="292">
        <v>17.75</v>
      </c>
      <c r="F686" s="369">
        <f t="shared" ref="F686:F700" si="123">C686*(E686-D686)</f>
        <v>19333.872000000003</v>
      </c>
      <c r="G686" s="292">
        <f t="shared" ref="G686:G700" si="124">IF(C686=0, 0,D686*C686)</f>
        <v>87166.127999999997</v>
      </c>
      <c r="H686" s="294">
        <f t="shared" ref="H686:H700" si="125">IF(C686=0, D686, (E686-D686)/D686)</f>
        <v>0.22180487356281334</v>
      </c>
      <c r="I686" s="292"/>
    </row>
    <row r="687" spans="1:10" x14ac:dyDescent="0.25">
      <c r="A687" t="s">
        <v>339</v>
      </c>
      <c r="B687" s="533">
        <v>42761</v>
      </c>
      <c r="C687" s="291">
        <v>6000</v>
      </c>
      <c r="D687" s="534">
        <v>14.50817</v>
      </c>
      <c r="E687" s="292">
        <v>17.75</v>
      </c>
      <c r="F687" s="369">
        <f t="shared" si="123"/>
        <v>19450.98</v>
      </c>
      <c r="G687" s="292">
        <f t="shared" si="124"/>
        <v>87049.02</v>
      </c>
      <c r="H687" s="294">
        <f t="shared" si="125"/>
        <v>0.22344858104088938</v>
      </c>
      <c r="I687" s="292"/>
    </row>
    <row r="688" spans="1:10" x14ac:dyDescent="0.25">
      <c r="A688" t="s">
        <v>342</v>
      </c>
      <c r="B688" s="533">
        <v>42762</v>
      </c>
      <c r="C688" s="291">
        <v>6100</v>
      </c>
      <c r="D688" s="534">
        <v>14.553610000000001</v>
      </c>
      <c r="E688" s="292">
        <v>17.41</v>
      </c>
      <c r="F688" s="369">
        <f t="shared" si="123"/>
        <v>17423.978999999996</v>
      </c>
      <c r="G688" s="292">
        <f t="shared" si="124"/>
        <v>88777.021000000008</v>
      </c>
      <c r="H688" s="294">
        <f t="shared" si="125"/>
        <v>0.19626676817641803</v>
      </c>
      <c r="I688" s="292"/>
    </row>
    <row r="689" spans="1:9" x14ac:dyDescent="0.25">
      <c r="A689" t="s">
        <v>351</v>
      </c>
      <c r="B689" s="533">
        <v>42765</v>
      </c>
      <c r="C689" s="291">
        <v>6900</v>
      </c>
      <c r="D689" s="534">
        <v>14.793915999999999</v>
      </c>
      <c r="E689" s="292">
        <v>16.53</v>
      </c>
      <c r="F689" s="369">
        <f t="shared" si="123"/>
        <v>11978.979600000011</v>
      </c>
      <c r="G689" s="292">
        <f t="shared" si="124"/>
        <v>102078.02039999999</v>
      </c>
      <c r="H689" s="294">
        <f t="shared" si="125"/>
        <v>0.11735121383682331</v>
      </c>
      <c r="I689" s="292"/>
    </row>
    <row r="690" spans="1:9" x14ac:dyDescent="0.25">
      <c r="A690" t="s">
        <v>352</v>
      </c>
      <c r="B690" s="533">
        <v>42766</v>
      </c>
      <c r="C690" s="291">
        <v>6900</v>
      </c>
      <c r="D690" s="534">
        <v>14.783497000000001</v>
      </c>
      <c r="E690" s="292">
        <v>16.75</v>
      </c>
      <c r="F690" s="369">
        <f t="shared" si="123"/>
        <v>13568.870699999996</v>
      </c>
      <c r="G690" s="292">
        <f t="shared" si="124"/>
        <v>102006.1293</v>
      </c>
      <c r="H690" s="294">
        <f t="shared" si="125"/>
        <v>0.13302015078029233</v>
      </c>
      <c r="I690" s="292"/>
    </row>
    <row r="691" spans="1:9" x14ac:dyDescent="0.25">
      <c r="B691" s="533">
        <v>42767</v>
      </c>
      <c r="C691" s="291">
        <v>6000</v>
      </c>
      <c r="D691" s="534">
        <v>14.442175000000001</v>
      </c>
      <c r="E691" s="292">
        <v>16.59</v>
      </c>
      <c r="F691" s="369">
        <f t="shared" si="123"/>
        <v>12886.949999999995</v>
      </c>
      <c r="G691" s="292">
        <f t="shared" si="124"/>
        <v>86653.05</v>
      </c>
      <c r="H691" s="294">
        <f t="shared" si="125"/>
        <v>0.14871894295699914</v>
      </c>
      <c r="I691" s="292"/>
    </row>
    <row r="692" spans="1:9" x14ac:dyDescent="0.25">
      <c r="B692" s="533">
        <v>42767</v>
      </c>
      <c r="C692" s="291">
        <v>7000</v>
      </c>
      <c r="D692" s="534">
        <v>14.725436</v>
      </c>
      <c r="E692" s="292">
        <v>16.59</v>
      </c>
      <c r="F692" s="369">
        <f t="shared" si="123"/>
        <v>13051.947999999999</v>
      </c>
      <c r="G692" s="292">
        <f t="shared" si="124"/>
        <v>103078.052</v>
      </c>
      <c r="H692" s="294">
        <f t="shared" si="125"/>
        <v>0.1266219893251378</v>
      </c>
      <c r="I692" s="292"/>
    </row>
    <row r="693" spans="1:9" x14ac:dyDescent="0.25">
      <c r="B693" s="533">
        <v>42767</v>
      </c>
      <c r="C693" s="291">
        <v>7200</v>
      </c>
      <c r="D693" s="534">
        <v>14.771951</v>
      </c>
      <c r="E693" s="292">
        <v>16.59</v>
      </c>
      <c r="F693" s="369">
        <f t="shared" si="123"/>
        <v>13089.952800000001</v>
      </c>
      <c r="G693" s="292">
        <f t="shared" si="124"/>
        <v>106358.0472</v>
      </c>
      <c r="H693" s="294">
        <f t="shared" si="125"/>
        <v>0.12307439958337259</v>
      </c>
      <c r="I693" s="292"/>
    </row>
    <row r="694" spans="1:9" x14ac:dyDescent="0.25">
      <c r="A694" t="s">
        <v>355</v>
      </c>
      <c r="B694" s="533">
        <v>42767</v>
      </c>
      <c r="C694" s="291">
        <v>6500</v>
      </c>
      <c r="D694" s="534">
        <v>14.578353999999999</v>
      </c>
      <c r="E694" s="292">
        <v>16.59</v>
      </c>
      <c r="F694" s="369">
        <f t="shared" si="123"/>
        <v>13075.699000000004</v>
      </c>
      <c r="G694" s="292">
        <f t="shared" si="124"/>
        <v>94759.300999999992</v>
      </c>
      <c r="H694" s="294">
        <f t="shared" si="125"/>
        <v>0.13798855481215511</v>
      </c>
      <c r="I694" s="292"/>
    </row>
    <row r="695" spans="1:9" x14ac:dyDescent="0.25">
      <c r="A695" t="s">
        <v>357</v>
      </c>
      <c r="B695" s="533">
        <v>42768</v>
      </c>
      <c r="C695" s="291">
        <v>6000</v>
      </c>
      <c r="D695" s="534">
        <v>14.368788</v>
      </c>
      <c r="E695" s="292">
        <v>16.68</v>
      </c>
      <c r="F695" s="369">
        <f t="shared" si="123"/>
        <v>13867.271999999995</v>
      </c>
      <c r="G695" s="292">
        <f>IF(C695=0, 0,D695*C695)</f>
        <v>86212.728000000003</v>
      </c>
      <c r="H695" s="294">
        <f t="shared" si="125"/>
        <v>0.16084947456946261</v>
      </c>
      <c r="I695" s="292"/>
    </row>
    <row r="696" spans="1:9" x14ac:dyDescent="0.25">
      <c r="A696" t="s">
        <v>364</v>
      </c>
      <c r="B696" s="533">
        <v>42769</v>
      </c>
      <c r="C696" s="291">
        <v>5300</v>
      </c>
      <c r="D696" s="534">
        <v>14.006677</v>
      </c>
      <c r="E696" s="292">
        <v>17.23</v>
      </c>
      <c r="F696" s="369">
        <f t="shared" si="123"/>
        <v>17083.611900000004</v>
      </c>
      <c r="G696" s="292">
        <f t="shared" si="124"/>
        <v>74235.388099999996</v>
      </c>
      <c r="H696" s="294">
        <f t="shared" si="125"/>
        <v>0.2301276027140485</v>
      </c>
      <c r="I696" s="292"/>
    </row>
    <row r="697" spans="1:9" x14ac:dyDescent="0.25">
      <c r="A697" t="s">
        <v>371</v>
      </c>
      <c r="B697" s="533">
        <v>42772</v>
      </c>
      <c r="C697" s="291">
        <v>6000</v>
      </c>
      <c r="D697" s="534">
        <v>14.311230999999999</v>
      </c>
      <c r="E697" s="292">
        <v>16.52</v>
      </c>
      <c r="F697" s="369">
        <f t="shared" si="123"/>
        <v>13252.614000000001</v>
      </c>
      <c r="G697" s="292">
        <f t="shared" si="124"/>
        <v>85867.385999999999</v>
      </c>
      <c r="H697" s="294">
        <f t="shared" si="125"/>
        <v>0.15433815581622576</v>
      </c>
      <c r="I697" s="292"/>
    </row>
    <row r="698" spans="1:9" x14ac:dyDescent="0.25">
      <c r="A698" t="s">
        <v>374</v>
      </c>
      <c r="B698" s="533">
        <v>42773</v>
      </c>
      <c r="C698" s="291">
        <v>6600</v>
      </c>
      <c r="D698" s="534">
        <v>14.461574000000001</v>
      </c>
      <c r="E698" s="292">
        <v>16.03</v>
      </c>
      <c r="F698" s="369">
        <f t="shared" si="123"/>
        <v>10351.611600000004</v>
      </c>
      <c r="G698" s="292">
        <f t="shared" si="124"/>
        <v>95446.388400000011</v>
      </c>
      <c r="H698" s="294">
        <f t="shared" si="125"/>
        <v>0.10845472283998965</v>
      </c>
      <c r="I698" s="292"/>
    </row>
    <row r="699" spans="1:9" x14ac:dyDescent="0.25">
      <c r="A699" t="s">
        <v>392</v>
      </c>
      <c r="B699" s="533">
        <v>42781</v>
      </c>
      <c r="C699" s="291">
        <v>5700</v>
      </c>
      <c r="D699" s="534">
        <v>14.140828000000001</v>
      </c>
      <c r="E699" s="292">
        <v>16.3</v>
      </c>
      <c r="F699" s="369">
        <f t="shared" si="123"/>
        <v>12307.2804</v>
      </c>
      <c r="G699" s="292">
        <f t="shared" si="124"/>
        <v>80602.719600000011</v>
      </c>
      <c r="H699" s="294">
        <f t="shared" si="125"/>
        <v>0.1526906345229572</v>
      </c>
      <c r="I699" s="292"/>
    </row>
    <row r="700" spans="1:9" x14ac:dyDescent="0.25">
      <c r="A700" t="s">
        <v>394</v>
      </c>
      <c r="B700" s="533">
        <v>42782</v>
      </c>
      <c r="C700" s="291">
        <v>5700</v>
      </c>
      <c r="D700" s="534">
        <v>14.103</v>
      </c>
      <c r="E700" s="292">
        <v>16.170000000000002</v>
      </c>
      <c r="F700" s="369">
        <f t="shared" si="123"/>
        <v>11781.900000000011</v>
      </c>
      <c r="G700" s="292">
        <f t="shared" si="124"/>
        <v>80387.100000000006</v>
      </c>
      <c r="H700" s="294">
        <f t="shared" si="125"/>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26">C711*D711+E711</f>
        <v>2172.1799999999998</v>
      </c>
      <c r="G711" s="417">
        <v>42199</v>
      </c>
      <c r="H711" s="434">
        <v>102</v>
      </c>
      <c r="I711" s="419">
        <v>25.28</v>
      </c>
      <c r="J711" s="420">
        <v>0.05</v>
      </c>
      <c r="K711" s="420">
        <f t="shared" ref="K711:K738" si="127">H711*I711-J711</f>
        <v>2578.5099999999998</v>
      </c>
      <c r="L711" s="417">
        <v>42439</v>
      </c>
      <c r="M711" s="420">
        <v>483.9</v>
      </c>
    </row>
    <row r="712" spans="1:13" x14ac:dyDescent="0.25">
      <c r="A712" s="418"/>
      <c r="B712" s="463">
        <v>42187</v>
      </c>
      <c r="C712" s="418">
        <v>1000</v>
      </c>
      <c r="D712" s="419">
        <v>27.1</v>
      </c>
      <c r="E712" s="420">
        <v>0</v>
      </c>
      <c r="F712" s="420">
        <f t="shared" si="126"/>
        <v>27100</v>
      </c>
      <c r="G712" s="417">
        <v>42227</v>
      </c>
      <c r="H712" s="434">
        <v>200</v>
      </c>
      <c r="I712" s="419">
        <v>19.649999999999999</v>
      </c>
      <c r="J712" s="420">
        <v>7.0000000000000007E-2</v>
      </c>
      <c r="K712" s="420">
        <f t="shared" si="127"/>
        <v>3929.9299999999994</v>
      </c>
      <c r="L712" s="417">
        <v>42531</v>
      </c>
      <c r="M712" s="420">
        <v>483.9</v>
      </c>
    </row>
    <row r="713" spans="1:13" x14ac:dyDescent="0.25">
      <c r="A713" s="418"/>
      <c r="B713" s="521">
        <v>42187</v>
      </c>
      <c r="C713" s="418">
        <v>500</v>
      </c>
      <c r="D713" s="419">
        <v>27.039332999999999</v>
      </c>
      <c r="E713" s="420">
        <v>0</v>
      </c>
      <c r="F713" s="420">
        <f t="shared" si="126"/>
        <v>13519.666499999999</v>
      </c>
      <c r="G713" s="417">
        <v>42227</v>
      </c>
      <c r="H713" s="434">
        <v>200</v>
      </c>
      <c r="I713" s="419">
        <v>18.7</v>
      </c>
      <c r="J713" s="420">
        <v>7.0000000000000007E-2</v>
      </c>
      <c r="K713" s="420">
        <f t="shared" si="127"/>
        <v>3739.93</v>
      </c>
      <c r="L713" s="417">
        <v>42625</v>
      </c>
      <c r="M713" s="420">
        <v>433.9</v>
      </c>
    </row>
    <row r="714" spans="1:13" x14ac:dyDescent="0.25">
      <c r="A714" s="418"/>
      <c r="B714" s="521"/>
      <c r="C714" s="418">
        <v>500</v>
      </c>
      <c r="D714" s="419">
        <v>27.039332999999999</v>
      </c>
      <c r="E714" s="420">
        <v>0</v>
      </c>
      <c r="F714" s="420">
        <f t="shared" si="126"/>
        <v>13519.666499999999</v>
      </c>
      <c r="G714" s="417">
        <v>42257</v>
      </c>
      <c r="H714" s="434">
        <v>1600</v>
      </c>
      <c r="I714" s="419">
        <v>16.445</v>
      </c>
      <c r="J714" s="420">
        <v>0.48</v>
      </c>
      <c r="K714" s="420">
        <f t="shared" si="127"/>
        <v>26311.52</v>
      </c>
      <c r="L714" s="417">
        <v>42716</v>
      </c>
      <c r="M714" s="420">
        <v>500</v>
      </c>
    </row>
    <row r="715" spans="1:13" x14ac:dyDescent="0.25">
      <c r="A715" s="418"/>
      <c r="B715" s="521"/>
      <c r="C715" s="418">
        <v>500</v>
      </c>
      <c r="D715" s="419">
        <v>27.039332999999999</v>
      </c>
      <c r="E715" s="420">
        <v>0</v>
      </c>
      <c r="F715" s="420">
        <f t="shared" si="126"/>
        <v>13519.666499999999</v>
      </c>
      <c r="G715" s="522">
        <v>42265</v>
      </c>
      <c r="H715" s="434">
        <v>200</v>
      </c>
      <c r="I715" s="419">
        <v>15.65</v>
      </c>
      <c r="J715" s="420">
        <v>0.05</v>
      </c>
      <c r="K715" s="420">
        <f t="shared" si="127"/>
        <v>3129.95</v>
      </c>
      <c r="L715" s="418"/>
      <c r="M715" s="420"/>
    </row>
    <row r="716" spans="1:13" x14ac:dyDescent="0.25">
      <c r="A716" s="418"/>
      <c r="B716" s="521"/>
      <c r="C716" s="418">
        <v>500</v>
      </c>
      <c r="D716" s="419">
        <v>27.039332999999999</v>
      </c>
      <c r="E716" s="420">
        <v>0</v>
      </c>
      <c r="F716" s="420">
        <f t="shared" si="126"/>
        <v>13519.666499999999</v>
      </c>
      <c r="G716" s="522"/>
      <c r="H716" s="434">
        <v>2400</v>
      </c>
      <c r="I716" s="419">
        <v>15.7</v>
      </c>
      <c r="J716" s="420">
        <v>0.7</v>
      </c>
      <c r="K716" s="420">
        <f t="shared" si="127"/>
        <v>37679.300000000003</v>
      </c>
      <c r="L716" s="418"/>
      <c r="M716" s="420"/>
    </row>
    <row r="717" spans="1:13" x14ac:dyDescent="0.25">
      <c r="A717" s="418"/>
      <c r="B717" s="521"/>
      <c r="C717" s="418">
        <v>1000</v>
      </c>
      <c r="D717" s="419">
        <v>27.039332999999999</v>
      </c>
      <c r="E717" s="420">
        <v>0</v>
      </c>
      <c r="F717" s="420">
        <f t="shared" si="126"/>
        <v>27039.332999999999</v>
      </c>
      <c r="G717" s="417">
        <v>42271</v>
      </c>
      <c r="H717" s="503">
        <v>918</v>
      </c>
      <c r="I717" s="504">
        <v>16.45</v>
      </c>
      <c r="J717" s="505">
        <v>0.28000000000000003</v>
      </c>
      <c r="K717" s="505">
        <f t="shared" si="127"/>
        <v>15100.819999999998</v>
      </c>
      <c r="L717" s="418"/>
      <c r="M717" s="420"/>
    </row>
    <row r="718" spans="1:13" ht="60" x14ac:dyDescent="0.25">
      <c r="A718" s="418"/>
      <c r="B718" s="463">
        <v>42198</v>
      </c>
      <c r="C718" s="418">
        <v>100</v>
      </c>
      <c r="D718" s="419">
        <v>24.77</v>
      </c>
      <c r="E718" s="420">
        <v>0</v>
      </c>
      <c r="F718" s="420">
        <f t="shared" si="126"/>
        <v>2477</v>
      </c>
      <c r="G718" s="523" t="s">
        <v>137</v>
      </c>
      <c r="H718" s="434">
        <v>500</v>
      </c>
      <c r="I718" s="419">
        <v>15.95</v>
      </c>
      <c r="J718" s="420">
        <v>0.15</v>
      </c>
      <c r="K718" s="505">
        <f t="shared" si="127"/>
        <v>7974.85</v>
      </c>
      <c r="L718" s="418"/>
      <c r="M718" s="420"/>
    </row>
    <row r="719" spans="1:13" x14ac:dyDescent="0.25">
      <c r="A719" s="418"/>
      <c r="B719" s="463">
        <v>42205</v>
      </c>
      <c r="C719" s="418">
        <v>50</v>
      </c>
      <c r="D719" s="419">
        <v>24.35</v>
      </c>
      <c r="E719" s="420">
        <v>0</v>
      </c>
      <c r="F719" s="420">
        <f t="shared" si="126"/>
        <v>1217.5</v>
      </c>
      <c r="G719" s="523"/>
      <c r="H719" s="434">
        <v>500</v>
      </c>
      <c r="I719" s="419">
        <v>16.100000000000001</v>
      </c>
      <c r="J719" s="420">
        <v>0.15</v>
      </c>
      <c r="K719" s="505">
        <f t="shared" si="127"/>
        <v>8049.8500000000013</v>
      </c>
      <c r="L719" s="418"/>
      <c r="M719" s="420"/>
    </row>
    <row r="720" spans="1:13" x14ac:dyDescent="0.25">
      <c r="A720" s="418"/>
      <c r="B720" s="463">
        <v>42207</v>
      </c>
      <c r="C720" s="418">
        <v>20</v>
      </c>
      <c r="D720" s="419">
        <v>24.02</v>
      </c>
      <c r="E720" s="420">
        <v>0</v>
      </c>
      <c r="F720" s="420">
        <f t="shared" si="126"/>
        <v>480.4</v>
      </c>
      <c r="G720" s="523"/>
      <c r="H720" s="434">
        <v>500</v>
      </c>
      <c r="I720" s="419">
        <v>16.170000000000002</v>
      </c>
      <c r="J720" s="420">
        <v>0.15</v>
      </c>
      <c r="K720" s="505">
        <f t="shared" si="127"/>
        <v>8084.8500000000013</v>
      </c>
      <c r="L720" s="418"/>
      <c r="M720" s="420"/>
    </row>
    <row r="721" spans="1:13" x14ac:dyDescent="0.25">
      <c r="A721" s="418"/>
      <c r="B721" s="463">
        <v>42207</v>
      </c>
      <c r="C721" s="418">
        <v>20</v>
      </c>
      <c r="D721" s="419">
        <v>23.91</v>
      </c>
      <c r="E721" s="420">
        <v>0</v>
      </c>
      <c r="F721" s="420">
        <f t="shared" si="126"/>
        <v>478.2</v>
      </c>
      <c r="G721" s="523"/>
      <c r="H721" s="434">
        <v>500</v>
      </c>
      <c r="I721" s="419">
        <v>16.28</v>
      </c>
      <c r="J721" s="420">
        <v>0.15</v>
      </c>
      <c r="K721" s="505">
        <f t="shared" si="127"/>
        <v>8139.8500000000013</v>
      </c>
      <c r="L721" s="420"/>
      <c r="M721" s="420"/>
    </row>
    <row r="722" spans="1:13" x14ac:dyDescent="0.25">
      <c r="A722" s="418"/>
      <c r="B722" s="463">
        <v>42207</v>
      </c>
      <c r="C722" s="418">
        <v>20</v>
      </c>
      <c r="D722" s="419">
        <v>23.7</v>
      </c>
      <c r="E722" s="420">
        <v>0</v>
      </c>
      <c r="F722" s="420">
        <f t="shared" si="126"/>
        <v>474</v>
      </c>
      <c r="G722" s="523"/>
      <c r="H722" s="434">
        <v>500</v>
      </c>
      <c r="I722" s="419">
        <v>16.39</v>
      </c>
      <c r="J722" s="420">
        <v>0.15</v>
      </c>
      <c r="K722" s="505">
        <f t="shared" si="127"/>
        <v>8194.85</v>
      </c>
      <c r="L722" s="418"/>
      <c r="M722" s="420"/>
    </row>
    <row r="723" spans="1:13" x14ac:dyDescent="0.25">
      <c r="A723" s="418"/>
      <c r="B723" s="463">
        <v>42207</v>
      </c>
      <c r="C723" s="418">
        <v>20</v>
      </c>
      <c r="D723" s="419">
        <v>23.6</v>
      </c>
      <c r="E723" s="420">
        <v>0</v>
      </c>
      <c r="F723" s="420">
        <f t="shared" si="126"/>
        <v>472</v>
      </c>
      <c r="G723" s="523"/>
      <c r="H723" s="434">
        <v>500</v>
      </c>
      <c r="I723" s="419">
        <v>16.55</v>
      </c>
      <c r="J723" s="420">
        <v>0.17</v>
      </c>
      <c r="K723" s="505">
        <f t="shared" si="127"/>
        <v>8274.83</v>
      </c>
      <c r="L723" s="418"/>
      <c r="M723" s="420"/>
    </row>
    <row r="724" spans="1:13" x14ac:dyDescent="0.25">
      <c r="A724" s="418"/>
      <c r="B724" s="463">
        <v>42209</v>
      </c>
      <c r="C724" s="418">
        <v>40</v>
      </c>
      <c r="D724" s="419">
        <v>22.3</v>
      </c>
      <c r="E724" s="420">
        <v>0</v>
      </c>
      <c r="F724" s="420">
        <f t="shared" si="126"/>
        <v>892</v>
      </c>
      <c r="G724" s="523"/>
      <c r="H724" s="434">
        <v>50</v>
      </c>
      <c r="I724" s="419">
        <v>16.55</v>
      </c>
      <c r="J724" s="420">
        <v>0</v>
      </c>
      <c r="K724" s="505">
        <f t="shared" si="127"/>
        <v>827.5</v>
      </c>
      <c r="L724" s="418"/>
      <c r="M724" s="420"/>
    </row>
    <row r="725" spans="1:13" x14ac:dyDescent="0.25">
      <c r="A725" s="420"/>
      <c r="B725" s="463">
        <v>42221</v>
      </c>
      <c r="C725" s="418">
        <v>12</v>
      </c>
      <c r="D725" s="419">
        <v>20.95</v>
      </c>
      <c r="E725" s="420">
        <v>0</v>
      </c>
      <c r="F725" s="420">
        <f t="shared" si="126"/>
        <v>251.39999999999998</v>
      </c>
      <c r="G725" s="523"/>
      <c r="H725" s="434">
        <v>28</v>
      </c>
      <c r="I725" s="419">
        <v>16.68</v>
      </c>
      <c r="J725" s="420">
        <v>0.01</v>
      </c>
      <c r="K725" s="505">
        <f t="shared" si="127"/>
        <v>467.03</v>
      </c>
      <c r="L725" s="434"/>
      <c r="M725" s="420"/>
    </row>
    <row r="726" spans="1:13" x14ac:dyDescent="0.25">
      <c r="A726" s="418"/>
      <c r="B726" s="463">
        <v>42223</v>
      </c>
      <c r="C726" s="418">
        <v>100</v>
      </c>
      <c r="D726" s="419">
        <v>20.399999999999999</v>
      </c>
      <c r="E726" s="420">
        <v>0</v>
      </c>
      <c r="F726" s="420">
        <f t="shared" si="126"/>
        <v>2039.9999999999998</v>
      </c>
      <c r="G726" s="417">
        <v>42285</v>
      </c>
      <c r="H726" s="434">
        <v>632</v>
      </c>
      <c r="I726" s="419">
        <v>17.850000000000001</v>
      </c>
      <c r="J726" s="420">
        <v>0.21</v>
      </c>
      <c r="K726" s="505">
        <f t="shared" si="127"/>
        <v>11280.990000000002</v>
      </c>
      <c r="L726" s="420"/>
      <c r="M726" s="420"/>
    </row>
    <row r="727" spans="1:13" x14ac:dyDescent="0.25">
      <c r="A727" s="420"/>
      <c r="B727" s="463">
        <v>42226</v>
      </c>
      <c r="C727" s="418">
        <v>200</v>
      </c>
      <c r="D727" s="419">
        <v>19.95</v>
      </c>
      <c r="E727" s="420">
        <v>0</v>
      </c>
      <c r="F727" s="420">
        <f t="shared" si="126"/>
        <v>3990</v>
      </c>
      <c r="G727" s="417">
        <v>42297</v>
      </c>
      <c r="H727" s="434">
        <v>500</v>
      </c>
      <c r="I727" s="419">
        <v>19.149999999999999</v>
      </c>
      <c r="J727" s="420">
        <v>0.18</v>
      </c>
      <c r="K727" s="505">
        <f t="shared" si="127"/>
        <v>9574.82</v>
      </c>
      <c r="L727" s="418"/>
      <c r="M727" s="420"/>
    </row>
    <row r="728" spans="1:13" x14ac:dyDescent="0.25">
      <c r="A728" s="418"/>
      <c r="B728" s="463">
        <v>42226</v>
      </c>
      <c r="C728" s="418">
        <v>50</v>
      </c>
      <c r="D728" s="419">
        <v>20.010000000000002</v>
      </c>
      <c r="E728" s="420">
        <v>0</v>
      </c>
      <c r="F728" s="420">
        <f t="shared" si="126"/>
        <v>1000.5000000000001</v>
      </c>
      <c r="G728" s="417">
        <v>42300</v>
      </c>
      <c r="H728" s="434">
        <v>1000</v>
      </c>
      <c r="I728" s="419">
        <v>18.62</v>
      </c>
      <c r="J728" s="420">
        <v>0.34</v>
      </c>
      <c r="K728" s="505">
        <f t="shared" si="127"/>
        <v>18619.66</v>
      </c>
      <c r="L728" s="418"/>
      <c r="M728" s="420"/>
    </row>
    <row r="729" spans="1:13" x14ac:dyDescent="0.25">
      <c r="A729" s="418"/>
      <c r="B729" s="463">
        <v>42226</v>
      </c>
      <c r="C729" s="418">
        <v>100</v>
      </c>
      <c r="D729" s="419">
        <v>20.2</v>
      </c>
      <c r="E729" s="420">
        <v>0</v>
      </c>
      <c r="F729" s="420">
        <f t="shared" si="126"/>
        <v>2020</v>
      </c>
      <c r="G729" s="417">
        <v>42312</v>
      </c>
      <c r="H729" s="434">
        <v>2500</v>
      </c>
      <c r="I729" s="419">
        <v>18.48</v>
      </c>
      <c r="J729" s="420">
        <v>7.8</v>
      </c>
      <c r="K729" s="420">
        <f t="shared" si="127"/>
        <v>46192.2</v>
      </c>
      <c r="L729" s="418"/>
      <c r="M729" s="420"/>
    </row>
    <row r="730" spans="1:13" x14ac:dyDescent="0.25">
      <c r="A730" s="418"/>
      <c r="B730" s="463">
        <v>42227</v>
      </c>
      <c r="C730" s="418">
        <v>200</v>
      </c>
      <c r="D730" s="419">
        <v>18.399999999999999</v>
      </c>
      <c r="E730" s="420">
        <v>0</v>
      </c>
      <c r="F730" s="420">
        <f t="shared" si="126"/>
        <v>3679.9999999999995</v>
      </c>
      <c r="G730" s="417">
        <v>42313</v>
      </c>
      <c r="H730" s="434">
        <v>3000</v>
      </c>
      <c r="I730" s="419">
        <v>19.059999999999999</v>
      </c>
      <c r="J730" s="420">
        <v>1.05</v>
      </c>
      <c r="K730" s="420">
        <f t="shared" si="127"/>
        <v>57178.94999999999</v>
      </c>
      <c r="L730" s="418"/>
      <c r="M730" s="420"/>
    </row>
    <row r="731" spans="1:13" x14ac:dyDescent="0.25">
      <c r="A731" s="418"/>
      <c r="B731" s="463">
        <v>42227</v>
      </c>
      <c r="C731" s="418">
        <v>200</v>
      </c>
      <c r="D731" s="419">
        <v>19.55</v>
      </c>
      <c r="E731" s="420">
        <v>0</v>
      </c>
      <c r="F731" s="420">
        <f t="shared" si="126"/>
        <v>3910</v>
      </c>
      <c r="G731" s="417">
        <v>42324</v>
      </c>
      <c r="H731" s="434">
        <v>2500</v>
      </c>
      <c r="I731" s="419">
        <v>18.8</v>
      </c>
      <c r="J731" s="420">
        <v>0.86</v>
      </c>
      <c r="K731" s="420">
        <f t="shared" si="127"/>
        <v>46999.14</v>
      </c>
      <c r="L731" s="420"/>
      <c r="M731" s="420"/>
    </row>
    <row r="732" spans="1:13" x14ac:dyDescent="0.25">
      <c r="A732" s="418"/>
      <c r="B732" s="463">
        <v>42234</v>
      </c>
      <c r="C732" s="418">
        <v>40</v>
      </c>
      <c r="D732" s="419">
        <v>18.149999999999999</v>
      </c>
      <c r="E732" s="420">
        <v>0</v>
      </c>
      <c r="F732" s="420">
        <f t="shared" si="126"/>
        <v>726</v>
      </c>
      <c r="G732" s="417">
        <v>42335</v>
      </c>
      <c r="H732" s="434">
        <v>3078</v>
      </c>
      <c r="I732" s="419">
        <v>17.649999999999999</v>
      </c>
      <c r="J732" s="420">
        <v>1</v>
      </c>
      <c r="K732" s="420">
        <f t="shared" si="127"/>
        <v>54325.7</v>
      </c>
      <c r="L732" s="418"/>
      <c r="M732" s="420"/>
    </row>
    <row r="733" spans="1:13" x14ac:dyDescent="0.25">
      <c r="A733" s="418"/>
      <c r="B733" s="463">
        <v>42234</v>
      </c>
      <c r="C733" s="418">
        <v>100</v>
      </c>
      <c r="D733" s="419">
        <v>18</v>
      </c>
      <c r="E733" s="420">
        <v>0</v>
      </c>
      <c r="F733" s="420">
        <f t="shared" si="126"/>
        <v>1800</v>
      </c>
      <c r="G733" s="417">
        <v>42347</v>
      </c>
      <c r="H733" s="434">
        <v>500</v>
      </c>
      <c r="I733" s="419">
        <v>16.149999999999999</v>
      </c>
      <c r="J733" s="420">
        <v>0.15</v>
      </c>
      <c r="K733" s="420">
        <f t="shared" si="127"/>
        <v>8074.8499999999995</v>
      </c>
      <c r="L733" s="418"/>
      <c r="M733" s="420"/>
    </row>
    <row r="734" spans="1:13" x14ac:dyDescent="0.25">
      <c r="A734" s="418"/>
      <c r="B734" s="463">
        <v>42235</v>
      </c>
      <c r="C734" s="418">
        <v>100</v>
      </c>
      <c r="D734" s="419">
        <v>17.78</v>
      </c>
      <c r="E734" s="420">
        <v>0</v>
      </c>
      <c r="F734" s="420">
        <f t="shared" si="126"/>
        <v>1778</v>
      </c>
      <c r="G734" s="417">
        <v>42353</v>
      </c>
      <c r="H734" s="434">
        <v>600</v>
      </c>
      <c r="I734" s="419">
        <v>14.95</v>
      </c>
      <c r="J734" s="420">
        <v>0.17</v>
      </c>
      <c r="K734" s="420">
        <f t="shared" si="127"/>
        <v>8969.83</v>
      </c>
      <c r="L734" s="418"/>
      <c r="M734" s="420"/>
    </row>
    <row r="735" spans="1:13" x14ac:dyDescent="0.25">
      <c r="A735" s="418"/>
      <c r="B735" s="463">
        <v>42235</v>
      </c>
      <c r="C735" s="418">
        <v>100</v>
      </c>
      <c r="D735" s="419">
        <v>17.68</v>
      </c>
      <c r="E735" s="420">
        <v>0</v>
      </c>
      <c r="F735" s="420">
        <f t="shared" si="126"/>
        <v>1768</v>
      </c>
      <c r="G735" s="417">
        <v>42354</v>
      </c>
      <c r="H735" s="434">
        <v>500</v>
      </c>
      <c r="I735" s="419">
        <v>14.32</v>
      </c>
      <c r="J735" s="420">
        <v>0.13</v>
      </c>
      <c r="K735" s="420">
        <f t="shared" si="127"/>
        <v>7159.87</v>
      </c>
      <c r="L735" s="418"/>
      <c r="M735" s="420"/>
    </row>
    <row r="736" spans="1:13" x14ac:dyDescent="0.25">
      <c r="A736" s="418"/>
      <c r="B736" s="463">
        <v>42240</v>
      </c>
      <c r="C736" s="418">
        <v>100</v>
      </c>
      <c r="D736" s="419">
        <v>16.649999999999999</v>
      </c>
      <c r="E736" s="420">
        <v>0</v>
      </c>
      <c r="F736" s="420">
        <f t="shared" si="126"/>
        <v>1664.9999999999998</v>
      </c>
      <c r="G736" s="417">
        <v>42361</v>
      </c>
      <c r="H736" s="434">
        <v>500</v>
      </c>
      <c r="I736" s="419">
        <v>12.83</v>
      </c>
      <c r="J736" s="420">
        <v>0.12</v>
      </c>
      <c r="K736" s="420">
        <f t="shared" si="127"/>
        <v>6414.88</v>
      </c>
      <c r="L736" s="418"/>
      <c r="M736" s="420"/>
    </row>
    <row r="737" spans="1:13" x14ac:dyDescent="0.25">
      <c r="A737" s="418"/>
      <c r="B737" s="463">
        <v>42240</v>
      </c>
      <c r="C737" s="418">
        <v>100</v>
      </c>
      <c r="D737" s="419">
        <v>16.100000000000001</v>
      </c>
      <c r="E737" s="420">
        <v>0</v>
      </c>
      <c r="F737" s="420">
        <f t="shared" si="126"/>
        <v>1610.0000000000002</v>
      </c>
      <c r="G737" s="417">
        <v>42362</v>
      </c>
      <c r="H737" s="434">
        <v>1222</v>
      </c>
      <c r="I737" s="419">
        <v>12.75</v>
      </c>
      <c r="J737" s="420">
        <v>0.28999999999999998</v>
      </c>
      <c r="K737" s="420">
        <f t="shared" si="127"/>
        <v>15580.21</v>
      </c>
      <c r="L737" s="418"/>
      <c r="M737" s="420"/>
    </row>
    <row r="738" spans="1:13" x14ac:dyDescent="0.25">
      <c r="A738" s="418"/>
      <c r="B738" s="463">
        <v>42257</v>
      </c>
      <c r="C738" s="418">
        <v>1500</v>
      </c>
      <c r="D738" s="419">
        <v>16.350000000000001</v>
      </c>
      <c r="E738" s="420">
        <v>0</v>
      </c>
      <c r="F738" s="420">
        <f t="shared" si="126"/>
        <v>24525.000000000004</v>
      </c>
      <c r="G738" s="417">
        <v>42367</v>
      </c>
      <c r="H738" s="434">
        <v>1000</v>
      </c>
      <c r="I738" s="419">
        <v>13.15</v>
      </c>
      <c r="J738" s="420">
        <v>0.24</v>
      </c>
      <c r="K738" s="420">
        <f t="shared" si="127"/>
        <v>13149.76</v>
      </c>
      <c r="L738" s="418"/>
      <c r="M738" s="420"/>
    </row>
    <row r="739" spans="1:13" x14ac:dyDescent="0.25">
      <c r="A739" s="418"/>
      <c r="B739" s="463">
        <v>42258</v>
      </c>
      <c r="C739" s="418">
        <v>100</v>
      </c>
      <c r="D739" s="419">
        <v>16.100000000000001</v>
      </c>
      <c r="E739" s="420">
        <v>0</v>
      </c>
      <c r="F739" s="420">
        <f t="shared" si="126"/>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26"/>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26"/>
        <v>15100</v>
      </c>
      <c r="G741" s="506">
        <v>42374</v>
      </c>
      <c r="H741" s="434">
        <v>2000</v>
      </c>
      <c r="I741" s="419">
        <v>12.81</v>
      </c>
      <c r="J741" s="420">
        <v>0.47</v>
      </c>
      <c r="K741" s="420">
        <f t="shared" ref="K741:K753" si="128">H741*I741-J741</f>
        <v>25619.53</v>
      </c>
      <c r="L741" s="418"/>
      <c r="M741" s="420"/>
    </row>
    <row r="742" spans="1:13" x14ac:dyDescent="0.25">
      <c r="A742" s="418"/>
      <c r="B742" s="463">
        <v>42261</v>
      </c>
      <c r="C742" s="418">
        <v>200</v>
      </c>
      <c r="D742" s="419">
        <v>14.87</v>
      </c>
      <c r="E742" s="420">
        <v>0</v>
      </c>
      <c r="F742" s="420">
        <f t="shared" si="126"/>
        <v>2974</v>
      </c>
      <c r="G742" s="417">
        <v>42374</v>
      </c>
      <c r="H742" s="434">
        <v>1000</v>
      </c>
      <c r="I742" s="419">
        <v>12.82</v>
      </c>
      <c r="J742" s="420">
        <v>0.24</v>
      </c>
      <c r="K742" s="420">
        <f t="shared" si="128"/>
        <v>12819.76</v>
      </c>
      <c r="L742" s="418"/>
      <c r="M742" s="420"/>
    </row>
    <row r="743" spans="1:13" x14ac:dyDescent="0.25">
      <c r="A743" s="418"/>
      <c r="B743" s="463">
        <v>42261</v>
      </c>
      <c r="C743" s="418">
        <v>300</v>
      </c>
      <c r="D743" s="419">
        <v>14.87</v>
      </c>
      <c r="E743" s="420">
        <v>0</v>
      </c>
      <c r="F743" s="420">
        <f t="shared" si="126"/>
        <v>4461</v>
      </c>
      <c r="G743" s="417">
        <v>42398</v>
      </c>
      <c r="H743" s="434">
        <v>400</v>
      </c>
      <c r="I743" s="419">
        <v>9.5500000000000007</v>
      </c>
      <c r="J743" s="420">
        <v>7.0000000000000007E-2</v>
      </c>
      <c r="K743" s="420">
        <f t="shared" si="128"/>
        <v>3819.9300000000003</v>
      </c>
      <c r="L743" s="418"/>
      <c r="M743" s="420"/>
    </row>
    <row r="744" spans="1:13" x14ac:dyDescent="0.25">
      <c r="A744" s="418"/>
      <c r="B744" s="463">
        <v>42270</v>
      </c>
      <c r="C744" s="418">
        <v>478</v>
      </c>
      <c r="D744" s="419">
        <v>15.85</v>
      </c>
      <c r="E744" s="420">
        <v>0</v>
      </c>
      <c r="F744" s="420">
        <f t="shared" si="126"/>
        <v>7576.3</v>
      </c>
      <c r="G744" s="417">
        <v>42411</v>
      </c>
      <c r="H744" s="434">
        <v>500</v>
      </c>
      <c r="I744" s="419">
        <v>6.97</v>
      </c>
      <c r="J744" s="420">
        <v>0.08</v>
      </c>
      <c r="K744" s="420">
        <f t="shared" si="128"/>
        <v>3484.92</v>
      </c>
      <c r="L744" s="418"/>
      <c r="M744" s="420"/>
    </row>
    <row r="745" spans="1:13" x14ac:dyDescent="0.25">
      <c r="A745" s="418"/>
      <c r="B745" s="463">
        <v>42292</v>
      </c>
      <c r="C745" s="418">
        <v>500</v>
      </c>
      <c r="D745" s="419">
        <v>18.55</v>
      </c>
      <c r="E745" s="420">
        <v>0</v>
      </c>
      <c r="F745" s="420">
        <f t="shared" si="126"/>
        <v>9275</v>
      </c>
      <c r="G745" s="417">
        <v>42412</v>
      </c>
      <c r="H745" s="434">
        <v>200</v>
      </c>
      <c r="I745" s="419">
        <v>7.45</v>
      </c>
      <c r="J745" s="420">
        <v>0.03</v>
      </c>
      <c r="K745" s="420">
        <f t="shared" si="128"/>
        <v>1489.97</v>
      </c>
      <c r="L745" s="418"/>
      <c r="M745" s="420"/>
    </row>
    <row r="746" spans="1:13" x14ac:dyDescent="0.25">
      <c r="A746" s="418"/>
      <c r="B746" s="463">
        <v>42299</v>
      </c>
      <c r="C746" s="418">
        <v>500</v>
      </c>
      <c r="D746" s="419">
        <v>18.55</v>
      </c>
      <c r="E746" s="420">
        <v>0</v>
      </c>
      <c r="F746" s="420">
        <f t="shared" si="126"/>
        <v>9275</v>
      </c>
      <c r="G746" s="417">
        <v>42416</v>
      </c>
      <c r="H746" s="434">
        <v>500</v>
      </c>
      <c r="I746" s="419">
        <v>7.75</v>
      </c>
      <c r="J746" s="420">
        <v>0.08</v>
      </c>
      <c r="K746" s="420">
        <f t="shared" si="128"/>
        <v>3874.92</v>
      </c>
      <c r="L746" s="418"/>
      <c r="M746" s="420"/>
    </row>
    <row r="747" spans="1:13" x14ac:dyDescent="0.25">
      <c r="A747" s="418"/>
      <c r="B747" s="463">
        <v>42299</v>
      </c>
      <c r="C747" s="418">
        <v>500</v>
      </c>
      <c r="D747" s="419">
        <v>18.28</v>
      </c>
      <c r="E747" s="420">
        <v>0</v>
      </c>
      <c r="F747" s="420">
        <f t="shared" si="126"/>
        <v>9140</v>
      </c>
      <c r="G747" s="417">
        <v>42422</v>
      </c>
      <c r="H747" s="434">
        <v>2500</v>
      </c>
      <c r="I747" s="419">
        <v>7.47</v>
      </c>
      <c r="J747" s="420">
        <v>0.41</v>
      </c>
      <c r="K747" s="420">
        <f t="shared" si="128"/>
        <v>18674.59</v>
      </c>
      <c r="L747" s="418"/>
      <c r="M747" s="420"/>
    </row>
    <row r="748" spans="1:13" x14ac:dyDescent="0.25">
      <c r="A748" s="418"/>
      <c r="B748" s="463">
        <v>42299</v>
      </c>
      <c r="C748" s="418">
        <v>1000</v>
      </c>
      <c r="D748" s="419">
        <v>18.100000000000001</v>
      </c>
      <c r="E748" s="420">
        <v>0</v>
      </c>
      <c r="F748" s="420">
        <f t="shared" si="126"/>
        <v>18100</v>
      </c>
      <c r="G748" s="417">
        <v>42422</v>
      </c>
      <c r="H748" s="434">
        <v>1000</v>
      </c>
      <c r="I748" s="419">
        <v>7.49</v>
      </c>
      <c r="J748" s="420">
        <v>0.16</v>
      </c>
      <c r="K748" s="420">
        <f t="shared" si="128"/>
        <v>7489.84</v>
      </c>
      <c r="L748" s="418"/>
      <c r="M748" s="420"/>
    </row>
    <row r="749" spans="1:13" x14ac:dyDescent="0.25">
      <c r="A749" s="418"/>
      <c r="B749" s="521">
        <v>42306</v>
      </c>
      <c r="C749" s="418">
        <v>660</v>
      </c>
      <c r="D749" s="419">
        <v>17.8</v>
      </c>
      <c r="E749" s="420">
        <v>0</v>
      </c>
      <c r="F749" s="420">
        <f t="shared" si="126"/>
        <v>11748</v>
      </c>
      <c r="G749" s="417">
        <v>42426</v>
      </c>
      <c r="H749" s="434">
        <v>900</v>
      </c>
      <c r="I749" s="419">
        <v>7.7</v>
      </c>
      <c r="J749" s="420">
        <v>0.15</v>
      </c>
      <c r="K749" s="420">
        <f t="shared" si="128"/>
        <v>6929.85</v>
      </c>
      <c r="L749" s="418"/>
      <c r="M749" s="420"/>
    </row>
    <row r="750" spans="1:13" ht="30" x14ac:dyDescent="0.25">
      <c r="A750" s="418"/>
      <c r="B750" s="521"/>
      <c r="C750" s="418">
        <v>340</v>
      </c>
      <c r="D750" s="419">
        <v>17.8</v>
      </c>
      <c r="E750" s="420">
        <v>0</v>
      </c>
      <c r="F750" s="420">
        <f t="shared" si="126"/>
        <v>6052</v>
      </c>
      <c r="G750" s="524" t="s">
        <v>178</v>
      </c>
      <c r="H750" s="434">
        <v>500</v>
      </c>
      <c r="I750" s="419">
        <v>7.73</v>
      </c>
      <c r="J750" s="420">
        <v>0.08</v>
      </c>
      <c r="K750" s="420">
        <f t="shared" si="128"/>
        <v>3864.92</v>
      </c>
      <c r="L750" s="418"/>
      <c r="M750" s="420"/>
    </row>
    <row r="751" spans="1:13" x14ac:dyDescent="0.25">
      <c r="A751" s="418"/>
      <c r="B751" s="463">
        <v>42312</v>
      </c>
      <c r="C751" s="507">
        <v>500</v>
      </c>
      <c r="D751" s="504">
        <v>17.559999999999999</v>
      </c>
      <c r="E751" s="505">
        <v>6.95</v>
      </c>
      <c r="F751" s="505">
        <f t="shared" si="126"/>
        <v>8786.9500000000007</v>
      </c>
      <c r="G751" s="524"/>
      <c r="H751" s="434">
        <v>500</v>
      </c>
      <c r="I751" s="419">
        <v>7.96</v>
      </c>
      <c r="J751" s="420">
        <v>0.09</v>
      </c>
      <c r="K751" s="420">
        <f t="shared" si="128"/>
        <v>3979.91</v>
      </c>
      <c r="L751" s="418"/>
      <c r="M751" s="420"/>
    </row>
    <row r="752" spans="1:13" x14ac:dyDescent="0.25">
      <c r="A752" s="418"/>
      <c r="B752" s="463">
        <v>42313</v>
      </c>
      <c r="C752" s="418">
        <v>3000</v>
      </c>
      <c r="D752" s="419">
        <v>19.05</v>
      </c>
      <c r="E752" s="420">
        <v>0</v>
      </c>
      <c r="F752" s="420">
        <f t="shared" si="126"/>
        <v>57150</v>
      </c>
      <c r="G752" s="524"/>
      <c r="H752" s="434">
        <v>500</v>
      </c>
      <c r="I752" s="419">
        <v>8.0299999999999994</v>
      </c>
      <c r="J752" s="420">
        <v>0.09</v>
      </c>
      <c r="K752" s="420">
        <f t="shared" si="128"/>
        <v>4014.9099999999994</v>
      </c>
      <c r="L752" s="418"/>
      <c r="M752" s="419"/>
    </row>
    <row r="753" spans="1:13" x14ac:dyDescent="0.25">
      <c r="A753" s="418"/>
      <c r="B753" s="463">
        <v>42320</v>
      </c>
      <c r="C753" s="418">
        <v>500</v>
      </c>
      <c r="D753" s="419">
        <v>18.079999999999998</v>
      </c>
      <c r="E753" s="420">
        <v>0</v>
      </c>
      <c r="F753" s="420">
        <f t="shared" si="126"/>
        <v>9040</v>
      </c>
      <c r="G753" s="524"/>
      <c r="H753" s="434">
        <v>1500</v>
      </c>
      <c r="I753" s="419">
        <v>8.1</v>
      </c>
      <c r="J753" s="420">
        <v>0.26</v>
      </c>
      <c r="K753" s="420">
        <f t="shared" si="128"/>
        <v>12149.74</v>
      </c>
      <c r="L753" s="418"/>
      <c r="M753" s="420"/>
    </row>
    <row r="754" spans="1:13" x14ac:dyDescent="0.25">
      <c r="A754" s="418"/>
      <c r="B754" s="463">
        <v>42320</v>
      </c>
      <c r="C754" s="418">
        <v>1000</v>
      </c>
      <c r="D754" s="419">
        <v>18.05</v>
      </c>
      <c r="E754" s="420">
        <v>0</v>
      </c>
      <c r="F754" s="420">
        <f t="shared" si="126"/>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26"/>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26"/>
        <v>53772.659999999996</v>
      </c>
      <c r="G756" s="417">
        <v>42429</v>
      </c>
      <c r="H756" s="434">
        <v>500</v>
      </c>
      <c r="I756" s="419">
        <v>7.97</v>
      </c>
      <c r="J756" s="420">
        <v>0.09</v>
      </c>
      <c r="K756" s="420">
        <f t="shared" ref="K756:K815" si="129">H756*I756-J756</f>
        <v>3984.91</v>
      </c>
      <c r="L756" s="418"/>
      <c r="M756" s="420"/>
    </row>
    <row r="757" spans="1:13" x14ac:dyDescent="0.25">
      <c r="A757" s="418"/>
      <c r="B757" s="463">
        <v>42340</v>
      </c>
      <c r="C757" s="418">
        <v>3078</v>
      </c>
      <c r="D757" s="419">
        <v>17.739999999999998</v>
      </c>
      <c r="E757" s="420">
        <v>0</v>
      </c>
      <c r="F757" s="420">
        <f t="shared" si="126"/>
        <v>54603.719999999994</v>
      </c>
      <c r="G757" s="417">
        <v>42430</v>
      </c>
      <c r="H757" s="434">
        <v>500</v>
      </c>
      <c r="I757" s="419">
        <v>7.85</v>
      </c>
      <c r="J757" s="420">
        <v>0.09</v>
      </c>
      <c r="K757" s="420">
        <f t="shared" si="129"/>
        <v>3924.91</v>
      </c>
      <c r="L757" s="418"/>
      <c r="M757" s="420"/>
    </row>
    <row r="758" spans="1:13" x14ac:dyDescent="0.25">
      <c r="A758" s="418"/>
      <c r="B758" s="463">
        <v>42340</v>
      </c>
      <c r="C758" s="418">
        <v>500</v>
      </c>
      <c r="D758" s="419">
        <v>17.5</v>
      </c>
      <c r="E758" s="420">
        <v>0</v>
      </c>
      <c r="F758" s="420">
        <f t="shared" si="126"/>
        <v>8750</v>
      </c>
      <c r="G758" s="417">
        <v>42430</v>
      </c>
      <c r="H758" s="434">
        <v>500</v>
      </c>
      <c r="I758" s="419">
        <v>8.0299999999999994</v>
      </c>
      <c r="J758" s="420">
        <v>0.09</v>
      </c>
      <c r="K758" s="420">
        <f t="shared" si="129"/>
        <v>4014.9099999999994</v>
      </c>
      <c r="L758" s="420"/>
      <c r="M758" s="420"/>
    </row>
    <row r="759" spans="1:13" x14ac:dyDescent="0.25">
      <c r="A759" s="418"/>
      <c r="B759" s="463">
        <v>42345</v>
      </c>
      <c r="C759" s="418">
        <v>100</v>
      </c>
      <c r="D759" s="419">
        <v>16.7</v>
      </c>
      <c r="E759" s="420">
        <v>0</v>
      </c>
      <c r="F759" s="420">
        <f t="shared" si="126"/>
        <v>1670</v>
      </c>
      <c r="G759" s="417">
        <v>42431</v>
      </c>
      <c r="H759" s="434">
        <v>500</v>
      </c>
      <c r="I759" s="419">
        <v>8.3800000000000008</v>
      </c>
      <c r="J759" s="420">
        <v>0.09</v>
      </c>
      <c r="K759" s="420">
        <f t="shared" si="129"/>
        <v>4189.91</v>
      </c>
      <c r="L759" s="420"/>
      <c r="M759" s="420"/>
    </row>
    <row r="760" spans="1:13" x14ac:dyDescent="0.25">
      <c r="A760" s="418"/>
      <c r="B760" s="463">
        <v>42345</v>
      </c>
      <c r="C760" s="418">
        <v>500</v>
      </c>
      <c r="D760" s="419">
        <v>16.850000000000001</v>
      </c>
      <c r="E760" s="420">
        <v>0</v>
      </c>
      <c r="F760" s="420">
        <f t="shared" si="126"/>
        <v>8425</v>
      </c>
      <c r="G760" s="417">
        <v>42431</v>
      </c>
      <c r="H760" s="434">
        <v>500</v>
      </c>
      <c r="I760" s="419">
        <v>8.58</v>
      </c>
      <c r="J760" s="420">
        <v>0.09</v>
      </c>
      <c r="K760" s="420">
        <f t="shared" si="129"/>
        <v>4289.91</v>
      </c>
      <c r="L760" s="418"/>
      <c r="M760" s="420"/>
    </row>
    <row r="761" spans="1:13" ht="30" x14ac:dyDescent="0.25">
      <c r="A761" s="418"/>
      <c r="B761" s="463">
        <v>42347</v>
      </c>
      <c r="C761" s="418">
        <v>500</v>
      </c>
      <c r="D761" s="419">
        <v>15.84</v>
      </c>
      <c r="E761" s="420">
        <v>0</v>
      </c>
      <c r="F761" s="420">
        <f t="shared" si="126"/>
        <v>7920</v>
      </c>
      <c r="G761" s="523" t="s">
        <v>180</v>
      </c>
      <c r="H761" s="434">
        <v>400</v>
      </c>
      <c r="I761" s="419">
        <v>9.09</v>
      </c>
      <c r="J761" s="420">
        <v>0.1</v>
      </c>
      <c r="K761" s="420">
        <f t="shared" si="129"/>
        <v>3635.9</v>
      </c>
      <c r="L761" s="418"/>
      <c r="M761" s="420"/>
    </row>
    <row r="762" spans="1:13" x14ac:dyDescent="0.25">
      <c r="A762" s="418"/>
      <c r="B762" s="463">
        <v>42348</v>
      </c>
      <c r="C762" s="418">
        <v>500</v>
      </c>
      <c r="D762" s="419">
        <v>14.78</v>
      </c>
      <c r="E762" s="420">
        <v>0</v>
      </c>
      <c r="F762" s="420">
        <f t="shared" si="126"/>
        <v>7390</v>
      </c>
      <c r="G762" s="523"/>
      <c r="H762" s="434">
        <v>100</v>
      </c>
      <c r="I762" s="419">
        <v>9.09</v>
      </c>
      <c r="J762" s="420">
        <v>0</v>
      </c>
      <c r="K762" s="420">
        <f t="shared" si="129"/>
        <v>909</v>
      </c>
      <c r="L762" s="418"/>
      <c r="M762" s="420"/>
    </row>
    <row r="763" spans="1:13" x14ac:dyDescent="0.25">
      <c r="A763" s="418"/>
      <c r="B763" s="463">
        <v>42352</v>
      </c>
      <c r="C763" s="418">
        <v>100</v>
      </c>
      <c r="D763" s="419">
        <v>14.57</v>
      </c>
      <c r="E763" s="420">
        <v>0</v>
      </c>
      <c r="F763" s="420">
        <f t="shared" si="126"/>
        <v>1457</v>
      </c>
      <c r="G763" s="523"/>
      <c r="H763" s="434">
        <v>500</v>
      </c>
      <c r="I763" s="419">
        <v>8.81</v>
      </c>
      <c r="J763" s="420">
        <v>0.1</v>
      </c>
      <c r="K763" s="420">
        <f t="shared" si="129"/>
        <v>4404.8999999999996</v>
      </c>
      <c r="L763" s="418"/>
      <c r="M763" s="420"/>
    </row>
    <row r="764" spans="1:13" x14ac:dyDescent="0.25">
      <c r="A764" s="418"/>
      <c r="B764" s="463">
        <v>42355</v>
      </c>
      <c r="C764" s="418">
        <v>500</v>
      </c>
      <c r="D764" s="419">
        <v>13.89</v>
      </c>
      <c r="E764" s="420">
        <v>0</v>
      </c>
      <c r="F764" s="420">
        <f t="shared" si="126"/>
        <v>6945</v>
      </c>
      <c r="G764" s="417">
        <v>42432</v>
      </c>
      <c r="H764" s="434">
        <v>600</v>
      </c>
      <c r="I764" s="419">
        <v>9.65</v>
      </c>
      <c r="J764" s="420">
        <v>0.13</v>
      </c>
      <c r="K764" s="420">
        <f t="shared" si="129"/>
        <v>5789.87</v>
      </c>
      <c r="L764" s="418"/>
      <c r="M764" s="420"/>
    </row>
    <row r="765" spans="1:13" x14ac:dyDescent="0.25">
      <c r="A765" s="418"/>
      <c r="B765" s="463">
        <v>42360</v>
      </c>
      <c r="C765" s="418">
        <v>500</v>
      </c>
      <c r="D765" s="419">
        <v>12.95</v>
      </c>
      <c r="E765" s="420">
        <v>0</v>
      </c>
      <c r="F765" s="420">
        <f t="shared" si="126"/>
        <v>6475</v>
      </c>
      <c r="G765" s="417">
        <v>42433</v>
      </c>
      <c r="H765" s="434">
        <v>600</v>
      </c>
      <c r="I765" s="419">
        <v>10.45</v>
      </c>
      <c r="J765" s="420">
        <v>0.14000000000000001</v>
      </c>
      <c r="K765" s="420">
        <f t="shared" si="129"/>
        <v>6269.86</v>
      </c>
      <c r="L765" s="418"/>
      <c r="M765" s="420"/>
    </row>
    <row r="766" spans="1:13" x14ac:dyDescent="0.25">
      <c r="A766" s="418"/>
      <c r="B766" s="463">
        <v>42361</v>
      </c>
      <c r="C766" s="418">
        <v>500</v>
      </c>
      <c r="D766" s="419">
        <v>12.75</v>
      </c>
      <c r="E766" s="420">
        <v>0</v>
      </c>
      <c r="F766" s="420">
        <f t="shared" si="126"/>
        <v>6375</v>
      </c>
      <c r="G766" s="417">
        <v>42440</v>
      </c>
      <c r="H766" s="434">
        <v>400</v>
      </c>
      <c r="I766" s="419">
        <v>11.25</v>
      </c>
      <c r="J766" s="420">
        <v>0.1</v>
      </c>
      <c r="K766" s="420">
        <f t="shared" si="129"/>
        <v>4499.8999999999996</v>
      </c>
      <c r="L766" s="418"/>
      <c r="M766" s="420"/>
    </row>
    <row r="767" spans="1:13" x14ac:dyDescent="0.25">
      <c r="A767" s="418"/>
      <c r="B767" s="463">
        <v>42361</v>
      </c>
      <c r="C767" s="418">
        <v>500</v>
      </c>
      <c r="D767" s="419">
        <v>12.8</v>
      </c>
      <c r="E767" s="420">
        <v>0</v>
      </c>
      <c r="F767" s="420">
        <f t="shared" si="126"/>
        <v>6400</v>
      </c>
      <c r="G767" s="417">
        <v>42446</v>
      </c>
      <c r="H767" s="434">
        <v>1500</v>
      </c>
      <c r="I767" s="419">
        <v>11.49</v>
      </c>
      <c r="J767" s="420">
        <v>0.38</v>
      </c>
      <c r="K767" s="420">
        <f t="shared" si="129"/>
        <v>17234.62</v>
      </c>
      <c r="L767" s="418"/>
      <c r="M767" s="420"/>
    </row>
    <row r="768" spans="1:13" x14ac:dyDescent="0.25">
      <c r="A768" s="418"/>
      <c r="B768" s="463">
        <v>42361</v>
      </c>
      <c r="C768" s="418">
        <v>1000</v>
      </c>
      <c r="D768" s="419">
        <v>12.67</v>
      </c>
      <c r="E768" s="420">
        <v>0</v>
      </c>
      <c r="F768" s="420">
        <f t="shared" si="126"/>
        <v>12670</v>
      </c>
      <c r="G768" s="417">
        <v>42447</v>
      </c>
      <c r="H768" s="434">
        <v>1500</v>
      </c>
      <c r="I768" s="419">
        <v>11.44</v>
      </c>
      <c r="J768" s="420">
        <v>0.37</v>
      </c>
      <c r="K768" s="420">
        <f t="shared" si="129"/>
        <v>17159.63</v>
      </c>
      <c r="L768" s="418"/>
      <c r="M768" s="420"/>
    </row>
    <row r="769" spans="1:13" x14ac:dyDescent="0.25">
      <c r="A769" s="418"/>
      <c r="B769" s="463">
        <v>42361</v>
      </c>
      <c r="C769" s="418">
        <v>222</v>
      </c>
      <c r="D769" s="419">
        <v>12.44</v>
      </c>
      <c r="E769" s="420">
        <v>0</v>
      </c>
      <c r="F769" s="420">
        <f t="shared" si="126"/>
        <v>2761.68</v>
      </c>
      <c r="G769" s="417">
        <v>42447</v>
      </c>
      <c r="H769" s="434">
        <v>500</v>
      </c>
      <c r="I769" s="419">
        <v>11.484999999999999</v>
      </c>
      <c r="J769" s="420">
        <v>0.13</v>
      </c>
      <c r="K769" s="420">
        <f t="shared" si="129"/>
        <v>5742.37</v>
      </c>
      <c r="L769" s="418"/>
      <c r="M769" s="420"/>
    </row>
    <row r="770" spans="1:13" x14ac:dyDescent="0.25">
      <c r="A770" s="418"/>
      <c r="B770" s="463">
        <v>42367</v>
      </c>
      <c r="C770" s="418">
        <v>2178</v>
      </c>
      <c r="D770" s="419">
        <v>13.68</v>
      </c>
      <c r="E770" s="420">
        <v>0</v>
      </c>
      <c r="F770" s="420">
        <f t="shared" si="126"/>
        <v>29795.040000000001</v>
      </c>
      <c r="G770" s="522">
        <v>42447</v>
      </c>
      <c r="H770" s="434">
        <v>650</v>
      </c>
      <c r="I770" s="419">
        <v>11.56</v>
      </c>
      <c r="J770" s="420">
        <v>0.25</v>
      </c>
      <c r="K770" s="420">
        <f t="shared" si="129"/>
        <v>7513.75</v>
      </c>
      <c r="L770" s="418"/>
      <c r="M770" s="420"/>
    </row>
    <row r="771" spans="1:13" x14ac:dyDescent="0.25">
      <c r="A771" s="418"/>
      <c r="B771" s="463">
        <v>42369</v>
      </c>
      <c r="C771" s="418">
        <v>2500</v>
      </c>
      <c r="D771" s="419">
        <v>13.04</v>
      </c>
      <c r="E771" s="420">
        <v>0</v>
      </c>
      <c r="F771" s="420">
        <f t="shared" si="126"/>
        <v>32599.999999999996</v>
      </c>
      <c r="G771" s="522"/>
      <c r="H771" s="434">
        <v>350</v>
      </c>
      <c r="I771" s="419">
        <v>11.56</v>
      </c>
      <c r="J771" s="420">
        <v>0</v>
      </c>
      <c r="K771" s="420">
        <f t="shared" si="129"/>
        <v>4046</v>
      </c>
      <c r="L771" s="418"/>
      <c r="M771" s="420"/>
    </row>
    <row r="772" spans="1:13" x14ac:dyDescent="0.25">
      <c r="A772" s="418"/>
      <c r="B772" s="463">
        <v>42008</v>
      </c>
      <c r="C772" s="418">
        <v>2000</v>
      </c>
      <c r="D772" s="419">
        <v>13.01</v>
      </c>
      <c r="E772" s="420">
        <v>0</v>
      </c>
      <c r="F772" s="420">
        <f t="shared" si="126"/>
        <v>26020</v>
      </c>
      <c r="G772" s="417">
        <v>42447</v>
      </c>
      <c r="H772" s="434">
        <v>1000</v>
      </c>
      <c r="I772" s="419">
        <v>11.62</v>
      </c>
      <c r="J772" s="420">
        <v>0.25</v>
      </c>
      <c r="K772" s="420">
        <f t="shared" si="129"/>
        <v>11619.75</v>
      </c>
      <c r="L772" s="418"/>
      <c r="M772" s="420"/>
    </row>
    <row r="773" spans="1:13" x14ac:dyDescent="0.25">
      <c r="A773" s="418"/>
      <c r="B773" s="463">
        <v>42009</v>
      </c>
      <c r="C773" s="418">
        <v>500</v>
      </c>
      <c r="D773" s="419">
        <v>12.62</v>
      </c>
      <c r="E773" s="420">
        <v>0</v>
      </c>
      <c r="F773" s="420">
        <f t="shared" si="126"/>
        <v>6310</v>
      </c>
      <c r="G773" s="417">
        <v>42451</v>
      </c>
      <c r="H773" s="434">
        <v>1000</v>
      </c>
      <c r="I773" s="419">
        <v>11.45</v>
      </c>
      <c r="J773" s="420">
        <v>0.25</v>
      </c>
      <c r="K773" s="420">
        <f t="shared" si="129"/>
        <v>11449.75</v>
      </c>
      <c r="L773" s="418"/>
      <c r="M773" s="420"/>
    </row>
    <row r="774" spans="1:13" x14ac:dyDescent="0.25">
      <c r="A774" s="418"/>
      <c r="B774" s="463">
        <v>42009</v>
      </c>
      <c r="C774" s="418">
        <v>500</v>
      </c>
      <c r="D774" s="419">
        <v>12.45</v>
      </c>
      <c r="E774" s="420">
        <v>0</v>
      </c>
      <c r="F774" s="420">
        <f t="shared" si="126"/>
        <v>6225</v>
      </c>
      <c r="G774" s="417">
        <v>42451</v>
      </c>
      <c r="H774" s="434">
        <v>50</v>
      </c>
      <c r="I774" s="419">
        <v>11.28</v>
      </c>
      <c r="J774" s="420">
        <v>0.01</v>
      </c>
      <c r="K774" s="420">
        <f t="shared" si="129"/>
        <v>563.99</v>
      </c>
      <c r="L774" s="418"/>
      <c r="M774" s="420"/>
    </row>
    <row r="775" spans="1:13" x14ac:dyDescent="0.25">
      <c r="A775" s="418"/>
      <c r="B775" s="509">
        <v>42374</v>
      </c>
      <c r="C775" s="418">
        <v>2000</v>
      </c>
      <c r="D775" s="419">
        <v>12.73</v>
      </c>
      <c r="E775" s="420">
        <v>0</v>
      </c>
      <c r="F775" s="420">
        <f t="shared" ref="F775:F838" si="130">C775*D775+E775</f>
        <v>25460</v>
      </c>
      <c r="G775" s="417">
        <v>42459</v>
      </c>
      <c r="H775" s="434">
        <v>2000</v>
      </c>
      <c r="I775" s="419">
        <v>10.75</v>
      </c>
      <c r="J775" s="420">
        <v>0.47</v>
      </c>
      <c r="K775" s="420">
        <f t="shared" si="129"/>
        <v>21499.53</v>
      </c>
      <c r="L775" s="418"/>
      <c r="M775" s="420"/>
    </row>
    <row r="776" spans="1:13" x14ac:dyDescent="0.25">
      <c r="A776" s="418"/>
      <c r="B776" s="463">
        <v>42375</v>
      </c>
      <c r="C776" s="418">
        <v>1000</v>
      </c>
      <c r="D776" s="419">
        <v>12.5</v>
      </c>
      <c r="E776" s="420">
        <v>0</v>
      </c>
      <c r="F776" s="420">
        <f t="shared" si="130"/>
        <v>12500</v>
      </c>
      <c r="G776" s="417">
        <v>42460</v>
      </c>
      <c r="H776" s="434">
        <v>1600</v>
      </c>
      <c r="I776" s="419">
        <v>10.95</v>
      </c>
      <c r="J776" s="420">
        <v>2.88</v>
      </c>
      <c r="K776" s="420">
        <f t="shared" si="129"/>
        <v>17517.12</v>
      </c>
      <c r="L776" s="418"/>
      <c r="M776" s="420"/>
    </row>
    <row r="777" spans="1:13" x14ac:dyDescent="0.25">
      <c r="A777" s="418"/>
      <c r="B777" s="463">
        <v>42375</v>
      </c>
      <c r="C777" s="418">
        <v>1000</v>
      </c>
      <c r="D777" s="419">
        <v>11.7</v>
      </c>
      <c r="E777" s="420">
        <v>0</v>
      </c>
      <c r="F777" s="420">
        <f t="shared" si="130"/>
        <v>11700</v>
      </c>
      <c r="G777" s="417">
        <v>42461</v>
      </c>
      <c r="H777" s="434">
        <v>2000</v>
      </c>
      <c r="I777" s="419">
        <v>10.52</v>
      </c>
      <c r="J777" s="420">
        <v>0.46</v>
      </c>
      <c r="K777" s="420">
        <f t="shared" si="129"/>
        <v>21039.54</v>
      </c>
      <c r="L777" s="418"/>
      <c r="M777" s="420"/>
    </row>
    <row r="778" spans="1:13" x14ac:dyDescent="0.25">
      <c r="A778" s="418"/>
      <c r="B778" s="463">
        <v>42402</v>
      </c>
      <c r="C778" s="418">
        <v>400</v>
      </c>
      <c r="D778" s="419">
        <v>9.1</v>
      </c>
      <c r="E778" s="420">
        <v>0</v>
      </c>
      <c r="F778" s="420">
        <f t="shared" si="130"/>
        <v>3640</v>
      </c>
      <c r="G778" s="417">
        <v>42461</v>
      </c>
      <c r="H778" s="434">
        <v>2000</v>
      </c>
      <c r="I778" s="419">
        <v>10.55</v>
      </c>
      <c r="J778" s="420">
        <v>0.46</v>
      </c>
      <c r="K778" s="420">
        <f t="shared" si="129"/>
        <v>21099.54</v>
      </c>
      <c r="L778" s="418"/>
      <c r="M778" s="420"/>
    </row>
    <row r="779" spans="1:13" x14ac:dyDescent="0.25">
      <c r="A779" s="418"/>
      <c r="B779" s="463">
        <v>42411</v>
      </c>
      <c r="C779" s="418">
        <v>500</v>
      </c>
      <c r="D779" s="419">
        <v>6.835</v>
      </c>
      <c r="E779" s="420">
        <v>0</v>
      </c>
      <c r="F779" s="420">
        <f t="shared" si="130"/>
        <v>3417.5</v>
      </c>
      <c r="G779" s="417">
        <v>42465</v>
      </c>
      <c r="H779" s="434">
        <v>100</v>
      </c>
      <c r="I779" s="419">
        <v>10.75</v>
      </c>
      <c r="J779" s="420">
        <v>0.02</v>
      </c>
      <c r="K779" s="420">
        <f t="shared" si="129"/>
        <v>1074.98</v>
      </c>
      <c r="L779" s="418"/>
      <c r="M779" s="420"/>
    </row>
    <row r="780" spans="1:13" x14ac:dyDescent="0.25">
      <c r="A780" s="418"/>
      <c r="B780" s="463">
        <v>42412</v>
      </c>
      <c r="C780" s="418">
        <v>200</v>
      </c>
      <c r="D780" s="419">
        <v>7.23</v>
      </c>
      <c r="E780" s="420">
        <v>0</v>
      </c>
      <c r="F780" s="420">
        <f t="shared" si="130"/>
        <v>1446</v>
      </c>
      <c r="G780" s="417">
        <v>42468</v>
      </c>
      <c r="H780" s="434">
        <v>1000</v>
      </c>
      <c r="I780" s="419">
        <v>11.77</v>
      </c>
      <c r="J780" s="420">
        <v>0.26</v>
      </c>
      <c r="K780" s="420">
        <f t="shared" si="129"/>
        <v>11769.74</v>
      </c>
      <c r="L780" s="418"/>
      <c r="M780" s="420"/>
    </row>
    <row r="781" spans="1:13" x14ac:dyDescent="0.25">
      <c r="A781" s="418"/>
      <c r="B781" s="463">
        <v>42416</v>
      </c>
      <c r="C781" s="418">
        <v>500</v>
      </c>
      <c r="D781" s="419">
        <v>7.5</v>
      </c>
      <c r="E781" s="420">
        <v>0</v>
      </c>
      <c r="F781" s="420">
        <f t="shared" si="130"/>
        <v>3750</v>
      </c>
      <c r="G781" s="522">
        <v>42472</v>
      </c>
      <c r="H781" s="434">
        <v>420</v>
      </c>
      <c r="I781" s="419">
        <v>13.35</v>
      </c>
      <c r="J781" s="420">
        <v>0.15</v>
      </c>
      <c r="K781" s="420">
        <f t="shared" si="129"/>
        <v>5606.85</v>
      </c>
      <c r="L781" s="418"/>
      <c r="M781" s="420"/>
    </row>
    <row r="782" spans="1:13" ht="30" x14ac:dyDescent="0.25">
      <c r="A782" s="418"/>
      <c r="B782" s="525" t="s">
        <v>176</v>
      </c>
      <c r="C782" s="418">
        <v>3000</v>
      </c>
      <c r="D782" s="419">
        <v>7.55</v>
      </c>
      <c r="E782" s="420">
        <v>0</v>
      </c>
      <c r="F782" s="420">
        <f t="shared" si="130"/>
        <v>22650</v>
      </c>
      <c r="G782" s="522"/>
      <c r="H782" s="434">
        <v>80</v>
      </c>
      <c r="I782" s="419">
        <v>13.35</v>
      </c>
      <c r="J782" s="420">
        <v>0</v>
      </c>
      <c r="K782" s="420">
        <f t="shared" si="129"/>
        <v>1068</v>
      </c>
      <c r="L782" s="418"/>
      <c r="M782" s="420"/>
    </row>
    <row r="783" spans="1:13" x14ac:dyDescent="0.25">
      <c r="A783" s="418"/>
      <c r="B783" s="525"/>
      <c r="C783" s="418">
        <v>500</v>
      </c>
      <c r="D783" s="419">
        <v>6.75</v>
      </c>
      <c r="E783" s="420">
        <v>0</v>
      </c>
      <c r="F783" s="420">
        <f t="shared" si="130"/>
        <v>3375</v>
      </c>
      <c r="G783" s="417">
        <v>42472</v>
      </c>
      <c r="H783" s="434">
        <v>500</v>
      </c>
      <c r="I783" s="419">
        <v>13.15</v>
      </c>
      <c r="J783" s="420">
        <v>0.14000000000000001</v>
      </c>
      <c r="K783" s="420">
        <f t="shared" si="129"/>
        <v>6574.86</v>
      </c>
      <c r="L783" s="418"/>
      <c r="M783" s="420"/>
    </row>
    <row r="784" spans="1:13" x14ac:dyDescent="0.25">
      <c r="A784" s="418"/>
      <c r="B784" s="525"/>
      <c r="C784" s="418">
        <v>300</v>
      </c>
      <c r="D784" s="419">
        <v>6.75</v>
      </c>
      <c r="E784" s="420">
        <v>0</v>
      </c>
      <c r="F784" s="420">
        <f t="shared" si="130"/>
        <v>2025</v>
      </c>
      <c r="G784" s="417">
        <v>42472</v>
      </c>
      <c r="H784" s="434">
        <v>500</v>
      </c>
      <c r="I784" s="419">
        <v>12.92</v>
      </c>
      <c r="J784" s="420">
        <v>0.14000000000000001</v>
      </c>
      <c r="K784" s="420">
        <f t="shared" si="129"/>
        <v>6459.86</v>
      </c>
      <c r="L784" s="418"/>
      <c r="M784" s="420"/>
    </row>
    <row r="785" spans="1:13" x14ac:dyDescent="0.25">
      <c r="A785" s="418"/>
      <c r="B785" s="463">
        <v>42426</v>
      </c>
      <c r="C785" s="418">
        <v>600</v>
      </c>
      <c r="D785" s="419">
        <v>7.63</v>
      </c>
      <c r="E785" s="420">
        <v>0</v>
      </c>
      <c r="F785" s="420">
        <f t="shared" si="130"/>
        <v>4578</v>
      </c>
      <c r="G785" s="417">
        <v>42472</v>
      </c>
      <c r="H785" s="434">
        <v>500</v>
      </c>
      <c r="I785" s="419">
        <v>12.59</v>
      </c>
      <c r="J785" s="420">
        <v>0.14000000000000001</v>
      </c>
      <c r="K785" s="420">
        <f t="shared" si="129"/>
        <v>6294.86</v>
      </c>
      <c r="L785" s="418"/>
      <c r="M785" s="420"/>
    </row>
    <row r="786" spans="1:13" x14ac:dyDescent="0.25">
      <c r="A786" s="418"/>
      <c r="B786" s="463">
        <v>42426</v>
      </c>
      <c r="C786" s="418">
        <v>2000</v>
      </c>
      <c r="D786" s="419">
        <v>7.95</v>
      </c>
      <c r="E786" s="420">
        <v>0</v>
      </c>
      <c r="F786" s="420">
        <f t="shared" si="130"/>
        <v>15900</v>
      </c>
      <c r="G786" s="417">
        <v>42474</v>
      </c>
      <c r="H786" s="434">
        <v>500</v>
      </c>
      <c r="I786" s="419">
        <v>13.18</v>
      </c>
      <c r="J786" s="420">
        <v>0.14000000000000001</v>
      </c>
      <c r="K786" s="420">
        <f t="shared" si="129"/>
        <v>6589.86</v>
      </c>
      <c r="L786" s="418"/>
      <c r="M786" s="420"/>
    </row>
    <row r="787" spans="1:13" x14ac:dyDescent="0.25">
      <c r="A787" s="418"/>
      <c r="B787" s="463">
        <v>42429</v>
      </c>
      <c r="C787" s="418">
        <v>2000</v>
      </c>
      <c r="D787" s="419">
        <v>8.1999999999999993</v>
      </c>
      <c r="E787" s="420">
        <v>0</v>
      </c>
      <c r="F787" s="420">
        <f t="shared" si="130"/>
        <v>16400</v>
      </c>
      <c r="G787" s="417">
        <v>42478</v>
      </c>
      <c r="H787" s="434">
        <v>500</v>
      </c>
      <c r="I787" s="419">
        <v>13.4</v>
      </c>
      <c r="J787" s="420">
        <v>0.15</v>
      </c>
      <c r="K787" s="420">
        <f t="shared" si="129"/>
        <v>6699.85</v>
      </c>
      <c r="L787" s="418"/>
      <c r="M787" s="420"/>
    </row>
    <row r="788" spans="1:13" x14ac:dyDescent="0.25">
      <c r="A788" s="420"/>
      <c r="B788" s="463">
        <v>42429</v>
      </c>
      <c r="C788" s="418">
        <v>500</v>
      </c>
      <c r="D788" s="419">
        <v>7.88</v>
      </c>
      <c r="E788" s="420">
        <v>0</v>
      </c>
      <c r="F788" s="420">
        <f t="shared" si="130"/>
        <v>3940</v>
      </c>
      <c r="G788" s="417">
        <v>42486</v>
      </c>
      <c r="H788" s="434">
        <v>500</v>
      </c>
      <c r="I788" s="419">
        <v>14.35</v>
      </c>
      <c r="J788" s="420">
        <v>0.16</v>
      </c>
      <c r="K788" s="420">
        <f t="shared" si="129"/>
        <v>7174.84</v>
      </c>
      <c r="L788" s="418"/>
      <c r="M788" s="420"/>
    </row>
    <row r="789" spans="1:13" x14ac:dyDescent="0.25">
      <c r="A789" s="418"/>
      <c r="B789" s="463">
        <v>42430</v>
      </c>
      <c r="C789" s="418">
        <v>1000</v>
      </c>
      <c r="D789" s="419">
        <v>7.77</v>
      </c>
      <c r="E789" s="420">
        <v>0</v>
      </c>
      <c r="F789" s="420">
        <f t="shared" si="130"/>
        <v>7770</v>
      </c>
      <c r="G789" s="417">
        <v>42487</v>
      </c>
      <c r="H789" s="434">
        <v>600</v>
      </c>
      <c r="I789" s="419">
        <v>14.85</v>
      </c>
      <c r="J789" s="420">
        <v>0.19</v>
      </c>
      <c r="K789" s="420">
        <f t="shared" si="129"/>
        <v>8909.81</v>
      </c>
      <c r="L789" s="418"/>
      <c r="M789" s="420"/>
    </row>
    <row r="790" spans="1:13" x14ac:dyDescent="0.25">
      <c r="A790" s="418"/>
      <c r="B790" s="463">
        <v>42430</v>
      </c>
      <c r="C790" s="418">
        <v>500</v>
      </c>
      <c r="D790" s="419">
        <v>7.94</v>
      </c>
      <c r="E790" s="420">
        <v>0</v>
      </c>
      <c r="F790" s="420">
        <f t="shared" si="130"/>
        <v>3970</v>
      </c>
      <c r="G790" s="417">
        <v>42489</v>
      </c>
      <c r="H790" s="434">
        <v>3000</v>
      </c>
      <c r="I790" s="419">
        <v>14.15</v>
      </c>
      <c r="J790" s="420">
        <v>0.93</v>
      </c>
      <c r="K790" s="420">
        <f t="shared" si="129"/>
        <v>42449.07</v>
      </c>
      <c r="L790" s="418"/>
      <c r="M790" s="420"/>
    </row>
    <row r="791" spans="1:13" x14ac:dyDescent="0.25">
      <c r="A791" s="418"/>
      <c r="B791" s="463">
        <v>42431</v>
      </c>
      <c r="C791" s="418">
        <v>1000</v>
      </c>
      <c r="D791" s="419">
        <v>8.3699999999999992</v>
      </c>
      <c r="E791" s="420">
        <v>0</v>
      </c>
      <c r="F791" s="420">
        <f t="shared" si="130"/>
        <v>8370</v>
      </c>
      <c r="G791" s="417">
        <v>42492</v>
      </c>
      <c r="H791" s="434">
        <v>1000</v>
      </c>
      <c r="I791" s="419">
        <v>13.48</v>
      </c>
      <c r="J791" s="420">
        <v>0.28999999999999998</v>
      </c>
      <c r="K791" s="420">
        <f t="shared" si="129"/>
        <v>13479.71</v>
      </c>
      <c r="L791" s="418"/>
      <c r="M791" s="420"/>
    </row>
    <row r="792" spans="1:13" x14ac:dyDescent="0.25">
      <c r="A792" s="418"/>
      <c r="B792" s="463">
        <v>42432</v>
      </c>
      <c r="C792" s="418">
        <v>600</v>
      </c>
      <c r="D792" s="419">
        <v>9.3699999999999992</v>
      </c>
      <c r="E792" s="420">
        <v>0</v>
      </c>
      <c r="F792" s="420">
        <f t="shared" si="130"/>
        <v>5621.9999999999991</v>
      </c>
      <c r="G792" s="417">
        <v>42492</v>
      </c>
      <c r="H792" s="434">
        <v>1000</v>
      </c>
      <c r="I792" s="419">
        <v>13.61</v>
      </c>
      <c r="J792" s="420">
        <v>0.3</v>
      </c>
      <c r="K792" s="420">
        <f t="shared" si="129"/>
        <v>13609.7</v>
      </c>
      <c r="L792" s="418"/>
      <c r="M792" s="420"/>
    </row>
    <row r="793" spans="1:13" x14ac:dyDescent="0.25">
      <c r="A793" s="418"/>
      <c r="B793" s="463">
        <v>42432</v>
      </c>
      <c r="C793" s="418">
        <v>600</v>
      </c>
      <c r="D793" s="419">
        <v>8.8800000000000008</v>
      </c>
      <c r="E793" s="420">
        <v>0</v>
      </c>
      <c r="F793" s="420">
        <f t="shared" si="130"/>
        <v>5328.0000000000009</v>
      </c>
      <c r="G793" s="417">
        <v>42493</v>
      </c>
      <c r="H793" s="434">
        <v>322</v>
      </c>
      <c r="I793" s="419">
        <v>13.28</v>
      </c>
      <c r="J793" s="420">
        <v>0.09</v>
      </c>
      <c r="K793" s="420">
        <f t="shared" si="129"/>
        <v>4276.07</v>
      </c>
      <c r="L793" s="418"/>
      <c r="M793" s="420"/>
    </row>
    <row r="794" spans="1:13" x14ac:dyDescent="0.25">
      <c r="A794" s="418"/>
      <c r="B794" s="463">
        <v>42433</v>
      </c>
      <c r="C794" s="418">
        <v>600</v>
      </c>
      <c r="D794" s="419">
        <v>10.42</v>
      </c>
      <c r="E794" s="420">
        <v>0</v>
      </c>
      <c r="F794" s="420">
        <f t="shared" si="130"/>
        <v>6252</v>
      </c>
      <c r="G794" s="417">
        <v>42495</v>
      </c>
      <c r="H794" s="434">
        <v>1000</v>
      </c>
      <c r="I794" s="419">
        <v>12.05</v>
      </c>
      <c r="J794" s="420">
        <v>0.26</v>
      </c>
      <c r="K794" s="420">
        <f t="shared" si="129"/>
        <v>12049.74</v>
      </c>
      <c r="L794" s="418"/>
      <c r="M794" s="420"/>
    </row>
    <row r="795" spans="1:13" x14ac:dyDescent="0.25">
      <c r="A795" s="418"/>
      <c r="B795" s="463">
        <v>42440</v>
      </c>
      <c r="C795" s="418">
        <v>400</v>
      </c>
      <c r="D795" s="419">
        <v>11.12</v>
      </c>
      <c r="E795" s="420">
        <v>0</v>
      </c>
      <c r="F795" s="420">
        <f t="shared" si="130"/>
        <v>4448</v>
      </c>
      <c r="G795" s="417">
        <v>42495</v>
      </c>
      <c r="H795" s="434">
        <v>2000</v>
      </c>
      <c r="I795" s="419">
        <v>12.63</v>
      </c>
      <c r="J795" s="420">
        <v>0.55000000000000004</v>
      </c>
      <c r="K795" s="420">
        <f t="shared" si="129"/>
        <v>25259.45</v>
      </c>
      <c r="L795" s="418"/>
      <c r="M795" s="420"/>
    </row>
    <row r="796" spans="1:13" x14ac:dyDescent="0.25">
      <c r="A796" s="418"/>
      <c r="B796" s="463">
        <v>42446</v>
      </c>
      <c r="C796" s="418">
        <v>1500</v>
      </c>
      <c r="D796" s="419">
        <v>11.445</v>
      </c>
      <c r="E796" s="420">
        <v>0</v>
      </c>
      <c r="F796" s="420">
        <f t="shared" si="130"/>
        <v>17167.5</v>
      </c>
      <c r="G796" s="417">
        <v>42500</v>
      </c>
      <c r="H796" s="434">
        <v>1000</v>
      </c>
      <c r="I796" s="419">
        <v>11.66</v>
      </c>
      <c r="J796" s="420">
        <v>5.25</v>
      </c>
      <c r="K796" s="420">
        <f t="shared" si="129"/>
        <v>11654.75</v>
      </c>
      <c r="L796" s="418"/>
      <c r="M796" s="420"/>
    </row>
    <row r="797" spans="1:13" x14ac:dyDescent="0.25">
      <c r="A797" s="418"/>
      <c r="B797" s="521">
        <v>42447</v>
      </c>
      <c r="C797" s="418">
        <v>1500</v>
      </c>
      <c r="D797" s="419">
        <v>11.42</v>
      </c>
      <c r="E797" s="420">
        <v>0</v>
      </c>
      <c r="F797" s="420">
        <f t="shared" si="130"/>
        <v>17130</v>
      </c>
      <c r="G797" s="417">
        <v>42502</v>
      </c>
      <c r="H797" s="434">
        <v>1500</v>
      </c>
      <c r="I797" s="419">
        <v>12.36</v>
      </c>
      <c r="J797" s="420">
        <v>0.4</v>
      </c>
      <c r="K797" s="420">
        <f t="shared" si="129"/>
        <v>18539.599999999999</v>
      </c>
      <c r="L797" s="418"/>
      <c r="M797" s="420"/>
    </row>
    <row r="798" spans="1:13" x14ac:dyDescent="0.25">
      <c r="A798" s="418"/>
      <c r="B798" s="526"/>
      <c r="C798" s="418">
        <v>500</v>
      </c>
      <c r="D798" s="419">
        <v>11.42</v>
      </c>
      <c r="E798" s="420">
        <v>0</v>
      </c>
      <c r="F798" s="420">
        <f t="shared" si="130"/>
        <v>5710</v>
      </c>
      <c r="G798" s="417">
        <v>42503</v>
      </c>
      <c r="H798" s="434">
        <v>500</v>
      </c>
      <c r="I798" s="419">
        <v>12.49</v>
      </c>
      <c r="J798" s="420">
        <v>0.14000000000000001</v>
      </c>
      <c r="K798" s="420">
        <f t="shared" si="129"/>
        <v>6244.86</v>
      </c>
      <c r="L798" s="418"/>
      <c r="M798" s="420"/>
    </row>
    <row r="799" spans="1:13" x14ac:dyDescent="0.25">
      <c r="A799" s="418"/>
      <c r="B799" s="463">
        <v>42447</v>
      </c>
      <c r="C799" s="418">
        <v>650</v>
      </c>
      <c r="D799" s="419">
        <v>11.545</v>
      </c>
      <c r="E799" s="420">
        <v>0.75</v>
      </c>
      <c r="F799" s="420">
        <f t="shared" si="130"/>
        <v>7505</v>
      </c>
      <c r="G799" s="417">
        <v>42506</v>
      </c>
      <c r="H799" s="434">
        <v>300</v>
      </c>
      <c r="I799" s="419">
        <v>12.85</v>
      </c>
      <c r="J799" s="420">
        <v>0.08</v>
      </c>
      <c r="K799" s="420">
        <f t="shared" si="129"/>
        <v>3854.92</v>
      </c>
      <c r="L799" s="418"/>
      <c r="M799" s="420"/>
    </row>
    <row r="800" spans="1:13" x14ac:dyDescent="0.25">
      <c r="A800" s="418"/>
      <c r="B800" s="463">
        <v>42450</v>
      </c>
      <c r="C800" s="418">
        <v>1350</v>
      </c>
      <c r="D800" s="419">
        <v>11.42</v>
      </c>
      <c r="E800" s="420">
        <v>0</v>
      </c>
      <c r="F800" s="420">
        <f t="shared" si="130"/>
        <v>15417</v>
      </c>
      <c r="G800" s="417">
        <v>42513</v>
      </c>
      <c r="H800" s="434">
        <v>500</v>
      </c>
      <c r="I800" s="419">
        <v>13.05</v>
      </c>
      <c r="J800" s="420">
        <v>0.14000000000000001</v>
      </c>
      <c r="K800" s="420">
        <f t="shared" si="129"/>
        <v>6524.86</v>
      </c>
      <c r="L800" s="418"/>
      <c r="M800" s="420"/>
    </row>
    <row r="801" spans="1:13" x14ac:dyDescent="0.25">
      <c r="A801" s="418"/>
      <c r="B801" s="463">
        <v>42451</v>
      </c>
      <c r="C801" s="418">
        <v>1000</v>
      </c>
      <c r="D801" s="419">
        <v>11.38</v>
      </c>
      <c r="E801" s="420">
        <v>0</v>
      </c>
      <c r="F801" s="420">
        <f t="shared" si="130"/>
        <v>11380</v>
      </c>
      <c r="G801" s="417">
        <v>42515</v>
      </c>
      <c r="H801" s="434">
        <v>500</v>
      </c>
      <c r="I801" s="419">
        <v>13.59</v>
      </c>
      <c r="J801" s="420">
        <v>0.15</v>
      </c>
      <c r="K801" s="420">
        <f t="shared" si="129"/>
        <v>6794.85</v>
      </c>
      <c r="L801" s="418"/>
      <c r="M801" s="420"/>
    </row>
    <row r="802" spans="1:13" x14ac:dyDescent="0.25">
      <c r="A802" s="418"/>
      <c r="B802" s="521">
        <v>42451</v>
      </c>
      <c r="C802" s="418">
        <v>50</v>
      </c>
      <c r="D802" s="419">
        <v>11.22</v>
      </c>
      <c r="E802" s="420">
        <v>0</v>
      </c>
      <c r="F802" s="420">
        <f t="shared" si="130"/>
        <v>561</v>
      </c>
      <c r="G802" s="417">
        <v>42515</v>
      </c>
      <c r="H802" s="434">
        <v>500</v>
      </c>
      <c r="I802" s="419">
        <v>13.57</v>
      </c>
      <c r="J802" s="420">
        <v>0.15</v>
      </c>
      <c r="K802" s="420">
        <f t="shared" si="129"/>
        <v>6784.85</v>
      </c>
      <c r="L802" s="418"/>
      <c r="M802" s="420"/>
    </row>
    <row r="803" spans="1:13" x14ac:dyDescent="0.25">
      <c r="A803" s="418"/>
      <c r="B803" s="521"/>
      <c r="C803" s="418">
        <v>350</v>
      </c>
      <c r="D803" s="419">
        <v>11.22</v>
      </c>
      <c r="E803" s="420">
        <v>0</v>
      </c>
      <c r="F803" s="420">
        <f t="shared" si="130"/>
        <v>3927</v>
      </c>
      <c r="G803" s="417">
        <v>42517</v>
      </c>
      <c r="H803" s="434">
        <v>500</v>
      </c>
      <c r="I803" s="419">
        <v>12.87</v>
      </c>
      <c r="J803" s="420">
        <v>0.14000000000000001</v>
      </c>
      <c r="K803" s="420">
        <f t="shared" si="129"/>
        <v>6434.86</v>
      </c>
      <c r="L803" s="418"/>
      <c r="M803" s="420"/>
    </row>
    <row r="804" spans="1:13" ht="45" x14ac:dyDescent="0.25">
      <c r="A804" s="418"/>
      <c r="B804" s="525" t="s">
        <v>188</v>
      </c>
      <c r="C804" s="418">
        <v>650</v>
      </c>
      <c r="D804" s="419">
        <v>11.22</v>
      </c>
      <c r="E804" s="420">
        <v>0</v>
      </c>
      <c r="F804" s="420">
        <f t="shared" si="130"/>
        <v>7293</v>
      </c>
      <c r="G804" s="417">
        <v>42524</v>
      </c>
      <c r="H804" s="434">
        <v>400</v>
      </c>
      <c r="I804" s="419">
        <v>13.38</v>
      </c>
      <c r="J804" s="420">
        <v>0.12</v>
      </c>
      <c r="K804" s="420">
        <f t="shared" si="129"/>
        <v>5351.88</v>
      </c>
      <c r="L804" s="418"/>
      <c r="M804" s="420"/>
    </row>
    <row r="805" spans="1:13" x14ac:dyDescent="0.25">
      <c r="A805" s="418"/>
      <c r="B805" s="525"/>
      <c r="C805" s="418">
        <v>500</v>
      </c>
      <c r="D805" s="419">
        <v>11.01</v>
      </c>
      <c r="E805" s="420">
        <v>0</v>
      </c>
      <c r="F805" s="420">
        <f t="shared" si="130"/>
        <v>5505</v>
      </c>
      <c r="G805" s="417">
        <v>42527</v>
      </c>
      <c r="H805" s="434">
        <v>1000</v>
      </c>
      <c r="I805" s="419">
        <v>13.82</v>
      </c>
      <c r="J805" s="420">
        <v>0.3</v>
      </c>
      <c r="K805" s="420">
        <f t="shared" si="129"/>
        <v>13819.7</v>
      </c>
      <c r="L805" s="418"/>
      <c r="M805" s="420"/>
    </row>
    <row r="806" spans="1:13" x14ac:dyDescent="0.25">
      <c r="A806" s="418"/>
      <c r="B806" s="525"/>
      <c r="C806" s="418">
        <v>500</v>
      </c>
      <c r="D806" s="419">
        <v>10.75</v>
      </c>
      <c r="E806" s="420">
        <v>0</v>
      </c>
      <c r="F806" s="420">
        <f t="shared" si="130"/>
        <v>5375</v>
      </c>
      <c r="G806" s="417">
        <v>42527</v>
      </c>
      <c r="H806" s="434">
        <v>500</v>
      </c>
      <c r="I806" s="419">
        <v>13.97</v>
      </c>
      <c r="J806" s="420">
        <v>1.1499999999999999</v>
      </c>
      <c r="K806" s="420">
        <f t="shared" si="129"/>
        <v>6983.85</v>
      </c>
      <c r="L806" s="418"/>
      <c r="M806" s="420"/>
    </row>
    <row r="807" spans="1:13" x14ac:dyDescent="0.25">
      <c r="A807" s="418"/>
      <c r="B807" s="525"/>
      <c r="C807" s="418">
        <v>1000</v>
      </c>
      <c r="D807" s="419">
        <v>10.4</v>
      </c>
      <c r="E807" s="420">
        <v>0</v>
      </c>
      <c r="F807" s="420">
        <f t="shared" si="130"/>
        <v>10400</v>
      </c>
      <c r="G807" s="417">
        <v>42528</v>
      </c>
      <c r="H807" s="434">
        <v>500</v>
      </c>
      <c r="I807" s="419">
        <v>14.65</v>
      </c>
      <c r="J807" s="420">
        <v>0.16</v>
      </c>
      <c r="K807" s="420">
        <f t="shared" si="129"/>
        <v>7324.84</v>
      </c>
      <c r="L807" s="418"/>
      <c r="M807" s="420"/>
    </row>
    <row r="808" spans="1:13" x14ac:dyDescent="0.25">
      <c r="A808" s="418"/>
      <c r="B808" s="525"/>
      <c r="C808" s="418">
        <v>1000</v>
      </c>
      <c r="D808" s="419">
        <v>10.185</v>
      </c>
      <c r="E808" s="420">
        <v>0</v>
      </c>
      <c r="F808" s="420">
        <f t="shared" si="130"/>
        <v>10185</v>
      </c>
      <c r="G808" s="417">
        <v>42536</v>
      </c>
      <c r="H808" s="434">
        <v>400</v>
      </c>
      <c r="I808" s="419">
        <v>13.43</v>
      </c>
      <c r="J808" s="420">
        <v>0.12</v>
      </c>
      <c r="K808" s="420">
        <f t="shared" si="129"/>
        <v>5371.88</v>
      </c>
      <c r="L808" s="418"/>
      <c r="M808" s="420"/>
    </row>
    <row r="809" spans="1:13" x14ac:dyDescent="0.25">
      <c r="A809" s="418"/>
      <c r="B809" s="463">
        <v>42461</v>
      </c>
      <c r="C809" s="418">
        <v>2000</v>
      </c>
      <c r="D809" s="419">
        <v>10.43</v>
      </c>
      <c r="E809" s="420">
        <v>0</v>
      </c>
      <c r="F809" s="420">
        <f t="shared" si="130"/>
        <v>20860</v>
      </c>
      <c r="G809" s="417">
        <v>42537</v>
      </c>
      <c r="H809" s="434">
        <v>400</v>
      </c>
      <c r="I809" s="419">
        <v>12.69</v>
      </c>
      <c r="J809" s="420">
        <v>0.11</v>
      </c>
      <c r="K809" s="420">
        <f t="shared" si="129"/>
        <v>5075.8900000000003</v>
      </c>
      <c r="L809" s="418"/>
      <c r="M809" s="420"/>
    </row>
    <row r="810" spans="1:13" x14ac:dyDescent="0.25">
      <c r="A810" s="418"/>
      <c r="B810" s="463">
        <v>42461</v>
      </c>
      <c r="C810" s="418">
        <v>2000</v>
      </c>
      <c r="D810" s="419">
        <v>10.42</v>
      </c>
      <c r="E810" s="420">
        <v>0</v>
      </c>
      <c r="F810" s="420">
        <f t="shared" si="130"/>
        <v>20840</v>
      </c>
      <c r="G810" s="417">
        <v>42538</v>
      </c>
      <c r="H810" s="434">
        <v>500</v>
      </c>
      <c r="I810" s="419">
        <v>13.34</v>
      </c>
      <c r="J810" s="420">
        <v>0.15</v>
      </c>
      <c r="K810" s="420">
        <f t="shared" si="129"/>
        <v>6669.85</v>
      </c>
      <c r="L810" s="418"/>
      <c r="M810" s="420"/>
    </row>
    <row r="811" spans="1:13" ht="45" x14ac:dyDescent="0.25">
      <c r="A811" s="418"/>
      <c r="B811" s="463">
        <v>42465</v>
      </c>
      <c r="C811" s="418">
        <v>100</v>
      </c>
      <c r="D811" s="419">
        <v>10.4</v>
      </c>
      <c r="E811" s="420">
        <v>0</v>
      </c>
      <c r="F811" s="420">
        <f t="shared" si="130"/>
        <v>1040</v>
      </c>
      <c r="G811" s="527" t="s">
        <v>212</v>
      </c>
      <c r="H811" s="434">
        <v>500</v>
      </c>
      <c r="I811" s="419">
        <v>13.91</v>
      </c>
      <c r="J811" s="420">
        <v>0.15</v>
      </c>
      <c r="K811" s="420">
        <f t="shared" si="129"/>
        <v>6954.85</v>
      </c>
      <c r="L811" s="418"/>
      <c r="M811" s="420"/>
    </row>
    <row r="812" spans="1:13" x14ac:dyDescent="0.25">
      <c r="A812" s="418"/>
      <c r="B812" s="463">
        <v>42471</v>
      </c>
      <c r="C812" s="418">
        <v>500</v>
      </c>
      <c r="D812" s="419">
        <v>11.77</v>
      </c>
      <c r="E812" s="420">
        <v>0</v>
      </c>
      <c r="F812" s="420">
        <f t="shared" si="130"/>
        <v>5885</v>
      </c>
      <c r="G812" s="527"/>
      <c r="H812" s="434">
        <v>600</v>
      </c>
      <c r="I812" s="419">
        <v>14.36</v>
      </c>
      <c r="J812" s="420">
        <v>0.19</v>
      </c>
      <c r="K812" s="420">
        <f t="shared" si="129"/>
        <v>8615.81</v>
      </c>
      <c r="L812" s="418"/>
      <c r="M812" s="420"/>
    </row>
    <row r="813" spans="1:13" x14ac:dyDescent="0.25">
      <c r="A813" s="418"/>
      <c r="B813" s="463">
        <v>42471</v>
      </c>
      <c r="C813" s="418">
        <v>500</v>
      </c>
      <c r="D813" s="419">
        <v>11.55</v>
      </c>
      <c r="E813" s="420">
        <v>0</v>
      </c>
      <c r="F813" s="420">
        <f t="shared" si="130"/>
        <v>5775</v>
      </c>
      <c r="G813" s="527"/>
      <c r="H813" s="434">
        <v>500</v>
      </c>
      <c r="I813" s="419">
        <v>14.65</v>
      </c>
      <c r="J813" s="420">
        <v>0.16</v>
      </c>
      <c r="K813" s="420">
        <f t="shared" si="129"/>
        <v>7324.84</v>
      </c>
      <c r="L813" s="418"/>
      <c r="M813" s="420"/>
    </row>
    <row r="814" spans="1:13" x14ac:dyDescent="0.25">
      <c r="A814" s="418"/>
      <c r="B814" s="463">
        <v>42472</v>
      </c>
      <c r="C814" s="418">
        <v>610</v>
      </c>
      <c r="D814" s="419">
        <v>12.95</v>
      </c>
      <c r="E814" s="420">
        <v>0</v>
      </c>
      <c r="F814" s="420">
        <f t="shared" si="130"/>
        <v>7899.5</v>
      </c>
      <c r="G814" s="417">
        <v>42542</v>
      </c>
      <c r="H814" s="434">
        <v>500</v>
      </c>
      <c r="I814" s="419">
        <v>14.95</v>
      </c>
      <c r="J814" s="420">
        <v>0.16</v>
      </c>
      <c r="K814" s="420">
        <f t="shared" si="129"/>
        <v>7474.84</v>
      </c>
      <c r="L814" s="418"/>
      <c r="M814" s="420"/>
    </row>
    <row r="815" spans="1:13" x14ac:dyDescent="0.25">
      <c r="A815" s="418"/>
      <c r="B815" s="463">
        <v>42473</v>
      </c>
      <c r="C815" s="418">
        <v>970</v>
      </c>
      <c r="D815" s="419">
        <v>12.76</v>
      </c>
      <c r="E815" s="420">
        <v>4.0999999999999996</v>
      </c>
      <c r="F815" s="420">
        <f t="shared" si="130"/>
        <v>12381.3</v>
      </c>
      <c r="G815" s="417">
        <v>42542</v>
      </c>
      <c r="H815" s="434">
        <v>378</v>
      </c>
      <c r="I815" s="419">
        <v>15.2</v>
      </c>
      <c r="J815" s="420">
        <v>0.13</v>
      </c>
      <c r="K815" s="420">
        <f t="shared" si="129"/>
        <v>5745.4699999999993</v>
      </c>
      <c r="L815" s="418"/>
      <c r="M815" s="420"/>
    </row>
    <row r="816" spans="1:13" x14ac:dyDescent="0.25">
      <c r="A816" s="418"/>
      <c r="B816" s="463">
        <v>42474</v>
      </c>
      <c r="C816" s="418">
        <v>420</v>
      </c>
      <c r="D816" s="419">
        <v>12.755000000000001</v>
      </c>
      <c r="E816" s="420">
        <v>0.34</v>
      </c>
      <c r="F816" s="420">
        <f t="shared" si="130"/>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30"/>
        <v>6508.25</v>
      </c>
      <c r="G817" s="418"/>
      <c r="H817" s="434"/>
      <c r="I817" s="419"/>
      <c r="J817" s="420"/>
      <c r="K817" s="420"/>
      <c r="L817" s="418"/>
      <c r="M817" s="420"/>
    </row>
    <row r="818" spans="1:13" x14ac:dyDescent="0.25">
      <c r="A818" s="418"/>
      <c r="B818" s="463">
        <v>42485</v>
      </c>
      <c r="C818" s="418">
        <v>500</v>
      </c>
      <c r="D818" s="419">
        <v>13.95</v>
      </c>
      <c r="E818" s="420">
        <v>0</v>
      </c>
      <c r="F818" s="420">
        <f t="shared" si="130"/>
        <v>6975</v>
      </c>
      <c r="G818" s="418"/>
      <c r="H818" s="434"/>
      <c r="I818" s="419"/>
      <c r="J818" s="420"/>
      <c r="K818" s="420"/>
      <c r="L818" s="418"/>
      <c r="M818" s="420"/>
    </row>
    <row r="819" spans="1:13" x14ac:dyDescent="0.25">
      <c r="A819" s="418"/>
      <c r="B819" s="463">
        <v>42487</v>
      </c>
      <c r="C819" s="418">
        <v>600</v>
      </c>
      <c r="D819" s="419">
        <v>14.63</v>
      </c>
      <c r="E819" s="420">
        <v>0</v>
      </c>
      <c r="F819" s="420">
        <f t="shared" si="130"/>
        <v>8778</v>
      </c>
      <c r="G819" s="418"/>
      <c r="H819" s="434"/>
      <c r="I819" s="419"/>
      <c r="J819" s="420"/>
      <c r="K819" s="420"/>
      <c r="L819" s="418"/>
      <c r="M819" s="420"/>
    </row>
    <row r="820" spans="1:13" x14ac:dyDescent="0.25">
      <c r="A820" s="418"/>
      <c r="B820" s="463">
        <v>42488</v>
      </c>
      <c r="C820" s="418">
        <v>500</v>
      </c>
      <c r="D820" s="419">
        <v>14.52</v>
      </c>
      <c r="E820" s="420">
        <v>0</v>
      </c>
      <c r="F820" s="420">
        <f t="shared" si="130"/>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30"/>
        <v>7175</v>
      </c>
      <c r="G821" s="418"/>
      <c r="H821" s="434"/>
      <c r="I821" s="419"/>
      <c r="J821" s="420"/>
      <c r="K821" s="420"/>
      <c r="L821" s="418"/>
      <c r="M821" s="420"/>
    </row>
    <row r="822" spans="1:13" x14ac:dyDescent="0.25">
      <c r="A822" s="528"/>
      <c r="B822" s="463">
        <v>42489</v>
      </c>
      <c r="C822" s="418">
        <v>500</v>
      </c>
      <c r="D822" s="419">
        <v>14.15</v>
      </c>
      <c r="E822" s="420">
        <v>0</v>
      </c>
      <c r="F822" s="420">
        <f t="shared" si="130"/>
        <v>7075</v>
      </c>
      <c r="G822" s="418"/>
      <c r="H822" s="434"/>
      <c r="I822" s="419"/>
      <c r="J822" s="420"/>
      <c r="K822" s="420"/>
      <c r="L822" s="418"/>
      <c r="M822" s="420"/>
    </row>
    <row r="823" spans="1:13" x14ac:dyDescent="0.25">
      <c r="A823" s="528"/>
      <c r="B823" s="463">
        <v>42489</v>
      </c>
      <c r="C823" s="418">
        <v>1000</v>
      </c>
      <c r="D823" s="419">
        <v>13.92</v>
      </c>
      <c r="E823" s="420">
        <v>0</v>
      </c>
      <c r="F823" s="420">
        <f t="shared" si="130"/>
        <v>13920</v>
      </c>
      <c r="G823" s="418"/>
      <c r="H823" s="434"/>
      <c r="I823" s="419"/>
      <c r="J823" s="420"/>
      <c r="K823" s="420"/>
      <c r="L823" s="418"/>
      <c r="M823" s="420"/>
    </row>
    <row r="824" spans="1:13" x14ac:dyDescent="0.25">
      <c r="A824" s="528"/>
      <c r="B824" s="463">
        <v>42489</v>
      </c>
      <c r="C824" s="418">
        <v>1000</v>
      </c>
      <c r="D824" s="419">
        <v>13.8</v>
      </c>
      <c r="E824" s="420">
        <v>0</v>
      </c>
      <c r="F824" s="420">
        <f t="shared" si="130"/>
        <v>13800</v>
      </c>
      <c r="G824" s="418"/>
      <c r="H824" s="434"/>
      <c r="I824" s="419"/>
      <c r="J824" s="420"/>
      <c r="K824" s="420"/>
      <c r="L824" s="418"/>
      <c r="M824" s="420"/>
    </row>
    <row r="825" spans="1:13" x14ac:dyDescent="0.25">
      <c r="A825" s="418"/>
      <c r="B825" s="463">
        <v>42492</v>
      </c>
      <c r="C825" s="418">
        <v>1500</v>
      </c>
      <c r="D825" s="419">
        <v>13.25</v>
      </c>
      <c r="E825" s="420">
        <v>0</v>
      </c>
      <c r="F825" s="420">
        <f t="shared" si="130"/>
        <v>19875</v>
      </c>
      <c r="G825" s="418"/>
      <c r="H825" s="434"/>
      <c r="I825" s="419"/>
      <c r="J825" s="420"/>
      <c r="K825" s="420"/>
      <c r="L825" s="418"/>
      <c r="M825" s="420"/>
    </row>
    <row r="826" spans="1:13" x14ac:dyDescent="0.25">
      <c r="A826" s="418"/>
      <c r="B826" s="463">
        <v>42492</v>
      </c>
      <c r="C826" s="418">
        <v>500</v>
      </c>
      <c r="D826" s="419">
        <v>13.6</v>
      </c>
      <c r="E826" s="420">
        <v>0</v>
      </c>
      <c r="F826" s="420">
        <f t="shared" si="130"/>
        <v>6800</v>
      </c>
      <c r="G826" s="418"/>
      <c r="H826" s="434"/>
      <c r="I826" s="419"/>
      <c r="J826" s="420"/>
      <c r="K826" s="420"/>
      <c r="L826" s="418"/>
      <c r="M826" s="420"/>
    </row>
    <row r="827" spans="1:13" x14ac:dyDescent="0.25">
      <c r="A827" s="418"/>
      <c r="B827" s="463">
        <v>42493</v>
      </c>
      <c r="C827" s="418">
        <v>322</v>
      </c>
      <c r="D827" s="419">
        <v>12.85</v>
      </c>
      <c r="E827" s="420">
        <v>0</v>
      </c>
      <c r="F827" s="420">
        <f t="shared" si="130"/>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30"/>
        <v>12250</v>
      </c>
      <c r="G828" s="418"/>
      <c r="H828" s="434"/>
      <c r="I828" s="419"/>
      <c r="J828" s="420"/>
      <c r="K828" s="420"/>
      <c r="L828" s="418"/>
      <c r="M828" s="420"/>
    </row>
    <row r="829" spans="1:13" x14ac:dyDescent="0.25">
      <c r="A829" s="512"/>
      <c r="B829" s="463">
        <v>42494</v>
      </c>
      <c r="C829" s="418">
        <v>500</v>
      </c>
      <c r="D829" s="419">
        <v>12.53</v>
      </c>
      <c r="E829" s="420">
        <v>0</v>
      </c>
      <c r="F829" s="420">
        <f t="shared" si="130"/>
        <v>6265</v>
      </c>
      <c r="G829" s="418"/>
      <c r="H829" s="434"/>
      <c r="I829" s="419"/>
      <c r="J829" s="420"/>
      <c r="K829" s="420"/>
      <c r="L829" s="418"/>
      <c r="M829" s="420"/>
    </row>
    <row r="830" spans="1:13" x14ac:dyDescent="0.25">
      <c r="A830" s="512"/>
      <c r="B830" s="463">
        <v>42494</v>
      </c>
      <c r="C830" s="418">
        <v>500</v>
      </c>
      <c r="D830" s="419">
        <v>12.65</v>
      </c>
      <c r="E830" s="420">
        <v>0</v>
      </c>
      <c r="F830" s="420">
        <f t="shared" si="130"/>
        <v>6325</v>
      </c>
      <c r="G830" s="418"/>
      <c r="H830" s="434"/>
      <c r="I830" s="419"/>
      <c r="J830" s="420"/>
      <c r="K830" s="420"/>
      <c r="L830" s="418"/>
      <c r="M830" s="420"/>
    </row>
    <row r="831" spans="1:13" x14ac:dyDescent="0.25">
      <c r="A831" s="418"/>
      <c r="B831" s="463">
        <v>42495</v>
      </c>
      <c r="C831" s="418">
        <v>1000</v>
      </c>
      <c r="D831" s="419">
        <v>11.95</v>
      </c>
      <c r="E831" s="420">
        <v>0</v>
      </c>
      <c r="F831" s="420">
        <f t="shared" si="130"/>
        <v>11950</v>
      </c>
      <c r="G831" s="418"/>
      <c r="H831" s="434"/>
      <c r="I831" s="419"/>
      <c r="J831" s="420"/>
      <c r="K831" s="420"/>
      <c r="L831" s="418"/>
      <c r="M831" s="420"/>
    </row>
    <row r="832" spans="1:13" x14ac:dyDescent="0.25">
      <c r="A832" s="418"/>
      <c r="B832" s="463">
        <v>42499</v>
      </c>
      <c r="C832" s="418">
        <v>500</v>
      </c>
      <c r="D832" s="419">
        <v>11.48</v>
      </c>
      <c r="E832" s="420">
        <v>0</v>
      </c>
      <c r="F832" s="420">
        <f t="shared" si="130"/>
        <v>5740</v>
      </c>
      <c r="G832" s="418"/>
      <c r="H832" s="434"/>
      <c r="I832" s="419"/>
      <c r="J832" s="420"/>
      <c r="K832" s="420"/>
      <c r="L832" s="418"/>
      <c r="M832" s="420"/>
    </row>
    <row r="833" spans="1:13" x14ac:dyDescent="0.25">
      <c r="A833" s="418"/>
      <c r="B833" s="463">
        <v>42499</v>
      </c>
      <c r="C833" s="418">
        <v>500</v>
      </c>
      <c r="D833" s="419">
        <v>11.32</v>
      </c>
      <c r="E833" s="420">
        <v>0</v>
      </c>
      <c r="F833" s="420">
        <f t="shared" si="130"/>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30"/>
        <v>6190</v>
      </c>
      <c r="G834" s="418"/>
      <c r="H834" s="434"/>
      <c r="I834" s="419"/>
      <c r="J834" s="420"/>
      <c r="K834" s="420"/>
      <c r="L834" s="418"/>
      <c r="M834" s="420"/>
    </row>
    <row r="835" spans="1:13" x14ac:dyDescent="0.25">
      <c r="A835" s="528"/>
      <c r="B835" s="463">
        <v>42502</v>
      </c>
      <c r="C835" s="418">
        <v>500</v>
      </c>
      <c r="D835" s="419">
        <v>12.3</v>
      </c>
      <c r="E835" s="420">
        <v>0</v>
      </c>
      <c r="F835" s="420">
        <f t="shared" si="130"/>
        <v>6150</v>
      </c>
      <c r="G835" s="418"/>
      <c r="H835" s="434"/>
      <c r="I835" s="419"/>
      <c r="J835" s="420"/>
      <c r="K835" s="420"/>
      <c r="L835" s="418"/>
      <c r="M835" s="420"/>
    </row>
    <row r="836" spans="1:13" x14ac:dyDescent="0.25">
      <c r="A836" s="528"/>
      <c r="B836" s="463">
        <v>42502</v>
      </c>
      <c r="C836" s="418">
        <v>500</v>
      </c>
      <c r="D836" s="419">
        <v>12.23</v>
      </c>
      <c r="E836" s="420">
        <v>0</v>
      </c>
      <c r="F836" s="420">
        <f t="shared" si="130"/>
        <v>6115</v>
      </c>
      <c r="G836" s="418"/>
      <c r="H836" s="434"/>
      <c r="I836" s="419"/>
      <c r="J836" s="420"/>
      <c r="K836" s="420"/>
      <c r="L836" s="418"/>
      <c r="M836" s="420"/>
    </row>
    <row r="837" spans="1:13" x14ac:dyDescent="0.25">
      <c r="A837" s="418"/>
      <c r="B837" s="463">
        <v>42503</v>
      </c>
      <c r="C837" s="418">
        <v>500</v>
      </c>
      <c r="D837" s="419">
        <v>12.41</v>
      </c>
      <c r="E837" s="420">
        <v>0</v>
      </c>
      <c r="F837" s="420">
        <f t="shared" si="130"/>
        <v>6205</v>
      </c>
      <c r="G837" s="418"/>
      <c r="H837" s="434"/>
      <c r="I837" s="419"/>
      <c r="J837" s="420"/>
      <c r="K837" s="420"/>
      <c r="L837" s="418"/>
      <c r="M837" s="420"/>
    </row>
    <row r="838" spans="1:13" x14ac:dyDescent="0.25">
      <c r="A838" s="418"/>
      <c r="B838" s="463">
        <v>42506</v>
      </c>
      <c r="C838" s="418">
        <v>300</v>
      </c>
      <c r="D838" s="419">
        <v>12.8</v>
      </c>
      <c r="E838" s="420">
        <v>0</v>
      </c>
      <c r="F838" s="420">
        <f t="shared" si="130"/>
        <v>3840</v>
      </c>
      <c r="G838" s="418"/>
      <c r="H838" s="434"/>
      <c r="I838" s="419"/>
      <c r="J838" s="420"/>
      <c r="K838" s="420"/>
      <c r="L838" s="418"/>
      <c r="M838" s="420"/>
    </row>
    <row r="839" spans="1:13" x14ac:dyDescent="0.25">
      <c r="A839" s="418"/>
      <c r="B839" s="463">
        <v>42514</v>
      </c>
      <c r="C839" s="418">
        <v>500</v>
      </c>
      <c r="D839" s="419">
        <v>13.02</v>
      </c>
      <c r="E839" s="420">
        <v>-1.65</v>
      </c>
      <c r="F839" s="420">
        <f t="shared" ref="F839:F902" si="131">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31"/>
        <v>6726</v>
      </c>
      <c r="G840" s="418"/>
      <c r="H840" s="434"/>
      <c r="I840" s="419"/>
      <c r="J840" s="420"/>
      <c r="K840" s="420"/>
      <c r="L840" s="418"/>
      <c r="M840" s="420"/>
    </row>
    <row r="841" spans="1:13" x14ac:dyDescent="0.25">
      <c r="A841" s="418"/>
      <c r="B841" s="463">
        <v>42516</v>
      </c>
      <c r="C841" s="418">
        <v>500</v>
      </c>
      <c r="D841" s="419">
        <v>13.28</v>
      </c>
      <c r="E841" s="420">
        <v>-1.04</v>
      </c>
      <c r="F841" s="420">
        <f t="shared" si="131"/>
        <v>6638.96</v>
      </c>
      <c r="G841" s="418"/>
      <c r="H841" s="434"/>
      <c r="I841" s="419"/>
      <c r="J841" s="420"/>
      <c r="K841" s="420"/>
      <c r="L841" s="418"/>
      <c r="M841" s="420"/>
    </row>
    <row r="842" spans="1:13" x14ac:dyDescent="0.25">
      <c r="A842" s="418"/>
      <c r="B842" s="463">
        <v>42517</v>
      </c>
      <c r="C842" s="418">
        <v>500</v>
      </c>
      <c r="D842" s="419">
        <v>12.79</v>
      </c>
      <c r="E842" s="420">
        <v>0</v>
      </c>
      <c r="F842" s="420">
        <f t="shared" si="131"/>
        <v>6395</v>
      </c>
      <c r="G842" s="418"/>
      <c r="H842" s="434"/>
      <c r="I842" s="419"/>
      <c r="J842" s="420"/>
      <c r="K842" s="420"/>
      <c r="L842" s="418"/>
      <c r="M842" s="420"/>
    </row>
    <row r="843" spans="1:13" x14ac:dyDescent="0.25">
      <c r="A843" s="418"/>
      <c r="B843" s="463">
        <v>42524</v>
      </c>
      <c r="C843" s="418">
        <v>400</v>
      </c>
      <c r="D843" s="419">
        <v>13.28</v>
      </c>
      <c r="E843" s="420">
        <v>0</v>
      </c>
      <c r="F843" s="420">
        <f t="shared" si="131"/>
        <v>5312</v>
      </c>
      <c r="G843" s="418"/>
      <c r="H843" s="434"/>
      <c r="I843" s="419"/>
      <c r="J843" s="420"/>
      <c r="K843" s="420"/>
      <c r="L843" s="418"/>
      <c r="M843" s="420"/>
    </row>
    <row r="844" spans="1:13" x14ac:dyDescent="0.25">
      <c r="A844" s="418"/>
      <c r="B844" s="463">
        <v>42529</v>
      </c>
      <c r="C844" s="418">
        <v>500</v>
      </c>
      <c r="D844" s="419">
        <v>14.59</v>
      </c>
      <c r="E844" s="420">
        <v>0</v>
      </c>
      <c r="F844" s="420">
        <f t="shared" si="131"/>
        <v>7295</v>
      </c>
      <c r="G844" s="418"/>
      <c r="H844" s="434"/>
      <c r="I844" s="419"/>
      <c r="J844" s="420"/>
      <c r="K844" s="420"/>
      <c r="L844" s="418"/>
      <c r="M844" s="420"/>
    </row>
    <row r="845" spans="1:13" x14ac:dyDescent="0.25">
      <c r="A845" s="418"/>
      <c r="B845" s="463">
        <v>42531</v>
      </c>
      <c r="C845" s="418">
        <v>800</v>
      </c>
      <c r="D845" s="419">
        <v>13.79</v>
      </c>
      <c r="E845" s="420">
        <v>0</v>
      </c>
      <c r="F845" s="420">
        <f t="shared" si="131"/>
        <v>11032</v>
      </c>
      <c r="G845" s="418"/>
      <c r="H845" s="434"/>
      <c r="I845" s="419"/>
      <c r="J845" s="420"/>
      <c r="K845" s="420"/>
      <c r="L845" s="418"/>
      <c r="M845" s="420"/>
    </row>
    <row r="846" spans="1:13" x14ac:dyDescent="0.25">
      <c r="A846" s="418"/>
      <c r="B846" s="463">
        <v>42531</v>
      </c>
      <c r="C846" s="418">
        <v>300</v>
      </c>
      <c r="D846" s="419">
        <v>13.4</v>
      </c>
      <c r="E846" s="420">
        <v>0</v>
      </c>
      <c r="F846" s="420">
        <f t="shared" si="131"/>
        <v>4020</v>
      </c>
      <c r="G846" s="418"/>
      <c r="H846" s="434"/>
      <c r="I846" s="419"/>
      <c r="J846" s="420"/>
      <c r="K846" s="420"/>
      <c r="L846" s="418"/>
      <c r="M846" s="420"/>
    </row>
    <row r="847" spans="1:13" x14ac:dyDescent="0.25">
      <c r="A847" s="418"/>
      <c r="B847" s="463">
        <v>42535</v>
      </c>
      <c r="C847" s="418">
        <v>400</v>
      </c>
      <c r="D847" s="419">
        <v>12.85</v>
      </c>
      <c r="E847" s="420">
        <v>0</v>
      </c>
      <c r="F847" s="420">
        <f t="shared" si="131"/>
        <v>5140</v>
      </c>
      <c r="G847" s="418"/>
      <c r="H847" s="434"/>
      <c r="I847" s="419"/>
      <c r="J847" s="420"/>
      <c r="K847" s="420"/>
      <c r="L847" s="418"/>
      <c r="M847" s="420"/>
    </row>
    <row r="848" spans="1:13" x14ac:dyDescent="0.25">
      <c r="A848" s="418"/>
      <c r="B848" s="463">
        <v>42537</v>
      </c>
      <c r="C848" s="418">
        <v>400</v>
      </c>
      <c r="D848" s="419">
        <v>12.43</v>
      </c>
      <c r="E848" s="420">
        <v>-0.04</v>
      </c>
      <c r="F848" s="420">
        <f t="shared" si="131"/>
        <v>4971.96</v>
      </c>
      <c r="G848" s="418"/>
      <c r="H848" s="434"/>
      <c r="I848" s="419"/>
      <c r="J848" s="420"/>
      <c r="K848" s="420"/>
      <c r="L848" s="418"/>
      <c r="M848" s="420"/>
    </row>
    <row r="849" spans="1:13" x14ac:dyDescent="0.25">
      <c r="A849" s="418"/>
      <c r="B849" s="463">
        <v>42538</v>
      </c>
      <c r="C849" s="418">
        <v>500</v>
      </c>
      <c r="D849" s="419">
        <v>13.14</v>
      </c>
      <c r="E849" s="420">
        <v>0</v>
      </c>
      <c r="F849" s="420">
        <f t="shared" si="131"/>
        <v>6570</v>
      </c>
      <c r="G849" s="418"/>
      <c r="H849" s="434"/>
      <c r="I849" s="419"/>
      <c r="J849" s="420"/>
      <c r="K849" s="420"/>
      <c r="L849" s="418"/>
      <c r="M849" s="420"/>
    </row>
    <row r="850" spans="1:13" x14ac:dyDescent="0.25">
      <c r="A850" s="418"/>
      <c r="B850" s="463">
        <v>42543</v>
      </c>
      <c r="C850" s="418">
        <v>500</v>
      </c>
      <c r="D850" s="419">
        <v>14.75</v>
      </c>
      <c r="E850" s="420">
        <v>0</v>
      </c>
      <c r="F850" s="420">
        <f t="shared" si="131"/>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31"/>
        <v>12651.98</v>
      </c>
      <c r="G851" s="418"/>
      <c r="H851" s="434"/>
      <c r="I851" s="419"/>
      <c r="J851" s="420"/>
      <c r="K851" s="420"/>
      <c r="L851" s="418"/>
      <c r="M851" s="420"/>
    </row>
    <row r="852" spans="1:13" x14ac:dyDescent="0.25">
      <c r="A852" s="418"/>
      <c r="B852" s="463">
        <v>42545</v>
      </c>
      <c r="C852" s="418">
        <v>335</v>
      </c>
      <c r="D852" s="419">
        <v>14.08</v>
      </c>
      <c r="E852" s="420">
        <v>0</v>
      </c>
      <c r="F852" s="420">
        <f t="shared" si="131"/>
        <v>4716.8</v>
      </c>
      <c r="G852" s="418"/>
      <c r="H852" s="434"/>
      <c r="I852" s="419"/>
      <c r="J852" s="420"/>
      <c r="K852" s="420"/>
      <c r="L852" s="418"/>
      <c r="M852" s="420"/>
    </row>
    <row r="853" spans="1:13" x14ac:dyDescent="0.25">
      <c r="A853" s="418"/>
      <c r="B853" s="463">
        <v>42548</v>
      </c>
      <c r="C853" s="418">
        <v>965</v>
      </c>
      <c r="D853" s="419">
        <v>13.81</v>
      </c>
      <c r="E853" s="420">
        <v>0</v>
      </c>
      <c r="F853" s="420">
        <f t="shared" si="131"/>
        <v>13326.65</v>
      </c>
      <c r="G853" s="418"/>
      <c r="H853" s="434"/>
      <c r="I853" s="419"/>
      <c r="J853" s="420"/>
      <c r="K853" s="420"/>
      <c r="L853" s="418"/>
      <c r="M853" s="420"/>
    </row>
    <row r="854" spans="1:13" x14ac:dyDescent="0.25">
      <c r="A854" s="418"/>
      <c r="B854" s="463">
        <v>42548</v>
      </c>
      <c r="C854" s="418">
        <v>300</v>
      </c>
      <c r="D854" s="419">
        <v>13.58</v>
      </c>
      <c r="E854" s="420">
        <v>0</v>
      </c>
      <c r="F854" s="420">
        <f t="shared" si="131"/>
        <v>4074</v>
      </c>
      <c r="G854" s="417">
        <v>42549</v>
      </c>
      <c r="H854" s="434">
        <v>1100</v>
      </c>
      <c r="I854" s="419">
        <v>14.68</v>
      </c>
      <c r="J854" s="420">
        <v>0.35</v>
      </c>
      <c r="K854" s="420">
        <f t="shared" ref="K854:K939" si="132">H854*I854-J854</f>
        <v>16147.65</v>
      </c>
      <c r="L854" s="418"/>
      <c r="M854" s="420"/>
    </row>
    <row r="855" spans="1:13" ht="45" x14ac:dyDescent="0.25">
      <c r="A855" s="418"/>
      <c r="B855" s="463">
        <v>42556</v>
      </c>
      <c r="C855" s="418">
        <v>2178</v>
      </c>
      <c r="D855" s="419">
        <v>15.08</v>
      </c>
      <c r="E855" s="420">
        <v>0</v>
      </c>
      <c r="F855" s="420">
        <f t="shared" si="131"/>
        <v>32844.239999999998</v>
      </c>
      <c r="G855" s="524" t="s">
        <v>220</v>
      </c>
      <c r="H855" s="434">
        <v>500</v>
      </c>
      <c r="I855" s="419">
        <v>15.48</v>
      </c>
      <c r="J855" s="420">
        <v>0.17</v>
      </c>
      <c r="K855" s="420">
        <f t="shared" si="132"/>
        <v>7739.83</v>
      </c>
      <c r="L855" s="418"/>
      <c r="M855" s="420"/>
    </row>
    <row r="856" spans="1:13" x14ac:dyDescent="0.25">
      <c r="A856" s="418"/>
      <c r="B856" s="463">
        <v>42556</v>
      </c>
      <c r="C856" s="418">
        <v>500</v>
      </c>
      <c r="D856" s="419">
        <v>14.62</v>
      </c>
      <c r="E856" s="420">
        <v>0</v>
      </c>
      <c r="F856" s="420">
        <f t="shared" si="131"/>
        <v>7310</v>
      </c>
      <c r="G856" s="524"/>
      <c r="H856" s="434">
        <v>378</v>
      </c>
      <c r="I856" s="419">
        <v>15.65</v>
      </c>
      <c r="J856" s="420">
        <v>0.13</v>
      </c>
      <c r="K856" s="420">
        <f t="shared" si="132"/>
        <v>5915.57</v>
      </c>
      <c r="L856" s="418"/>
      <c r="M856" s="420"/>
    </row>
    <row r="857" spans="1:13" x14ac:dyDescent="0.25">
      <c r="A857" s="418"/>
      <c r="B857" s="463">
        <v>42557</v>
      </c>
      <c r="C857" s="418">
        <v>500</v>
      </c>
      <c r="D857" s="419">
        <v>14.78</v>
      </c>
      <c r="E857" s="420">
        <v>0</v>
      </c>
      <c r="F857" s="420">
        <f t="shared" si="131"/>
        <v>7390</v>
      </c>
      <c r="G857" s="524"/>
      <c r="H857" s="434">
        <v>500</v>
      </c>
      <c r="I857" s="419">
        <v>15.51</v>
      </c>
      <c r="J857" s="420">
        <v>0.17</v>
      </c>
      <c r="K857" s="420">
        <f t="shared" si="132"/>
        <v>7754.83</v>
      </c>
      <c r="L857" s="418"/>
      <c r="M857" s="420"/>
    </row>
    <row r="858" spans="1:13" x14ac:dyDescent="0.25">
      <c r="A858" s="418"/>
      <c r="B858" s="510">
        <v>42564</v>
      </c>
      <c r="C858" s="418">
        <v>320</v>
      </c>
      <c r="D858" s="419">
        <v>15.48</v>
      </c>
      <c r="E858" s="420">
        <v>0</v>
      </c>
      <c r="F858" s="420">
        <f t="shared" si="131"/>
        <v>4953.6000000000004</v>
      </c>
      <c r="G858" s="524"/>
      <c r="H858" s="434">
        <v>800</v>
      </c>
      <c r="I858" s="419">
        <v>15.78</v>
      </c>
      <c r="J858" s="420">
        <v>0.28000000000000003</v>
      </c>
      <c r="K858" s="420">
        <f t="shared" si="132"/>
        <v>12623.72</v>
      </c>
      <c r="L858" s="418"/>
      <c r="M858" s="420"/>
    </row>
    <row r="859" spans="1:13" x14ac:dyDescent="0.25">
      <c r="A859" s="511"/>
      <c r="B859" s="510">
        <v>42564</v>
      </c>
      <c r="C859" s="418">
        <v>160</v>
      </c>
      <c r="D859" s="419">
        <v>15.48</v>
      </c>
      <c r="E859" s="420">
        <v>0</v>
      </c>
      <c r="F859" s="420">
        <f t="shared" si="131"/>
        <v>2476.8000000000002</v>
      </c>
      <c r="G859" s="417">
        <v>42557</v>
      </c>
      <c r="H859" s="434">
        <v>500</v>
      </c>
      <c r="I859" s="419">
        <v>14.92</v>
      </c>
      <c r="J859" s="420">
        <v>0.16</v>
      </c>
      <c r="K859" s="420">
        <f t="shared" si="132"/>
        <v>7459.84</v>
      </c>
      <c r="L859" s="418"/>
      <c r="M859" s="420"/>
    </row>
    <row r="860" spans="1:13" x14ac:dyDescent="0.25">
      <c r="A860" s="511"/>
      <c r="B860" s="463">
        <v>42570</v>
      </c>
      <c r="C860" s="418">
        <v>200</v>
      </c>
      <c r="D860" s="419">
        <v>15.18</v>
      </c>
      <c r="E860" s="420">
        <v>0</v>
      </c>
      <c r="F860" s="420">
        <f t="shared" si="131"/>
        <v>3036</v>
      </c>
      <c r="G860" s="417">
        <v>42564</v>
      </c>
      <c r="H860" s="434">
        <v>420</v>
      </c>
      <c r="I860" s="419">
        <v>15.68</v>
      </c>
      <c r="J860" s="420">
        <v>0.14000000000000001</v>
      </c>
      <c r="K860" s="420">
        <f t="shared" si="132"/>
        <v>6585.4599999999991</v>
      </c>
      <c r="L860" s="418"/>
      <c r="M860" s="420"/>
    </row>
    <row r="861" spans="1:13" x14ac:dyDescent="0.25">
      <c r="A861" s="511"/>
      <c r="B861" s="463">
        <v>42570</v>
      </c>
      <c r="C861" s="418">
        <v>200</v>
      </c>
      <c r="D861" s="419">
        <v>14.68</v>
      </c>
      <c r="E861" s="420">
        <v>0</v>
      </c>
      <c r="F861" s="420">
        <f t="shared" si="131"/>
        <v>2936</v>
      </c>
      <c r="G861" s="417">
        <v>42571</v>
      </c>
      <c r="H861" s="434">
        <v>200</v>
      </c>
      <c r="I861" s="419">
        <v>14.82</v>
      </c>
      <c r="J861" s="420">
        <v>0.06</v>
      </c>
      <c r="K861" s="420">
        <f t="shared" si="132"/>
        <v>2963.94</v>
      </c>
      <c r="L861" s="418"/>
      <c r="M861" s="420"/>
    </row>
    <row r="862" spans="1:13" x14ac:dyDescent="0.25">
      <c r="A862" s="418"/>
      <c r="B862" s="463">
        <v>42571</v>
      </c>
      <c r="C862" s="418">
        <v>200</v>
      </c>
      <c r="D862" s="419">
        <v>14.33</v>
      </c>
      <c r="E862" s="420">
        <v>-1</v>
      </c>
      <c r="F862" s="420">
        <f t="shared" si="131"/>
        <v>2865</v>
      </c>
      <c r="G862" s="417">
        <v>42572</v>
      </c>
      <c r="H862" s="434">
        <v>200</v>
      </c>
      <c r="I862" s="419">
        <v>14.8</v>
      </c>
      <c r="J862" s="420">
        <v>0.06</v>
      </c>
      <c r="K862" s="420">
        <f t="shared" si="132"/>
        <v>2959.94</v>
      </c>
      <c r="L862" s="418"/>
      <c r="M862" s="420"/>
    </row>
    <row r="863" spans="1:13" x14ac:dyDescent="0.25">
      <c r="A863" s="418"/>
      <c r="B863" s="463">
        <v>42572</v>
      </c>
      <c r="C863" s="418">
        <v>60</v>
      </c>
      <c r="D863" s="419">
        <v>14.58</v>
      </c>
      <c r="E863" s="420">
        <v>0</v>
      </c>
      <c r="F863" s="420">
        <f t="shared" si="131"/>
        <v>874.8</v>
      </c>
      <c r="G863" s="417">
        <v>42577</v>
      </c>
      <c r="H863" s="434">
        <v>200</v>
      </c>
      <c r="I863" s="419">
        <v>13.78</v>
      </c>
      <c r="J863" s="420">
        <v>0.06</v>
      </c>
      <c r="K863" s="420">
        <f t="shared" si="132"/>
        <v>2755.94</v>
      </c>
      <c r="L863" s="418"/>
      <c r="M863" s="420"/>
    </row>
    <row r="864" spans="1:13" x14ac:dyDescent="0.25">
      <c r="A864" s="418"/>
      <c r="B864" s="463">
        <v>42572</v>
      </c>
      <c r="C864" s="418">
        <v>140</v>
      </c>
      <c r="D864" s="419">
        <v>14.65</v>
      </c>
      <c r="E864" s="420">
        <v>0</v>
      </c>
      <c r="F864" s="420">
        <f t="shared" si="131"/>
        <v>2051</v>
      </c>
      <c r="G864" s="417">
        <v>42580</v>
      </c>
      <c r="H864" s="434">
        <v>200</v>
      </c>
      <c r="I864" s="419">
        <v>13.224</v>
      </c>
      <c r="J864" s="420">
        <v>0.08</v>
      </c>
      <c r="K864" s="420">
        <f t="shared" si="132"/>
        <v>2644.7200000000003</v>
      </c>
      <c r="L864" s="418"/>
      <c r="M864" s="420"/>
    </row>
    <row r="865" spans="1:13" x14ac:dyDescent="0.25">
      <c r="A865" s="418"/>
      <c r="B865" s="463">
        <v>42573</v>
      </c>
      <c r="C865" s="418">
        <v>140</v>
      </c>
      <c r="D865" s="419">
        <v>14.08</v>
      </c>
      <c r="E865" s="420">
        <v>0</v>
      </c>
      <c r="F865" s="420">
        <f t="shared" si="131"/>
        <v>1971.2</v>
      </c>
      <c r="G865" s="417">
        <v>42580</v>
      </c>
      <c r="H865" s="434">
        <v>200</v>
      </c>
      <c r="I865" s="419">
        <v>13.58</v>
      </c>
      <c r="J865" s="420">
        <v>0.06</v>
      </c>
      <c r="K865" s="420">
        <f t="shared" si="132"/>
        <v>2715.94</v>
      </c>
      <c r="L865" s="418"/>
      <c r="M865" s="420"/>
    </row>
    <row r="866" spans="1:13" x14ac:dyDescent="0.25">
      <c r="A866" s="418"/>
      <c r="B866" s="463">
        <v>42576</v>
      </c>
      <c r="C866" s="418">
        <v>200</v>
      </c>
      <c r="D866" s="419">
        <v>13.55</v>
      </c>
      <c r="E866" s="420">
        <v>0</v>
      </c>
      <c r="F866" s="420">
        <f t="shared" si="131"/>
        <v>2710</v>
      </c>
      <c r="G866" s="417">
        <v>42586</v>
      </c>
      <c r="H866" s="434">
        <v>400</v>
      </c>
      <c r="I866" s="419">
        <v>13.78</v>
      </c>
      <c r="J866" s="420">
        <v>0.12</v>
      </c>
      <c r="K866" s="420">
        <f t="shared" si="132"/>
        <v>5511.88</v>
      </c>
      <c r="L866" s="418"/>
      <c r="M866" s="420"/>
    </row>
    <row r="867" spans="1:13" x14ac:dyDescent="0.25">
      <c r="A867" s="418"/>
      <c r="B867" s="463">
        <v>42578</v>
      </c>
      <c r="C867" s="418">
        <v>200</v>
      </c>
      <c r="D867" s="419">
        <v>13.18</v>
      </c>
      <c r="E867" s="420">
        <v>0</v>
      </c>
      <c r="F867" s="420">
        <f t="shared" si="131"/>
        <v>2636</v>
      </c>
      <c r="G867" s="417">
        <v>42586</v>
      </c>
      <c r="H867" s="434">
        <v>400</v>
      </c>
      <c r="I867" s="419">
        <v>13.72</v>
      </c>
      <c r="J867" s="420">
        <v>0.12</v>
      </c>
      <c r="K867" s="420">
        <f t="shared" si="132"/>
        <v>5487.88</v>
      </c>
      <c r="L867" s="418"/>
      <c r="M867" s="420"/>
    </row>
    <row r="868" spans="1:13" x14ac:dyDescent="0.25">
      <c r="A868" s="418"/>
      <c r="B868" s="463">
        <v>42580</v>
      </c>
      <c r="C868" s="418">
        <v>200</v>
      </c>
      <c r="D868" s="419">
        <v>13.15</v>
      </c>
      <c r="E868" s="420">
        <v>0</v>
      </c>
      <c r="F868" s="420">
        <f t="shared" si="131"/>
        <v>2630</v>
      </c>
      <c r="G868" s="417">
        <v>42586</v>
      </c>
      <c r="H868" s="434">
        <v>140</v>
      </c>
      <c r="I868" s="419">
        <v>13.88</v>
      </c>
      <c r="J868" s="420">
        <v>0.04</v>
      </c>
      <c r="K868" s="420">
        <f t="shared" si="132"/>
        <v>1943.16</v>
      </c>
      <c r="L868" s="418"/>
      <c r="M868" s="420"/>
    </row>
    <row r="869" spans="1:13" x14ac:dyDescent="0.25">
      <c r="A869" s="418"/>
      <c r="B869" s="463">
        <v>42583</v>
      </c>
      <c r="C869" s="507">
        <v>20</v>
      </c>
      <c r="D869" s="419">
        <v>13.02</v>
      </c>
      <c r="E869" s="420">
        <v>0</v>
      </c>
      <c r="F869" s="420">
        <f t="shared" si="131"/>
        <v>260.39999999999998</v>
      </c>
      <c r="G869" s="417">
        <v>42593</v>
      </c>
      <c r="H869" s="434">
        <v>460</v>
      </c>
      <c r="I869" s="419">
        <v>14.59</v>
      </c>
      <c r="J869" s="420">
        <v>0.15</v>
      </c>
      <c r="K869" s="420">
        <f t="shared" si="132"/>
        <v>6711.25</v>
      </c>
      <c r="L869" s="418"/>
      <c r="M869" s="420"/>
    </row>
    <row r="870" spans="1:13" x14ac:dyDescent="0.25">
      <c r="A870" s="418"/>
      <c r="B870" s="463">
        <v>42583</v>
      </c>
      <c r="C870" s="418">
        <v>180</v>
      </c>
      <c r="D870" s="419">
        <v>13.02</v>
      </c>
      <c r="E870" s="420">
        <v>0</v>
      </c>
      <c r="F870" s="420">
        <f t="shared" si="131"/>
        <v>2343.6</v>
      </c>
      <c r="G870" s="417">
        <v>42594</v>
      </c>
      <c r="H870" s="434">
        <v>500</v>
      </c>
      <c r="I870" s="419">
        <v>14.88</v>
      </c>
      <c r="J870" s="420">
        <v>0.16</v>
      </c>
      <c r="K870" s="420">
        <f t="shared" si="132"/>
        <v>7439.84</v>
      </c>
      <c r="L870" s="418"/>
      <c r="M870" s="420"/>
    </row>
    <row r="871" spans="1:13" x14ac:dyDescent="0.25">
      <c r="A871" s="418"/>
      <c r="B871" s="463">
        <v>42584</v>
      </c>
      <c r="C871" s="418">
        <v>120</v>
      </c>
      <c r="D871" s="419">
        <v>12.68</v>
      </c>
      <c r="E871" s="420">
        <v>0</v>
      </c>
      <c r="F871" s="420">
        <f t="shared" si="131"/>
        <v>1521.6</v>
      </c>
      <c r="G871" s="417">
        <v>42598</v>
      </c>
      <c r="H871" s="434">
        <v>500</v>
      </c>
      <c r="I871" s="419">
        <v>15.18</v>
      </c>
      <c r="J871" s="420">
        <v>0.17</v>
      </c>
      <c r="K871" s="420">
        <f t="shared" si="132"/>
        <v>7589.83</v>
      </c>
      <c r="L871" s="418"/>
      <c r="M871" s="420"/>
    </row>
    <row r="872" spans="1:13" x14ac:dyDescent="0.25">
      <c r="A872" s="418"/>
      <c r="B872" s="463">
        <v>42584</v>
      </c>
      <c r="C872" s="418">
        <v>80</v>
      </c>
      <c r="D872" s="419">
        <v>12.68</v>
      </c>
      <c r="E872" s="420">
        <v>0</v>
      </c>
      <c r="F872" s="420">
        <f t="shared" si="131"/>
        <v>1014.4</v>
      </c>
      <c r="G872" s="417">
        <v>42599</v>
      </c>
      <c r="H872" s="434">
        <v>500</v>
      </c>
      <c r="I872" s="419">
        <v>15.18</v>
      </c>
      <c r="J872" s="420">
        <v>0.17</v>
      </c>
      <c r="K872" s="420">
        <f t="shared" si="132"/>
        <v>7589.83</v>
      </c>
      <c r="L872" s="418"/>
      <c r="M872" s="420"/>
    </row>
    <row r="873" spans="1:13" x14ac:dyDescent="0.25">
      <c r="A873" s="418"/>
      <c r="B873" s="463">
        <v>42585</v>
      </c>
      <c r="C873" s="418">
        <v>242</v>
      </c>
      <c r="D873" s="419">
        <v>13.38</v>
      </c>
      <c r="E873" s="420">
        <v>0</v>
      </c>
      <c r="F873" s="420">
        <f t="shared" si="131"/>
        <v>3237.96</v>
      </c>
      <c r="G873" s="417">
        <v>42599</v>
      </c>
      <c r="H873" s="434">
        <v>500</v>
      </c>
      <c r="I873" s="419">
        <v>15.41</v>
      </c>
      <c r="J873" s="420">
        <v>0.17</v>
      </c>
      <c r="K873" s="420">
        <f t="shared" si="132"/>
        <v>7704.83</v>
      </c>
      <c r="L873" s="418"/>
      <c r="M873" s="420"/>
    </row>
    <row r="874" spans="1:13" x14ac:dyDescent="0.25">
      <c r="A874" s="418"/>
      <c r="B874" s="463">
        <v>42585</v>
      </c>
      <c r="C874" s="418">
        <v>158</v>
      </c>
      <c r="D874" s="419">
        <v>13.38</v>
      </c>
      <c r="E874" s="420">
        <v>0</v>
      </c>
      <c r="F874" s="420">
        <f t="shared" si="131"/>
        <v>2114.04</v>
      </c>
      <c r="G874" s="417">
        <v>42599</v>
      </c>
      <c r="H874" s="434">
        <v>500</v>
      </c>
      <c r="I874" s="419">
        <v>15.65</v>
      </c>
      <c r="J874" s="420">
        <v>0.17</v>
      </c>
      <c r="K874" s="420">
        <f t="shared" si="132"/>
        <v>7824.83</v>
      </c>
      <c r="L874" s="418"/>
      <c r="M874" s="420"/>
    </row>
    <row r="875" spans="1:13" ht="45" x14ac:dyDescent="0.25">
      <c r="A875" s="418"/>
      <c r="B875" s="463">
        <v>42594</v>
      </c>
      <c r="C875" s="418">
        <v>500</v>
      </c>
      <c r="D875" s="419">
        <v>14.65</v>
      </c>
      <c r="E875" s="420">
        <v>0</v>
      </c>
      <c r="F875" s="420">
        <f t="shared" si="131"/>
        <v>7325</v>
      </c>
      <c r="G875" s="529" t="s">
        <v>248</v>
      </c>
      <c r="H875" s="434">
        <v>500</v>
      </c>
      <c r="I875" s="419">
        <v>16.18</v>
      </c>
      <c r="J875" s="420">
        <v>0.18</v>
      </c>
      <c r="K875" s="420">
        <f t="shared" si="132"/>
        <v>8089.82</v>
      </c>
      <c r="L875" s="418"/>
      <c r="M875" s="420"/>
    </row>
    <row r="876" spans="1:13" x14ac:dyDescent="0.25">
      <c r="A876" s="418"/>
      <c r="B876" s="463">
        <v>42599</v>
      </c>
      <c r="C876" s="418">
        <v>242</v>
      </c>
      <c r="D876" s="419">
        <v>14.95</v>
      </c>
      <c r="E876" s="420">
        <v>0</v>
      </c>
      <c r="F876" s="420">
        <f t="shared" si="131"/>
        <v>3617.8999999999996</v>
      </c>
      <c r="G876" s="529"/>
      <c r="H876" s="434">
        <v>500</v>
      </c>
      <c r="I876" s="419">
        <v>16.38</v>
      </c>
      <c r="J876" s="420">
        <v>0.18</v>
      </c>
      <c r="K876" s="420">
        <f t="shared" si="132"/>
        <v>8189.8199999999988</v>
      </c>
      <c r="L876" s="418"/>
      <c r="M876" s="420"/>
    </row>
    <row r="877" spans="1:13" x14ac:dyDescent="0.25">
      <c r="A877" s="418"/>
      <c r="B877" s="463">
        <v>42599</v>
      </c>
      <c r="C877" s="418">
        <v>200</v>
      </c>
      <c r="D877" s="419">
        <v>14.95</v>
      </c>
      <c r="E877" s="420">
        <v>0</v>
      </c>
      <c r="F877" s="420">
        <f t="shared" si="131"/>
        <v>2990</v>
      </c>
      <c r="G877" s="529"/>
      <c r="H877" s="434">
        <v>178</v>
      </c>
      <c r="I877" s="419">
        <v>16.5</v>
      </c>
      <c r="J877" s="420">
        <v>0.06</v>
      </c>
      <c r="K877" s="420">
        <f t="shared" si="132"/>
        <v>2936.94</v>
      </c>
      <c r="L877" s="418"/>
      <c r="M877" s="420"/>
    </row>
    <row r="878" spans="1:13" x14ac:dyDescent="0.25">
      <c r="A878" s="418"/>
      <c r="B878" s="463">
        <v>42599</v>
      </c>
      <c r="C878" s="418">
        <v>36</v>
      </c>
      <c r="D878" s="419">
        <v>14.95</v>
      </c>
      <c r="E878" s="420">
        <v>0</v>
      </c>
      <c r="F878" s="420">
        <f t="shared" si="131"/>
        <v>538.19999999999993</v>
      </c>
      <c r="G878" s="529"/>
      <c r="H878" s="434">
        <v>500</v>
      </c>
      <c r="I878" s="419">
        <v>16.72</v>
      </c>
      <c r="J878" s="420">
        <v>0.18</v>
      </c>
      <c r="K878" s="420">
        <f t="shared" si="132"/>
        <v>8359.82</v>
      </c>
      <c r="L878" s="418"/>
      <c r="M878" s="420"/>
    </row>
    <row r="879" spans="1:13" x14ac:dyDescent="0.25">
      <c r="A879" s="418"/>
      <c r="B879" s="463">
        <v>42599</v>
      </c>
      <c r="C879" s="418">
        <v>22</v>
      </c>
      <c r="D879" s="419">
        <v>14.95</v>
      </c>
      <c r="E879" s="420">
        <v>0</v>
      </c>
      <c r="F879" s="420">
        <f t="shared" si="131"/>
        <v>328.9</v>
      </c>
      <c r="G879" s="417">
        <v>42601</v>
      </c>
      <c r="H879" s="434">
        <v>500</v>
      </c>
      <c r="I879" s="419">
        <v>16.82</v>
      </c>
      <c r="J879" s="420">
        <v>0.18</v>
      </c>
      <c r="K879" s="420">
        <f t="shared" si="132"/>
        <v>8409.82</v>
      </c>
      <c r="L879" s="418"/>
      <c r="M879" s="420"/>
    </row>
    <row r="880" spans="1:13" x14ac:dyDescent="0.25">
      <c r="A880" s="418"/>
      <c r="B880" s="463">
        <v>42604</v>
      </c>
      <c r="C880" s="418">
        <v>1000</v>
      </c>
      <c r="D880" s="419">
        <v>15.68</v>
      </c>
      <c r="E880" s="420">
        <v>0</v>
      </c>
      <c r="F880" s="420">
        <f t="shared" si="131"/>
        <v>15680</v>
      </c>
      <c r="G880" s="417">
        <v>42605</v>
      </c>
      <c r="H880" s="434">
        <v>500</v>
      </c>
      <c r="I880" s="419">
        <v>15.98</v>
      </c>
      <c r="J880" s="420">
        <v>0.17</v>
      </c>
      <c r="K880" s="420">
        <f t="shared" si="132"/>
        <v>7989.83</v>
      </c>
      <c r="L880" s="418"/>
      <c r="M880" s="420"/>
    </row>
    <row r="881" spans="1:13" x14ac:dyDescent="0.25">
      <c r="A881" s="418"/>
      <c r="B881" s="463">
        <v>42604</v>
      </c>
      <c r="C881" s="418">
        <v>500</v>
      </c>
      <c r="D881" s="419">
        <v>15.48</v>
      </c>
      <c r="E881" s="420">
        <v>0</v>
      </c>
      <c r="F881" s="420">
        <f t="shared" si="131"/>
        <v>7740</v>
      </c>
      <c r="G881" s="417">
        <v>42605</v>
      </c>
      <c r="H881" s="434">
        <v>500</v>
      </c>
      <c r="I881" s="419">
        <v>16.25</v>
      </c>
      <c r="J881" s="420">
        <v>0.18</v>
      </c>
      <c r="K881" s="420">
        <f t="shared" si="132"/>
        <v>8124.82</v>
      </c>
      <c r="L881" s="418"/>
      <c r="M881" s="420"/>
    </row>
    <row r="882" spans="1:13" x14ac:dyDescent="0.25">
      <c r="A882" s="418"/>
      <c r="B882" s="463">
        <v>42606</v>
      </c>
      <c r="C882" s="418">
        <v>178</v>
      </c>
      <c r="D882" s="419">
        <v>16.059999999999999</v>
      </c>
      <c r="E882" s="420">
        <v>0</v>
      </c>
      <c r="F882" s="420">
        <f t="shared" si="131"/>
        <v>2858.68</v>
      </c>
      <c r="G882" s="417">
        <v>42605</v>
      </c>
      <c r="H882" s="434">
        <v>500</v>
      </c>
      <c r="I882" s="419">
        <v>16.48</v>
      </c>
      <c r="J882" s="420">
        <v>0.18</v>
      </c>
      <c r="K882" s="420">
        <f t="shared" si="132"/>
        <v>8239.82</v>
      </c>
      <c r="L882" s="418"/>
      <c r="M882" s="420"/>
    </row>
    <row r="883" spans="1:13" x14ac:dyDescent="0.25">
      <c r="A883" s="418"/>
      <c r="B883" s="463">
        <v>42608</v>
      </c>
      <c r="C883" s="418">
        <v>500</v>
      </c>
      <c r="D883" s="419">
        <v>15.98</v>
      </c>
      <c r="E883" s="420">
        <v>0</v>
      </c>
      <c r="F883" s="420">
        <f t="shared" si="131"/>
        <v>7990</v>
      </c>
      <c r="G883" s="417">
        <v>42615</v>
      </c>
      <c r="H883" s="434">
        <v>500</v>
      </c>
      <c r="I883" s="419">
        <v>15.65</v>
      </c>
      <c r="J883" s="420">
        <v>0.17</v>
      </c>
      <c r="K883" s="420">
        <f t="shared" si="132"/>
        <v>7824.83</v>
      </c>
      <c r="L883" s="418"/>
      <c r="M883" s="420"/>
    </row>
    <row r="884" spans="1:13" ht="30" x14ac:dyDescent="0.25">
      <c r="A884" s="418"/>
      <c r="B884" s="463">
        <v>42608</v>
      </c>
      <c r="C884" s="418">
        <v>500</v>
      </c>
      <c r="D884" s="419">
        <v>15.85</v>
      </c>
      <c r="E884" s="420">
        <v>0</v>
      </c>
      <c r="F884" s="420">
        <f t="shared" si="131"/>
        <v>7925</v>
      </c>
      <c r="G884" s="417">
        <v>42621</v>
      </c>
      <c r="H884" s="434">
        <v>500</v>
      </c>
      <c r="I884" s="419">
        <v>16.72</v>
      </c>
      <c r="J884" s="420">
        <v>0.18</v>
      </c>
      <c r="K884" s="420">
        <f t="shared" si="132"/>
        <v>8359.82</v>
      </c>
      <c r="L884" s="530" t="s">
        <v>261</v>
      </c>
      <c r="M884" s="420"/>
    </row>
    <row r="885" spans="1:13" x14ac:dyDescent="0.25">
      <c r="A885" s="418"/>
      <c r="B885" s="463">
        <v>42612</v>
      </c>
      <c r="C885" s="418">
        <v>500</v>
      </c>
      <c r="D885" s="419">
        <v>15.68</v>
      </c>
      <c r="E885" s="420">
        <v>0</v>
      </c>
      <c r="F885" s="420">
        <f t="shared" si="131"/>
        <v>7840</v>
      </c>
      <c r="G885" s="417">
        <v>42621</v>
      </c>
      <c r="H885" s="434">
        <v>500</v>
      </c>
      <c r="I885" s="419">
        <v>16.28</v>
      </c>
      <c r="J885" s="420">
        <v>0.18</v>
      </c>
      <c r="K885" s="420">
        <f t="shared" si="132"/>
        <v>8139.8200000000006</v>
      </c>
      <c r="L885" s="530"/>
      <c r="M885" s="420"/>
    </row>
    <row r="886" spans="1:13" x14ac:dyDescent="0.25">
      <c r="A886" s="418"/>
      <c r="B886" s="463">
        <v>42612</v>
      </c>
      <c r="C886" s="418">
        <v>500</v>
      </c>
      <c r="D886" s="419">
        <v>15.55</v>
      </c>
      <c r="E886" s="420">
        <v>0</v>
      </c>
      <c r="F886" s="420">
        <f t="shared" si="131"/>
        <v>7775</v>
      </c>
      <c r="G886" s="417">
        <v>42621</v>
      </c>
      <c r="H886" s="434">
        <v>220</v>
      </c>
      <c r="I886" s="419">
        <v>16.77</v>
      </c>
      <c r="J886" s="420">
        <v>0.08</v>
      </c>
      <c r="K886" s="420">
        <f t="shared" si="132"/>
        <v>3689.32</v>
      </c>
      <c r="L886" s="530"/>
      <c r="M886" s="420"/>
    </row>
    <row r="887" spans="1:13" x14ac:dyDescent="0.25">
      <c r="A887" s="418"/>
      <c r="B887" s="463">
        <v>42613</v>
      </c>
      <c r="C887" s="418">
        <v>500</v>
      </c>
      <c r="D887" s="419">
        <v>15.244999999999999</v>
      </c>
      <c r="E887" s="420">
        <v>0</v>
      </c>
      <c r="F887" s="420">
        <f t="shared" si="131"/>
        <v>7622.5</v>
      </c>
      <c r="G887" s="417">
        <v>42625</v>
      </c>
      <c r="H887" s="434">
        <v>500</v>
      </c>
      <c r="I887" s="419">
        <v>15.5</v>
      </c>
      <c r="J887" s="420">
        <v>0.17</v>
      </c>
      <c r="K887" s="420">
        <f t="shared" si="132"/>
        <v>7749.83</v>
      </c>
      <c r="L887" s="418"/>
      <c r="M887" s="420"/>
    </row>
    <row r="888" spans="1:13" x14ac:dyDescent="0.25">
      <c r="A888" s="418"/>
      <c r="B888" s="463">
        <v>42613</v>
      </c>
      <c r="C888" s="418">
        <v>500</v>
      </c>
      <c r="D888" s="419">
        <v>15.08</v>
      </c>
      <c r="E888" s="420">
        <v>0</v>
      </c>
      <c r="F888" s="420">
        <f t="shared" si="131"/>
        <v>7540</v>
      </c>
      <c r="G888" s="417">
        <v>42628</v>
      </c>
      <c r="H888" s="434">
        <v>300</v>
      </c>
      <c r="I888" s="419">
        <v>14.46</v>
      </c>
      <c r="J888" s="420">
        <v>0.09</v>
      </c>
      <c r="K888" s="420">
        <f t="shared" si="132"/>
        <v>4337.91</v>
      </c>
      <c r="L888" s="418"/>
      <c r="M888" s="420"/>
    </row>
    <row r="889" spans="1:13" x14ac:dyDescent="0.25">
      <c r="A889" s="418"/>
      <c r="B889" s="463">
        <v>42622</v>
      </c>
      <c r="C889" s="418">
        <v>220</v>
      </c>
      <c r="D889" s="419">
        <v>16.25</v>
      </c>
      <c r="E889" s="420">
        <v>0</v>
      </c>
      <c r="F889" s="420">
        <f t="shared" si="131"/>
        <v>3575</v>
      </c>
      <c r="G889" s="417">
        <v>42634</v>
      </c>
      <c r="H889" s="434">
        <v>322</v>
      </c>
      <c r="I889" s="419">
        <v>14.28</v>
      </c>
      <c r="J889" s="420">
        <v>0.1</v>
      </c>
      <c r="K889" s="420">
        <f t="shared" si="132"/>
        <v>4598.0599999999995</v>
      </c>
      <c r="L889" s="418"/>
      <c r="M889" s="420"/>
    </row>
    <row r="890" spans="1:13" x14ac:dyDescent="0.25">
      <c r="A890" s="418"/>
      <c r="B890" s="463">
        <v>42622</v>
      </c>
      <c r="C890" s="418">
        <v>500</v>
      </c>
      <c r="D890" s="419">
        <v>15.98</v>
      </c>
      <c r="E890" s="420">
        <v>0</v>
      </c>
      <c r="F890" s="420">
        <f t="shared" si="131"/>
        <v>7990</v>
      </c>
      <c r="G890" s="417">
        <v>42634</v>
      </c>
      <c r="H890" s="434">
        <v>400</v>
      </c>
      <c r="I890" s="419">
        <v>14.64</v>
      </c>
      <c r="J890" s="420">
        <v>0.13</v>
      </c>
      <c r="K890" s="420">
        <f t="shared" si="132"/>
        <v>5855.87</v>
      </c>
      <c r="L890" s="418"/>
      <c r="M890" s="420"/>
    </row>
    <row r="891" spans="1:13" x14ac:dyDescent="0.25">
      <c r="A891" s="418"/>
      <c r="B891" s="463">
        <v>42622</v>
      </c>
      <c r="C891" s="418">
        <v>500</v>
      </c>
      <c r="D891" s="419">
        <v>15.75</v>
      </c>
      <c r="E891" s="420">
        <v>0</v>
      </c>
      <c r="F891" s="420">
        <f t="shared" si="131"/>
        <v>7875</v>
      </c>
      <c r="G891" s="417">
        <v>42639</v>
      </c>
      <c r="H891" s="434">
        <v>200</v>
      </c>
      <c r="I891" s="419">
        <v>14.72</v>
      </c>
      <c r="J891" s="420">
        <v>0.06</v>
      </c>
      <c r="K891" s="420">
        <f t="shared" si="132"/>
        <v>2943.94</v>
      </c>
      <c r="L891" s="418"/>
      <c r="M891" s="420"/>
    </row>
    <row r="892" spans="1:13" x14ac:dyDescent="0.25">
      <c r="A892" s="418"/>
      <c r="B892" s="463">
        <v>42625</v>
      </c>
      <c r="C892" s="418">
        <v>500</v>
      </c>
      <c r="D892" s="419">
        <v>15.22</v>
      </c>
      <c r="E892" s="420">
        <v>0</v>
      </c>
      <c r="F892" s="420">
        <f t="shared" si="131"/>
        <v>7610</v>
      </c>
      <c r="G892" s="417">
        <v>42641</v>
      </c>
      <c r="H892" s="434">
        <v>300</v>
      </c>
      <c r="I892" s="419">
        <v>15.28</v>
      </c>
      <c r="J892" s="420">
        <v>0.1</v>
      </c>
      <c r="K892" s="420">
        <f t="shared" si="132"/>
        <v>4583.8999999999996</v>
      </c>
      <c r="L892" s="418"/>
      <c r="M892" s="420"/>
    </row>
    <row r="893" spans="1:13" ht="30" x14ac:dyDescent="0.25">
      <c r="A893" s="512" t="s">
        <v>269</v>
      </c>
      <c r="B893" s="463">
        <v>42626</v>
      </c>
      <c r="C893" s="418">
        <v>600</v>
      </c>
      <c r="D893" s="419">
        <v>14.91</v>
      </c>
      <c r="E893" s="420">
        <v>-3</v>
      </c>
      <c r="F893" s="420">
        <f t="shared" si="131"/>
        <v>8943</v>
      </c>
      <c r="G893" s="417">
        <v>42641</v>
      </c>
      <c r="H893" s="434">
        <v>400</v>
      </c>
      <c r="I893" s="419">
        <v>15.06</v>
      </c>
      <c r="J893" s="420">
        <v>0.13</v>
      </c>
      <c r="K893" s="420">
        <f t="shared" si="132"/>
        <v>6023.87</v>
      </c>
      <c r="L893" s="418"/>
      <c r="M893" s="420"/>
    </row>
    <row r="894" spans="1:13" x14ac:dyDescent="0.25">
      <c r="A894" s="512"/>
      <c r="B894" s="463">
        <v>42626</v>
      </c>
      <c r="C894" s="418">
        <v>400</v>
      </c>
      <c r="D894" s="419">
        <v>14.75</v>
      </c>
      <c r="E894" s="420">
        <v>0</v>
      </c>
      <c r="F894" s="420">
        <f t="shared" si="131"/>
        <v>5900</v>
      </c>
      <c r="G894" s="417">
        <v>42641</v>
      </c>
      <c r="H894" s="434">
        <v>322</v>
      </c>
      <c r="I894" s="419">
        <v>14.39</v>
      </c>
      <c r="J894" s="420">
        <v>0.1</v>
      </c>
      <c r="K894" s="420">
        <f t="shared" si="132"/>
        <v>4633.4799999999996</v>
      </c>
      <c r="L894" s="418"/>
      <c r="M894" s="420"/>
    </row>
    <row r="895" spans="1:13" x14ac:dyDescent="0.25">
      <c r="A895" s="512"/>
      <c r="B895" s="463">
        <v>42626</v>
      </c>
      <c r="C895" s="418">
        <v>300</v>
      </c>
      <c r="D895" s="419">
        <v>14.48</v>
      </c>
      <c r="E895" s="420">
        <v>0</v>
      </c>
      <c r="F895" s="420">
        <f t="shared" si="131"/>
        <v>4344</v>
      </c>
      <c r="G895" s="417">
        <v>42641</v>
      </c>
      <c r="H895" s="434">
        <v>500</v>
      </c>
      <c r="I895" s="419">
        <v>14.26</v>
      </c>
      <c r="J895" s="420">
        <v>0.16</v>
      </c>
      <c r="K895" s="420">
        <f t="shared" si="132"/>
        <v>7129.84</v>
      </c>
      <c r="L895" s="418"/>
      <c r="M895" s="420"/>
    </row>
    <row r="896" spans="1:13" x14ac:dyDescent="0.25">
      <c r="A896" s="512"/>
      <c r="B896" s="463">
        <v>42626</v>
      </c>
      <c r="C896" s="418">
        <v>300</v>
      </c>
      <c r="D896" s="419">
        <v>14.25</v>
      </c>
      <c r="E896" s="420">
        <v>0</v>
      </c>
      <c r="F896" s="420">
        <f t="shared" si="131"/>
        <v>4275</v>
      </c>
      <c r="G896" s="417">
        <v>42642</v>
      </c>
      <c r="H896" s="434">
        <v>300</v>
      </c>
      <c r="I896" s="419">
        <v>15.28</v>
      </c>
      <c r="J896" s="420">
        <v>0.1</v>
      </c>
      <c r="K896" s="420">
        <f t="shared" si="132"/>
        <v>4583.8999999999996</v>
      </c>
      <c r="L896" s="418"/>
      <c r="M896" s="420"/>
    </row>
    <row r="897" spans="1:13" x14ac:dyDescent="0.25">
      <c r="A897" s="512"/>
      <c r="B897" s="463">
        <v>42627</v>
      </c>
      <c r="C897" s="418">
        <v>200</v>
      </c>
      <c r="D897" s="419">
        <v>14.02</v>
      </c>
      <c r="E897" s="420">
        <v>-1</v>
      </c>
      <c r="F897" s="420">
        <f t="shared" si="131"/>
        <v>2803</v>
      </c>
      <c r="G897" s="417">
        <v>42642</v>
      </c>
      <c r="H897" s="434">
        <v>700</v>
      </c>
      <c r="I897" s="419">
        <v>15.78</v>
      </c>
      <c r="J897" s="420">
        <v>0.24</v>
      </c>
      <c r="K897" s="420">
        <f t="shared" si="132"/>
        <v>11045.76</v>
      </c>
      <c r="L897" s="418"/>
      <c r="M897" s="420"/>
    </row>
    <row r="898" spans="1:13" x14ac:dyDescent="0.25">
      <c r="A898" s="418"/>
      <c r="B898" s="463">
        <v>42628</v>
      </c>
      <c r="C898" s="418">
        <v>300</v>
      </c>
      <c r="D898" s="419">
        <v>14.3</v>
      </c>
      <c r="E898" s="420">
        <v>0</v>
      </c>
      <c r="F898" s="420">
        <f t="shared" si="131"/>
        <v>4290</v>
      </c>
      <c r="G898" s="417">
        <v>42642</v>
      </c>
      <c r="H898" s="434">
        <v>214</v>
      </c>
      <c r="I898" s="419">
        <v>15.98</v>
      </c>
      <c r="J898" s="420">
        <v>7.0000000000000007E-2</v>
      </c>
      <c r="K898" s="420">
        <f t="shared" si="132"/>
        <v>3419.65</v>
      </c>
      <c r="L898" s="418"/>
      <c r="M898" s="420"/>
    </row>
    <row r="899" spans="1:13" x14ac:dyDescent="0.25">
      <c r="A899" s="418"/>
      <c r="B899" s="463">
        <v>42632</v>
      </c>
      <c r="C899" s="418">
        <v>200</v>
      </c>
      <c r="D899" s="419">
        <v>14.06</v>
      </c>
      <c r="E899" s="420">
        <v>0</v>
      </c>
      <c r="F899" s="420">
        <f t="shared" si="131"/>
        <v>2812</v>
      </c>
      <c r="G899" s="417">
        <v>42648</v>
      </c>
      <c r="H899" s="434">
        <v>1000</v>
      </c>
      <c r="I899" s="419">
        <v>16.079999999999998</v>
      </c>
      <c r="J899" s="420">
        <v>0.35</v>
      </c>
      <c r="K899" s="420">
        <f t="shared" si="132"/>
        <v>16079.649999999998</v>
      </c>
      <c r="L899" s="418"/>
      <c r="M899" s="420"/>
    </row>
    <row r="900" spans="1:13" x14ac:dyDescent="0.25">
      <c r="A900" s="418"/>
      <c r="B900" s="463">
        <v>42633</v>
      </c>
      <c r="C900" s="418">
        <v>200</v>
      </c>
      <c r="D900" s="419">
        <v>14.11</v>
      </c>
      <c r="E900" s="420">
        <v>0</v>
      </c>
      <c r="F900" s="420">
        <f t="shared" si="131"/>
        <v>2822</v>
      </c>
      <c r="G900" s="417">
        <v>42648</v>
      </c>
      <c r="H900" s="434">
        <v>500</v>
      </c>
      <c r="I900" s="419">
        <v>16.38</v>
      </c>
      <c r="J900" s="420">
        <v>0.18</v>
      </c>
      <c r="K900" s="420">
        <f t="shared" si="132"/>
        <v>8189.8199999999988</v>
      </c>
      <c r="L900" s="418"/>
      <c r="M900" s="420"/>
    </row>
    <row r="901" spans="1:13" x14ac:dyDescent="0.25">
      <c r="A901" s="418"/>
      <c r="B901" s="463">
        <v>42633</v>
      </c>
      <c r="C901" s="418">
        <v>122</v>
      </c>
      <c r="D901" s="419">
        <v>14.1</v>
      </c>
      <c r="E901" s="420">
        <v>0</v>
      </c>
      <c r="F901" s="420">
        <f t="shared" si="131"/>
        <v>1720.2</v>
      </c>
      <c r="G901" s="417">
        <v>42649</v>
      </c>
      <c r="H901" s="434">
        <v>500</v>
      </c>
      <c r="I901" s="419">
        <v>16.16</v>
      </c>
      <c r="J901" s="420">
        <v>0.18</v>
      </c>
      <c r="K901" s="420">
        <f t="shared" si="132"/>
        <v>8079.82</v>
      </c>
      <c r="L901" s="418"/>
      <c r="M901" s="420"/>
    </row>
    <row r="902" spans="1:13" x14ac:dyDescent="0.25">
      <c r="A902" s="418"/>
      <c r="B902" s="463">
        <v>42636</v>
      </c>
      <c r="C902" s="418">
        <v>200</v>
      </c>
      <c r="D902" s="419">
        <v>14.38</v>
      </c>
      <c r="E902" s="420">
        <v>0</v>
      </c>
      <c r="F902" s="420">
        <f t="shared" si="131"/>
        <v>2876</v>
      </c>
      <c r="G902" s="417">
        <v>42671</v>
      </c>
      <c r="H902" s="434">
        <v>1000</v>
      </c>
      <c r="I902" s="419">
        <v>14.22</v>
      </c>
      <c r="J902" s="420">
        <v>0.31</v>
      </c>
      <c r="K902" s="420">
        <f t="shared" si="132"/>
        <v>14219.69</v>
      </c>
      <c r="L902" s="418"/>
      <c r="M902" s="420"/>
    </row>
    <row r="903" spans="1:13" x14ac:dyDescent="0.25">
      <c r="A903" s="418"/>
      <c r="B903" s="463">
        <v>42639</v>
      </c>
      <c r="C903" s="418">
        <v>200</v>
      </c>
      <c r="D903" s="419">
        <v>14.5</v>
      </c>
      <c r="E903" s="420">
        <v>0</v>
      </c>
      <c r="F903" s="420">
        <f t="shared" ref="F903:F917" si="133">C903*D903+E903</f>
        <v>2900</v>
      </c>
      <c r="G903" s="417">
        <v>42674</v>
      </c>
      <c r="H903" s="434">
        <v>300</v>
      </c>
      <c r="I903" s="419">
        <v>13.42</v>
      </c>
      <c r="J903" s="420">
        <v>0.09</v>
      </c>
      <c r="K903" s="420">
        <f t="shared" si="132"/>
        <v>4025.91</v>
      </c>
      <c r="L903" s="418"/>
      <c r="M903" s="420"/>
    </row>
    <row r="904" spans="1:13" x14ac:dyDescent="0.25">
      <c r="A904" s="418"/>
      <c r="B904" s="463">
        <v>42639</v>
      </c>
      <c r="C904" s="418">
        <v>200</v>
      </c>
      <c r="D904" s="419">
        <v>14.38</v>
      </c>
      <c r="E904" s="420">
        <v>0</v>
      </c>
      <c r="F904" s="420">
        <f t="shared" si="133"/>
        <v>2876</v>
      </c>
      <c r="G904" s="417">
        <v>42674</v>
      </c>
      <c r="H904" s="434">
        <v>200</v>
      </c>
      <c r="I904" s="419">
        <v>13.25</v>
      </c>
      <c r="J904" s="420">
        <v>-0.74</v>
      </c>
      <c r="K904" s="420">
        <f t="shared" si="132"/>
        <v>2650.74</v>
      </c>
      <c r="L904" s="418"/>
      <c r="M904" s="420"/>
    </row>
    <row r="905" spans="1:13" x14ac:dyDescent="0.25">
      <c r="A905" s="418"/>
      <c r="B905" s="463">
        <v>42640</v>
      </c>
      <c r="C905" s="418">
        <v>322</v>
      </c>
      <c r="D905" s="419">
        <v>13.97</v>
      </c>
      <c r="E905" s="420">
        <v>0</v>
      </c>
      <c r="F905" s="420">
        <f t="shared" si="133"/>
        <v>4498.34</v>
      </c>
      <c r="G905" s="417">
        <v>42676</v>
      </c>
      <c r="H905" s="434">
        <v>200</v>
      </c>
      <c r="I905" s="419">
        <v>13.05</v>
      </c>
      <c r="J905" s="420">
        <v>0.06</v>
      </c>
      <c r="K905" s="420">
        <f t="shared" si="132"/>
        <v>2609.94</v>
      </c>
      <c r="L905" s="418"/>
      <c r="M905" s="420"/>
    </row>
    <row r="906" spans="1:13" x14ac:dyDescent="0.25">
      <c r="A906" s="418"/>
      <c r="B906" s="463">
        <v>42641</v>
      </c>
      <c r="C906" s="418">
        <v>300</v>
      </c>
      <c r="D906" s="419">
        <v>14.02</v>
      </c>
      <c r="E906" s="420">
        <v>-1.26</v>
      </c>
      <c r="F906" s="420">
        <f t="shared" si="133"/>
        <v>4204.74</v>
      </c>
      <c r="G906" s="417">
        <v>42677</v>
      </c>
      <c r="H906" s="434">
        <v>500</v>
      </c>
      <c r="I906" s="419">
        <v>13.96</v>
      </c>
      <c r="J906" s="420">
        <v>0.15</v>
      </c>
      <c r="K906" s="420">
        <f t="shared" si="132"/>
        <v>6979.85</v>
      </c>
      <c r="L906" s="418"/>
      <c r="M906" s="420"/>
    </row>
    <row r="907" spans="1:13" x14ac:dyDescent="0.25">
      <c r="A907" s="418"/>
      <c r="B907" s="463">
        <v>42641</v>
      </c>
      <c r="C907" s="418">
        <v>200</v>
      </c>
      <c r="D907" s="419">
        <v>14.17</v>
      </c>
      <c r="E907" s="420">
        <v>0</v>
      </c>
      <c r="F907" s="420">
        <f t="shared" si="133"/>
        <v>2834</v>
      </c>
      <c r="G907" s="417">
        <v>42677</v>
      </c>
      <c r="H907" s="434">
        <v>2000</v>
      </c>
      <c r="I907" s="419">
        <v>14.5</v>
      </c>
      <c r="J907" s="420">
        <v>0.63</v>
      </c>
      <c r="K907" s="420">
        <f t="shared" si="132"/>
        <v>28999.37</v>
      </c>
      <c r="L907" s="418"/>
      <c r="M907" s="420"/>
    </row>
    <row r="908" spans="1:13" x14ac:dyDescent="0.25">
      <c r="A908" s="418"/>
      <c r="B908" s="463">
        <v>42642</v>
      </c>
      <c r="C908" s="418">
        <v>414</v>
      </c>
      <c r="D908" s="419">
        <v>15.66</v>
      </c>
      <c r="E908" s="420">
        <v>0</v>
      </c>
      <c r="F908" s="420">
        <f t="shared" si="133"/>
        <v>6483.24</v>
      </c>
      <c r="G908" s="417">
        <v>42682</v>
      </c>
      <c r="H908" s="434">
        <v>1000</v>
      </c>
      <c r="I908" s="419">
        <v>14.28</v>
      </c>
      <c r="J908" s="420">
        <v>0.31</v>
      </c>
      <c r="K908" s="420">
        <f t="shared" si="132"/>
        <v>14279.69</v>
      </c>
      <c r="L908" s="418"/>
      <c r="M908" s="420"/>
    </row>
    <row r="909" spans="1:13" ht="30" x14ac:dyDescent="0.25">
      <c r="A909" s="512" t="s">
        <v>283</v>
      </c>
      <c r="B909" s="463">
        <v>42647</v>
      </c>
      <c r="C909" s="418">
        <v>500</v>
      </c>
      <c r="D909" s="419">
        <v>15.86</v>
      </c>
      <c r="E909" s="420">
        <v>0</v>
      </c>
      <c r="F909" s="420">
        <f t="shared" si="133"/>
        <v>7930</v>
      </c>
      <c r="G909" s="417">
        <v>42685</v>
      </c>
      <c r="H909" s="434">
        <v>500</v>
      </c>
      <c r="I909" s="419">
        <v>15.88</v>
      </c>
      <c r="J909" s="420">
        <v>0.17</v>
      </c>
      <c r="K909" s="420">
        <f t="shared" si="132"/>
        <v>7939.83</v>
      </c>
      <c r="L909" s="418"/>
      <c r="M909" s="420"/>
    </row>
    <row r="910" spans="1:13" x14ac:dyDescent="0.25">
      <c r="A910" s="512"/>
      <c r="B910" s="463">
        <v>42647</v>
      </c>
      <c r="C910" s="418">
        <v>500</v>
      </c>
      <c r="D910" s="419">
        <v>15.62</v>
      </c>
      <c r="E910" s="420">
        <v>0</v>
      </c>
      <c r="F910" s="420">
        <f t="shared" si="133"/>
        <v>7810</v>
      </c>
      <c r="G910" s="417">
        <v>42695</v>
      </c>
      <c r="H910" s="434">
        <v>2272</v>
      </c>
      <c r="I910" s="419">
        <v>16.28</v>
      </c>
      <c r="J910" s="420">
        <v>0.81</v>
      </c>
      <c r="K910" s="420">
        <f t="shared" si="132"/>
        <v>36987.350000000006</v>
      </c>
      <c r="L910" s="418"/>
      <c r="M910" s="420"/>
    </row>
    <row r="911" spans="1:13" x14ac:dyDescent="0.25">
      <c r="A911" s="512"/>
      <c r="B911" s="463">
        <v>42649</v>
      </c>
      <c r="C911" s="418">
        <v>500</v>
      </c>
      <c r="D911" s="419">
        <v>15.97</v>
      </c>
      <c r="E911" s="420">
        <v>0</v>
      </c>
      <c r="F911" s="420">
        <f t="shared" si="133"/>
        <v>7985</v>
      </c>
      <c r="G911" s="417">
        <v>42695</v>
      </c>
      <c r="H911" s="434">
        <v>500</v>
      </c>
      <c r="I911" s="419">
        <v>16.45</v>
      </c>
      <c r="J911" s="420">
        <v>0.18</v>
      </c>
      <c r="K911" s="420">
        <f t="shared" si="132"/>
        <v>8224.82</v>
      </c>
      <c r="L911" s="418"/>
      <c r="M911" s="420"/>
    </row>
    <row r="912" spans="1:13" x14ac:dyDescent="0.25">
      <c r="A912" s="512"/>
      <c r="B912" s="463">
        <v>42649</v>
      </c>
      <c r="C912" s="418">
        <v>500</v>
      </c>
      <c r="D912" s="419">
        <v>15.84</v>
      </c>
      <c r="E912" s="420">
        <v>0</v>
      </c>
      <c r="F912" s="420">
        <f t="shared" si="133"/>
        <v>7920</v>
      </c>
      <c r="G912" s="417">
        <v>42696</v>
      </c>
      <c r="H912" s="434">
        <v>500</v>
      </c>
      <c r="I912" s="419">
        <v>16.54</v>
      </c>
      <c r="J912" s="420">
        <v>0.18</v>
      </c>
      <c r="K912" s="420">
        <f t="shared" si="132"/>
        <v>8269.82</v>
      </c>
      <c r="L912" s="418"/>
      <c r="M912" s="420"/>
    </row>
    <row r="913" spans="1:13" x14ac:dyDescent="0.25">
      <c r="A913" s="418"/>
      <c r="B913" s="463">
        <v>42649</v>
      </c>
      <c r="C913" s="418">
        <v>500</v>
      </c>
      <c r="D913" s="419">
        <v>16.079999999999998</v>
      </c>
      <c r="E913" s="420">
        <v>0</v>
      </c>
      <c r="F913" s="420">
        <f t="shared" si="133"/>
        <v>8039.9999999999991</v>
      </c>
      <c r="G913" s="417">
        <v>42697</v>
      </c>
      <c r="H913" s="434">
        <v>200</v>
      </c>
      <c r="I913" s="419">
        <v>16.79</v>
      </c>
      <c r="J913" s="420">
        <v>7.0000000000000007E-2</v>
      </c>
      <c r="K913" s="420">
        <f t="shared" si="132"/>
        <v>3357.93</v>
      </c>
      <c r="L913" s="418"/>
      <c r="M913" s="420"/>
    </row>
    <row r="914" spans="1:13" x14ac:dyDescent="0.25">
      <c r="A914" s="418"/>
      <c r="B914" s="463">
        <v>42650</v>
      </c>
      <c r="C914" s="418">
        <v>300</v>
      </c>
      <c r="D914" s="419">
        <v>15.75</v>
      </c>
      <c r="E914" s="420">
        <v>0</v>
      </c>
      <c r="F914" s="420">
        <f t="shared" si="133"/>
        <v>4725</v>
      </c>
      <c r="G914" s="417">
        <v>42697</v>
      </c>
      <c r="H914" s="434">
        <v>500</v>
      </c>
      <c r="I914" s="419">
        <v>16.59</v>
      </c>
      <c r="J914" s="420">
        <v>0.18</v>
      </c>
      <c r="K914" s="420">
        <f t="shared" si="132"/>
        <v>8294.82</v>
      </c>
      <c r="L914" s="418"/>
      <c r="M914" s="420"/>
    </row>
    <row r="915" spans="1:13" x14ac:dyDescent="0.25">
      <c r="A915" s="418"/>
      <c r="B915" s="463">
        <v>42650</v>
      </c>
      <c r="C915" s="418">
        <v>300</v>
      </c>
      <c r="D915" s="419">
        <v>15.58</v>
      </c>
      <c r="E915" s="420">
        <v>0</v>
      </c>
      <c r="F915" s="420">
        <f t="shared" si="133"/>
        <v>4674</v>
      </c>
      <c r="G915" s="417">
        <v>42704</v>
      </c>
      <c r="H915" s="434">
        <v>1000</v>
      </c>
      <c r="I915" s="419">
        <v>16.420000000000002</v>
      </c>
      <c r="J915" s="420">
        <v>0.36</v>
      </c>
      <c r="K915" s="420">
        <f t="shared" si="132"/>
        <v>16419.64</v>
      </c>
      <c r="L915" s="418"/>
      <c r="M915" s="420"/>
    </row>
    <row r="916" spans="1:13" x14ac:dyDescent="0.25">
      <c r="A916" s="418"/>
      <c r="B916" s="463">
        <v>42653</v>
      </c>
      <c r="C916" s="418">
        <v>394</v>
      </c>
      <c r="D916" s="419">
        <v>15.72</v>
      </c>
      <c r="E916" s="420">
        <v>0</v>
      </c>
      <c r="F916" s="420">
        <f t="shared" si="133"/>
        <v>6193.68</v>
      </c>
      <c r="G916" s="417">
        <v>42704</v>
      </c>
      <c r="H916" s="434">
        <v>300</v>
      </c>
      <c r="I916" s="419">
        <v>16.78</v>
      </c>
      <c r="J916" s="420">
        <v>1.61</v>
      </c>
      <c r="K916" s="420">
        <f t="shared" si="132"/>
        <v>5032.3900000000003</v>
      </c>
      <c r="L916" s="418"/>
      <c r="M916" s="420"/>
    </row>
    <row r="917" spans="1:13" x14ac:dyDescent="0.25">
      <c r="A917" s="418"/>
      <c r="B917" s="463">
        <v>42653</v>
      </c>
      <c r="C917" s="418">
        <v>6</v>
      </c>
      <c r="D917" s="419">
        <v>15.72</v>
      </c>
      <c r="E917" s="420">
        <v>0</v>
      </c>
      <c r="F917" s="420">
        <f t="shared" si="133"/>
        <v>94.320000000000007</v>
      </c>
      <c r="G917" s="417">
        <v>42704</v>
      </c>
      <c r="H917" s="434">
        <v>1000</v>
      </c>
      <c r="I917" s="419">
        <v>17.079999999999998</v>
      </c>
      <c r="J917" s="420">
        <v>0.37</v>
      </c>
      <c r="K917" s="420">
        <f t="shared" si="132"/>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32"/>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32"/>
        <v>8819.81</v>
      </c>
      <c r="L919" s="418"/>
      <c r="M919" s="420"/>
    </row>
    <row r="920" spans="1:13" x14ac:dyDescent="0.25">
      <c r="A920" s="513"/>
      <c r="B920" s="463">
        <v>42668</v>
      </c>
      <c r="C920" s="418">
        <v>500</v>
      </c>
      <c r="D920" s="419">
        <v>14.26</v>
      </c>
      <c r="E920" s="420">
        <v>-2.5</v>
      </c>
      <c r="F920" s="420">
        <f t="shared" ref="F920:F929" si="134">C920*D920+E920</f>
        <v>7127.5</v>
      </c>
      <c r="G920" s="417">
        <v>42705</v>
      </c>
      <c r="H920" s="434">
        <v>528</v>
      </c>
      <c r="I920" s="419">
        <v>18.7</v>
      </c>
      <c r="J920" s="420">
        <v>0.22</v>
      </c>
      <c r="K920" s="420">
        <f t="shared" si="132"/>
        <v>9873.380000000001</v>
      </c>
      <c r="L920" s="418"/>
      <c r="M920" s="420"/>
    </row>
    <row r="921" spans="1:13" x14ac:dyDescent="0.25">
      <c r="A921" s="513"/>
      <c r="B921" s="463">
        <v>42668</v>
      </c>
      <c r="C921" s="418">
        <v>500</v>
      </c>
      <c r="D921" s="419">
        <v>14.16</v>
      </c>
      <c r="E921" s="420">
        <v>0</v>
      </c>
      <c r="F921" s="420">
        <f t="shared" si="134"/>
        <v>7080</v>
      </c>
      <c r="G921" s="417">
        <v>42711</v>
      </c>
      <c r="H921" s="434">
        <v>500</v>
      </c>
      <c r="I921" s="419">
        <v>18.329999999999998</v>
      </c>
      <c r="J921" s="420">
        <v>0.2</v>
      </c>
      <c r="K921" s="420">
        <f t="shared" si="132"/>
        <v>9164.7999999999993</v>
      </c>
      <c r="L921" s="418"/>
      <c r="M921" s="420"/>
    </row>
    <row r="922" spans="1:13" x14ac:dyDescent="0.25">
      <c r="A922" s="513"/>
      <c r="B922" s="463">
        <v>42670</v>
      </c>
      <c r="C922" s="418">
        <v>500</v>
      </c>
      <c r="D922" s="419">
        <v>14.18</v>
      </c>
      <c r="E922" s="420">
        <v>0</v>
      </c>
      <c r="F922" s="420">
        <f t="shared" si="134"/>
        <v>7090</v>
      </c>
      <c r="G922" s="417">
        <v>42713</v>
      </c>
      <c r="H922" s="434">
        <v>500</v>
      </c>
      <c r="I922" s="419">
        <v>18.28</v>
      </c>
      <c r="J922" s="420">
        <v>0.2</v>
      </c>
      <c r="K922" s="420">
        <f t="shared" si="132"/>
        <v>9139.7999999999993</v>
      </c>
      <c r="L922" s="418"/>
      <c r="M922" s="420"/>
    </row>
    <row r="923" spans="1:13" x14ac:dyDescent="0.25">
      <c r="A923" s="513"/>
      <c r="B923" s="463">
        <v>42670</v>
      </c>
      <c r="C923" s="418">
        <v>500</v>
      </c>
      <c r="D923" s="419">
        <v>14.05</v>
      </c>
      <c r="E923" s="420">
        <v>0</v>
      </c>
      <c r="F923" s="420">
        <f t="shared" si="134"/>
        <v>7025</v>
      </c>
      <c r="G923" s="417">
        <v>42718</v>
      </c>
      <c r="H923" s="434">
        <v>200</v>
      </c>
      <c r="I923" s="419">
        <v>18.78</v>
      </c>
      <c r="J923" s="420">
        <v>0.08</v>
      </c>
      <c r="K923" s="420">
        <f t="shared" si="132"/>
        <v>3755.92</v>
      </c>
      <c r="L923" s="418"/>
      <c r="M923" s="420"/>
    </row>
    <row r="924" spans="1:13" x14ac:dyDescent="0.25">
      <c r="A924" s="513"/>
      <c r="B924" s="463">
        <v>42670</v>
      </c>
      <c r="C924" s="418">
        <v>500</v>
      </c>
      <c r="D924" s="419">
        <v>13.88</v>
      </c>
      <c r="E924" s="420">
        <v>0</v>
      </c>
      <c r="F924" s="420">
        <f t="shared" si="134"/>
        <v>6940</v>
      </c>
      <c r="G924" s="417">
        <v>42734</v>
      </c>
      <c r="H924" s="434">
        <v>1000</v>
      </c>
      <c r="I924" s="419">
        <v>17.72</v>
      </c>
      <c r="J924" s="420">
        <v>0.39</v>
      </c>
      <c r="K924" s="420">
        <f t="shared" si="132"/>
        <v>17719.61</v>
      </c>
      <c r="L924" s="418"/>
      <c r="M924" s="420"/>
    </row>
    <row r="925" spans="1:13" x14ac:dyDescent="0.25">
      <c r="A925" s="418"/>
      <c r="B925" s="463">
        <v>42671</v>
      </c>
      <c r="C925" s="418">
        <v>1000</v>
      </c>
      <c r="D925" s="419">
        <v>14.15</v>
      </c>
      <c r="E925" s="420">
        <v>0</v>
      </c>
      <c r="F925" s="420">
        <f t="shared" si="134"/>
        <v>14150</v>
      </c>
      <c r="G925" s="417">
        <v>42739</v>
      </c>
      <c r="H925" s="434">
        <v>500</v>
      </c>
      <c r="I925" s="419">
        <v>18.079999999999998</v>
      </c>
      <c r="J925" s="420">
        <v>0.2</v>
      </c>
      <c r="K925" s="420">
        <f t="shared" si="132"/>
        <v>9039.7999999999993</v>
      </c>
      <c r="L925" s="418"/>
      <c r="M925" s="420"/>
    </row>
    <row r="926" spans="1:13" x14ac:dyDescent="0.25">
      <c r="A926" s="418"/>
      <c r="B926" s="463">
        <v>42674</v>
      </c>
      <c r="C926" s="418">
        <v>300</v>
      </c>
      <c r="D926" s="419">
        <v>13.28</v>
      </c>
      <c r="E926" s="420">
        <v>-1.5</v>
      </c>
      <c r="F926" s="420">
        <f t="shared" si="134"/>
        <v>3982.5</v>
      </c>
      <c r="G926" s="417">
        <v>42748</v>
      </c>
      <c r="H926" s="434">
        <v>500</v>
      </c>
      <c r="I926" s="419">
        <v>17.48</v>
      </c>
      <c r="J926" s="420">
        <v>0.19</v>
      </c>
      <c r="K926" s="420">
        <f t="shared" si="132"/>
        <v>8739.81</v>
      </c>
      <c r="L926" s="418"/>
      <c r="M926" s="420"/>
    </row>
    <row r="927" spans="1:13" x14ac:dyDescent="0.25">
      <c r="A927" s="418"/>
      <c r="B927" s="463">
        <v>42674</v>
      </c>
      <c r="C927" s="418">
        <v>200</v>
      </c>
      <c r="D927" s="419">
        <v>13.15</v>
      </c>
      <c r="E927" s="420">
        <v>0.02</v>
      </c>
      <c r="F927" s="420">
        <f t="shared" si="134"/>
        <v>2630.02</v>
      </c>
      <c r="G927" s="417">
        <v>42761</v>
      </c>
      <c r="H927" s="434">
        <v>1000</v>
      </c>
      <c r="I927" s="419">
        <v>17.899999999999999</v>
      </c>
      <c r="J927" s="420">
        <v>0.39</v>
      </c>
      <c r="K927" s="420">
        <f t="shared" si="132"/>
        <v>17899.61</v>
      </c>
      <c r="L927" s="418"/>
      <c r="M927" s="420"/>
    </row>
    <row r="928" spans="1:13" x14ac:dyDescent="0.25">
      <c r="A928" s="418"/>
      <c r="B928" s="463">
        <v>42676</v>
      </c>
      <c r="C928" s="418">
        <v>200</v>
      </c>
      <c r="D928" s="419">
        <v>12.89</v>
      </c>
      <c r="E928" s="420">
        <v>0</v>
      </c>
      <c r="F928" s="420">
        <f t="shared" si="134"/>
        <v>2578</v>
      </c>
      <c r="G928" s="417">
        <v>42766</v>
      </c>
      <c r="H928" s="434">
        <v>300</v>
      </c>
      <c r="I928" s="419">
        <v>16.649999999999999</v>
      </c>
      <c r="J928" s="420">
        <v>0.11</v>
      </c>
      <c r="K928" s="420">
        <f t="shared" si="132"/>
        <v>4994.8900000000003</v>
      </c>
      <c r="L928" s="418"/>
      <c r="M928" s="420"/>
    </row>
    <row r="929" spans="1:13" x14ac:dyDescent="0.25">
      <c r="A929" s="418"/>
      <c r="B929" s="463">
        <v>42678</v>
      </c>
      <c r="C929" s="418">
        <v>500</v>
      </c>
      <c r="D929" s="419">
        <v>13.69</v>
      </c>
      <c r="E929" s="420">
        <v>0</v>
      </c>
      <c r="F929" s="420">
        <f t="shared" si="134"/>
        <v>6845</v>
      </c>
      <c r="G929" s="417">
        <v>42767</v>
      </c>
      <c r="H929" s="434">
        <v>612</v>
      </c>
      <c r="I929" s="419">
        <v>17.03</v>
      </c>
      <c r="J929" s="420">
        <v>0.23</v>
      </c>
      <c r="K929" s="420">
        <f t="shared" si="132"/>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32"/>
        <v>4930.4500000000007</v>
      </c>
      <c r="L930" s="418"/>
      <c r="M930" s="420"/>
    </row>
    <row r="931" spans="1:13" x14ac:dyDescent="0.25">
      <c r="A931" s="418"/>
      <c r="B931" s="463">
        <v>42691</v>
      </c>
      <c r="C931" s="418">
        <v>150</v>
      </c>
      <c r="D931" s="419">
        <v>15.48</v>
      </c>
      <c r="E931" s="420">
        <v>0</v>
      </c>
      <c r="F931" s="420">
        <f t="shared" ref="F931:F947" si="135">C931*D931+E931</f>
        <v>2322</v>
      </c>
      <c r="G931" s="417">
        <v>42767</v>
      </c>
      <c r="H931" s="434">
        <v>700</v>
      </c>
      <c r="I931" s="419">
        <v>16.57</v>
      </c>
      <c r="J931" s="420">
        <v>0.25</v>
      </c>
      <c r="K931" s="420">
        <f t="shared" si="132"/>
        <v>11598.75</v>
      </c>
      <c r="L931" s="418"/>
      <c r="M931" s="420"/>
    </row>
    <row r="932" spans="1:13" x14ac:dyDescent="0.25">
      <c r="A932" s="418"/>
      <c r="B932" s="463">
        <v>42691</v>
      </c>
      <c r="C932" s="418">
        <v>300</v>
      </c>
      <c r="D932" s="419">
        <v>15.48</v>
      </c>
      <c r="E932" s="420">
        <v>0</v>
      </c>
      <c r="F932" s="420">
        <f t="shared" si="135"/>
        <v>4644</v>
      </c>
      <c r="G932" s="417">
        <v>42768</v>
      </c>
      <c r="H932" s="434">
        <v>200</v>
      </c>
      <c r="I932" s="419">
        <v>16.7</v>
      </c>
      <c r="J932" s="420">
        <v>7.0000000000000007E-2</v>
      </c>
      <c r="K932" s="420">
        <f t="shared" si="132"/>
        <v>3339.93</v>
      </c>
      <c r="L932" s="418"/>
      <c r="M932" s="420"/>
    </row>
    <row r="933" spans="1:13" x14ac:dyDescent="0.25">
      <c r="A933" s="418"/>
      <c r="B933" s="463">
        <v>42696</v>
      </c>
      <c r="C933" s="418">
        <v>1000</v>
      </c>
      <c r="D933" s="419">
        <v>16.12</v>
      </c>
      <c r="E933" s="420">
        <v>0</v>
      </c>
      <c r="F933" s="420">
        <f t="shared" si="135"/>
        <v>16120.000000000002</v>
      </c>
      <c r="G933" s="417">
        <v>42768</v>
      </c>
      <c r="H933" s="434">
        <v>500</v>
      </c>
      <c r="I933" s="419">
        <v>16.600000000000001</v>
      </c>
      <c r="J933" s="420">
        <v>-1.82</v>
      </c>
      <c r="K933" s="420">
        <f t="shared" si="132"/>
        <v>8301.82</v>
      </c>
      <c r="L933" s="418"/>
      <c r="M933" s="420"/>
    </row>
    <row r="934" spans="1:13" x14ac:dyDescent="0.25">
      <c r="A934" s="418"/>
      <c r="B934" s="463">
        <v>42699</v>
      </c>
      <c r="C934" s="418">
        <v>200</v>
      </c>
      <c r="D934" s="419">
        <v>16.28</v>
      </c>
      <c r="E934" s="420">
        <v>0</v>
      </c>
      <c r="F934" s="420">
        <f t="shared" si="135"/>
        <v>3256</v>
      </c>
      <c r="G934" s="417">
        <v>42768</v>
      </c>
      <c r="H934" s="434">
        <v>500</v>
      </c>
      <c r="I934" s="419">
        <v>16.75</v>
      </c>
      <c r="J934" s="420">
        <v>0.18</v>
      </c>
      <c r="K934" s="420">
        <f t="shared" si="132"/>
        <v>8374.82</v>
      </c>
      <c r="L934" s="418"/>
      <c r="M934" s="420"/>
    </row>
    <row r="935" spans="1:13" x14ac:dyDescent="0.25">
      <c r="A935" s="513"/>
      <c r="B935" s="463">
        <v>42699</v>
      </c>
      <c r="C935" s="418">
        <v>500</v>
      </c>
      <c r="D935" s="419">
        <v>16.16</v>
      </c>
      <c r="E935" s="420">
        <v>0</v>
      </c>
      <c r="F935" s="420">
        <f t="shared" si="135"/>
        <v>8080</v>
      </c>
      <c r="G935" s="417">
        <v>42769</v>
      </c>
      <c r="H935" s="514">
        <v>400</v>
      </c>
      <c r="I935" s="515">
        <v>16.95</v>
      </c>
      <c r="J935" s="516">
        <v>0.15</v>
      </c>
      <c r="K935" s="516">
        <f t="shared" si="132"/>
        <v>6779.85</v>
      </c>
      <c r="L935" s="418"/>
      <c r="M935" s="420"/>
    </row>
    <row r="936" spans="1:13" x14ac:dyDescent="0.25">
      <c r="A936" s="513"/>
      <c r="B936" s="463">
        <v>42702</v>
      </c>
      <c r="C936" s="418">
        <v>500</v>
      </c>
      <c r="D936" s="419">
        <v>16.059999999999999</v>
      </c>
      <c r="E936" s="420">
        <v>0</v>
      </c>
      <c r="F936" s="420">
        <f t="shared" si="135"/>
        <v>8029.9999999999991</v>
      </c>
      <c r="G936" s="417">
        <v>42769</v>
      </c>
      <c r="H936" s="514">
        <v>300</v>
      </c>
      <c r="I936" s="515">
        <v>17.32</v>
      </c>
      <c r="J936" s="516">
        <v>0.11</v>
      </c>
      <c r="K936" s="516">
        <f t="shared" si="132"/>
        <v>5195.8900000000003</v>
      </c>
      <c r="L936" s="418"/>
      <c r="M936" s="420"/>
    </row>
    <row r="937" spans="1:13" x14ac:dyDescent="0.25">
      <c r="A937" s="513"/>
      <c r="B937" s="463">
        <v>42702</v>
      </c>
      <c r="C937" s="418">
        <v>200</v>
      </c>
      <c r="D937" s="419">
        <v>15.8</v>
      </c>
      <c r="E937" s="420">
        <v>0</v>
      </c>
      <c r="F937" s="420">
        <f t="shared" si="135"/>
        <v>3160</v>
      </c>
      <c r="G937" s="417">
        <v>42781</v>
      </c>
      <c r="H937" s="434">
        <v>600</v>
      </c>
      <c r="I937" s="419">
        <v>16.52</v>
      </c>
      <c r="J937" s="420">
        <v>0.22</v>
      </c>
      <c r="K937" s="420">
        <f t="shared" si="132"/>
        <v>9911.7800000000007</v>
      </c>
      <c r="L937" s="418"/>
      <c r="M937" s="420"/>
    </row>
    <row r="938" spans="1:13" x14ac:dyDescent="0.25">
      <c r="A938" s="513"/>
      <c r="B938" s="463">
        <v>42702</v>
      </c>
      <c r="C938" s="418">
        <v>300</v>
      </c>
      <c r="D938" s="419">
        <v>15.65</v>
      </c>
      <c r="E938" s="420">
        <v>0</v>
      </c>
      <c r="F938" s="420">
        <f t="shared" si="135"/>
        <v>4695</v>
      </c>
      <c r="G938" s="417">
        <v>42781</v>
      </c>
      <c r="H938" s="434">
        <v>300</v>
      </c>
      <c r="I938" s="419">
        <v>16.440000000000001</v>
      </c>
      <c r="J938" s="420">
        <v>0.11</v>
      </c>
      <c r="K938" s="420">
        <f t="shared" si="132"/>
        <v>4931.8900000000003</v>
      </c>
      <c r="L938" s="418"/>
      <c r="M938" s="420"/>
    </row>
    <row r="939" spans="1:13" x14ac:dyDescent="0.25">
      <c r="A939" s="418"/>
      <c r="B939" s="463">
        <v>42703</v>
      </c>
      <c r="C939" s="418">
        <v>300</v>
      </c>
      <c r="D939" s="419">
        <v>14.78</v>
      </c>
      <c r="E939" s="420">
        <v>0</v>
      </c>
      <c r="F939" s="420">
        <f t="shared" si="135"/>
        <v>4434</v>
      </c>
      <c r="G939" s="417">
        <v>42782</v>
      </c>
      <c r="H939" s="434">
        <v>300</v>
      </c>
      <c r="I939" s="419">
        <v>17</v>
      </c>
      <c r="J939" s="420">
        <v>0.11</v>
      </c>
      <c r="K939" s="420">
        <f t="shared" si="132"/>
        <v>5099.8900000000003</v>
      </c>
      <c r="L939" s="418"/>
      <c r="M939" s="420"/>
    </row>
    <row r="940" spans="1:13" x14ac:dyDescent="0.25">
      <c r="A940" s="418"/>
      <c r="B940" s="463">
        <v>42705</v>
      </c>
      <c r="C940" s="418">
        <v>350</v>
      </c>
      <c r="D940" s="419">
        <v>17.600000000000001</v>
      </c>
      <c r="E940" s="420">
        <v>0</v>
      </c>
      <c r="F940" s="420">
        <f t="shared" si="135"/>
        <v>6160.0000000000009</v>
      </c>
      <c r="G940" s="418"/>
      <c r="H940" s="434"/>
      <c r="I940" s="419"/>
      <c r="J940" s="420"/>
      <c r="K940" s="420"/>
      <c r="L940" s="418"/>
      <c r="M940" s="420"/>
    </row>
    <row r="941" spans="1:13" x14ac:dyDescent="0.25">
      <c r="A941" s="418"/>
      <c r="B941" s="463">
        <v>42711</v>
      </c>
      <c r="C941" s="418">
        <v>500</v>
      </c>
      <c r="D941" s="419">
        <v>18.12</v>
      </c>
      <c r="E941" s="420">
        <v>0</v>
      </c>
      <c r="F941" s="420">
        <f t="shared" si="135"/>
        <v>9060</v>
      </c>
      <c r="G941" s="418"/>
      <c r="H941" s="434"/>
      <c r="I941" s="419"/>
      <c r="J941" s="420"/>
      <c r="K941" s="420"/>
      <c r="L941" s="418"/>
      <c r="M941" s="420"/>
    </row>
    <row r="942" spans="1:13" x14ac:dyDescent="0.25">
      <c r="A942" s="418"/>
      <c r="B942" s="463">
        <v>42713</v>
      </c>
      <c r="C942" s="418">
        <v>500</v>
      </c>
      <c r="D942" s="419">
        <v>18.12</v>
      </c>
      <c r="E942" s="420">
        <v>0</v>
      </c>
      <c r="F942" s="420">
        <f t="shared" si="135"/>
        <v>9060</v>
      </c>
      <c r="G942" s="418"/>
      <c r="H942" s="434"/>
      <c r="I942" s="419"/>
      <c r="J942" s="420"/>
      <c r="K942" s="420"/>
      <c r="L942" s="418"/>
      <c r="M942" s="420"/>
    </row>
    <row r="943" spans="1:13" x14ac:dyDescent="0.25">
      <c r="A943" s="418"/>
      <c r="B943" s="463">
        <v>42718</v>
      </c>
      <c r="C943" s="418">
        <v>200</v>
      </c>
      <c r="D943" s="419">
        <v>18.73</v>
      </c>
      <c r="E943" s="420">
        <v>-1</v>
      </c>
      <c r="F943" s="420">
        <f t="shared" si="135"/>
        <v>3745</v>
      </c>
      <c r="G943" s="418"/>
      <c r="H943" s="434"/>
      <c r="I943" s="419"/>
      <c r="J943" s="420"/>
      <c r="K943" s="420"/>
      <c r="L943" s="418"/>
      <c r="M943" s="420"/>
    </row>
    <row r="944" spans="1:13" x14ac:dyDescent="0.25">
      <c r="A944" s="418"/>
      <c r="B944" s="463">
        <v>42733</v>
      </c>
      <c r="C944" s="418">
        <v>1000</v>
      </c>
      <c r="D944" s="419">
        <v>17.64</v>
      </c>
      <c r="E944" s="420">
        <v>-1.5</v>
      </c>
      <c r="F944" s="420">
        <f t="shared" si="135"/>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35"/>
        <v>17330</v>
      </c>
      <c r="G945" s="418"/>
      <c r="H945" s="434"/>
      <c r="I945" s="419"/>
      <c r="J945" s="420"/>
      <c r="K945" s="420"/>
      <c r="L945" s="418"/>
      <c r="M945" s="420"/>
    </row>
    <row r="946" spans="1:13" x14ac:dyDescent="0.25">
      <c r="A946" s="418"/>
      <c r="B946" s="463">
        <v>42741</v>
      </c>
      <c r="C946" s="418">
        <v>500</v>
      </c>
      <c r="D946" s="419">
        <v>17.88</v>
      </c>
      <c r="E946" s="420">
        <v>0</v>
      </c>
      <c r="F946" s="420">
        <f t="shared" si="135"/>
        <v>8940</v>
      </c>
      <c r="G946" s="418"/>
      <c r="H946" s="434"/>
      <c r="I946" s="419"/>
      <c r="J946" s="420"/>
      <c r="K946" s="420"/>
      <c r="L946" s="418"/>
      <c r="M946" s="420"/>
    </row>
    <row r="947" spans="1:13" x14ac:dyDescent="0.25">
      <c r="A947" s="418"/>
      <c r="B947" s="463">
        <v>42748</v>
      </c>
      <c r="C947" s="418">
        <v>500</v>
      </c>
      <c r="D947" s="419">
        <v>17.260000000000002</v>
      </c>
      <c r="E947" s="420">
        <v>0</v>
      </c>
      <c r="F947" s="420">
        <f t="shared" si="135"/>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21" priority="271">
      <formula>F166&gt;0</formula>
    </cfRule>
    <cfRule type="expression" dxfId="1620"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19" priority="264">
      <formula>F449&gt;0</formula>
    </cfRule>
    <cfRule type="expression" dxfId="1618" priority="265">
      <formula>F449&lt;0</formula>
    </cfRule>
  </conditionalFormatting>
  <conditionalFormatting sqref="H449:H455">
    <cfRule type="expression" dxfId="1617" priority="260">
      <formula>H449&gt;0</formula>
    </cfRule>
    <cfRule type="expression" dxfId="1616" priority="261">
      <formula>H449&lt;0</formula>
    </cfRule>
  </conditionalFormatting>
  <conditionalFormatting sqref="Q8">
    <cfRule type="expression" dxfId="1615" priority="246">
      <formula>Q8&gt;0</formula>
    </cfRule>
    <cfRule type="expression" dxfId="1614" priority="247">
      <formula>Q8&lt;0</formula>
    </cfRule>
  </conditionalFormatting>
  <conditionalFormatting sqref="Q7">
    <cfRule type="expression" dxfId="1613" priority="248">
      <formula>Q7&gt;0</formula>
    </cfRule>
    <cfRule type="expression" dxfId="1612" priority="249">
      <formula>Q7&lt;0</formula>
    </cfRule>
  </conditionalFormatting>
  <conditionalFormatting sqref="F557:F563">
    <cfRule type="expression" dxfId="1611" priority="220">
      <formula>F557&gt;0</formula>
    </cfRule>
    <cfRule type="expression" dxfId="1610" priority="221">
      <formula>F557&lt;0</formula>
    </cfRule>
  </conditionalFormatting>
  <conditionalFormatting sqref="F482:F500 H482:H500">
    <cfRule type="expression" dxfId="1609" priority="242">
      <formula>F482&gt;0</formula>
    </cfRule>
    <cfRule type="expression" dxfId="1608" priority="243">
      <formula>F482&lt;0</formula>
    </cfRule>
  </conditionalFormatting>
  <conditionalFormatting sqref="F475:F481">
    <cfRule type="expression" dxfId="1607" priority="240">
      <formula>F475&gt;0</formula>
    </cfRule>
    <cfRule type="expression" dxfId="1606" priority="241">
      <formula>F475&lt;0</formula>
    </cfRule>
  </conditionalFormatting>
  <conditionalFormatting sqref="H475:H481">
    <cfRule type="expression" dxfId="1605" priority="238">
      <formula>H475&gt;0</formula>
    </cfRule>
    <cfRule type="expression" dxfId="1604" priority="239">
      <formula>H475&lt;0</formula>
    </cfRule>
  </conditionalFormatting>
  <conditionalFormatting sqref="F508:F526 H508:H526">
    <cfRule type="expression" dxfId="1603" priority="236">
      <formula>F508&gt;0</formula>
    </cfRule>
    <cfRule type="expression" dxfId="1602" priority="237">
      <formula>F508&lt;0</formula>
    </cfRule>
  </conditionalFormatting>
  <conditionalFormatting sqref="F501:F507">
    <cfRule type="expression" dxfId="1601" priority="234">
      <formula>F501&gt;0</formula>
    </cfRule>
    <cfRule type="expression" dxfId="1600" priority="235">
      <formula>F501&lt;0</formula>
    </cfRule>
  </conditionalFormatting>
  <conditionalFormatting sqref="H501:H507">
    <cfRule type="expression" dxfId="1599" priority="232">
      <formula>H501&gt;0</formula>
    </cfRule>
    <cfRule type="expression" dxfId="1598" priority="233">
      <formula>H501&lt;0</formula>
    </cfRule>
  </conditionalFormatting>
  <conditionalFormatting sqref="F534:F551 H534:H551">
    <cfRule type="expression" dxfId="1597" priority="230">
      <formula>F534&gt;0</formula>
    </cfRule>
    <cfRule type="expression" dxfId="1596" priority="231">
      <formula>F534&lt;0</formula>
    </cfRule>
  </conditionalFormatting>
  <conditionalFormatting sqref="F527:F533">
    <cfRule type="expression" dxfId="1595" priority="228">
      <formula>F527&gt;0</formula>
    </cfRule>
    <cfRule type="expression" dxfId="1594" priority="229">
      <formula>F527&lt;0</formula>
    </cfRule>
  </conditionalFormatting>
  <conditionalFormatting sqref="H527:H533">
    <cfRule type="expression" dxfId="1593" priority="226">
      <formula>H527&gt;0</formula>
    </cfRule>
    <cfRule type="expression" dxfId="1592" priority="227">
      <formula>H527&lt;0</formula>
    </cfRule>
  </conditionalFormatting>
  <conditionalFormatting sqref="F552:F556 H552:H556">
    <cfRule type="expression" dxfId="1591" priority="224">
      <formula>F552&gt;0</formula>
    </cfRule>
    <cfRule type="expression" dxfId="1590" priority="225">
      <formula>F552&lt;0</formula>
    </cfRule>
  </conditionalFormatting>
  <conditionalFormatting sqref="F564:F579 H564:H579">
    <cfRule type="expression" dxfId="1589" priority="222">
      <formula>F564&gt;0</formula>
    </cfRule>
    <cfRule type="expression" dxfId="1588" priority="223">
      <formula>F564&lt;0</formula>
    </cfRule>
  </conditionalFormatting>
  <conditionalFormatting sqref="H557:H563">
    <cfRule type="expression" dxfId="1587" priority="218">
      <formula>H557&gt;0</formula>
    </cfRule>
    <cfRule type="expression" dxfId="1586" priority="219">
      <formula>H557&lt;0</formula>
    </cfRule>
  </conditionalFormatting>
  <conditionalFormatting sqref="F580 H580">
    <cfRule type="expression" dxfId="1585" priority="216">
      <formula>F580&gt;0</formula>
    </cfRule>
    <cfRule type="expression" dxfId="1584" priority="217">
      <formula>F580&lt;0</formula>
    </cfRule>
  </conditionalFormatting>
  <conditionalFormatting sqref="F581:F585 H581:H585">
    <cfRule type="expression" dxfId="1583" priority="214">
      <formula>F581&gt;0</formula>
    </cfRule>
    <cfRule type="expression" dxfId="1582" priority="215">
      <formula>F581&lt;0</formula>
    </cfRule>
  </conditionalFormatting>
  <conditionalFormatting sqref="F593:F608 H593:H608">
    <cfRule type="expression" dxfId="1581" priority="212">
      <formula>F593&gt;0</formula>
    </cfRule>
    <cfRule type="expression" dxfId="1580" priority="213">
      <formula>F593&lt;0</formula>
    </cfRule>
  </conditionalFormatting>
  <conditionalFormatting sqref="F586:F592">
    <cfRule type="expression" dxfId="1579" priority="210">
      <formula>F586&gt;0</formula>
    </cfRule>
    <cfRule type="expression" dxfId="1578" priority="211">
      <formula>F586&lt;0</formula>
    </cfRule>
  </conditionalFormatting>
  <conditionalFormatting sqref="H586:H592">
    <cfRule type="expression" dxfId="1577" priority="208">
      <formula>H586&gt;0</formula>
    </cfRule>
    <cfRule type="expression" dxfId="1576" priority="209">
      <formula>H586&lt;0</formula>
    </cfRule>
  </conditionalFormatting>
  <conditionalFormatting sqref="F610:F615 H610:H615">
    <cfRule type="expression" dxfId="1575" priority="206">
      <formula>F610&gt;0</formula>
    </cfRule>
    <cfRule type="expression" dxfId="1574" priority="207">
      <formula>F610&lt;0</formula>
    </cfRule>
  </conditionalFormatting>
  <conditionalFormatting sqref="F616 H616">
    <cfRule type="expression" dxfId="1573" priority="204">
      <formula>F616&gt;0</formula>
    </cfRule>
    <cfRule type="expression" dxfId="1572" priority="205">
      <formula>F616&lt;0</formula>
    </cfRule>
  </conditionalFormatting>
  <conditionalFormatting sqref="F617:F621 H617:H621">
    <cfRule type="expression" dxfId="1571" priority="202">
      <formula>F617&gt;0</formula>
    </cfRule>
    <cfRule type="expression" dxfId="1570" priority="203">
      <formula>F617&lt;0</formula>
    </cfRule>
  </conditionalFormatting>
  <conditionalFormatting sqref="F629:F644 H629:H644">
    <cfRule type="expression" dxfId="1569" priority="200">
      <formula>F629&gt;0</formula>
    </cfRule>
    <cfRule type="expression" dxfId="1568" priority="201">
      <formula>F629&lt;0</formula>
    </cfRule>
  </conditionalFormatting>
  <conditionalFormatting sqref="F622:F628">
    <cfRule type="expression" dxfId="1567" priority="198">
      <formula>F622&gt;0</formula>
    </cfRule>
    <cfRule type="expression" dxfId="1566" priority="199">
      <formula>F622&lt;0</formula>
    </cfRule>
  </conditionalFormatting>
  <conditionalFormatting sqref="H622:H628">
    <cfRule type="expression" dxfId="1565" priority="196">
      <formula>H622&gt;0</formula>
    </cfRule>
    <cfRule type="expression" dxfId="1564" priority="197">
      <formula>H622&lt;0</formula>
    </cfRule>
  </conditionalFormatting>
  <conditionalFormatting sqref="F645:F650 H645:H650">
    <cfRule type="expression" dxfId="1563" priority="194">
      <formula>F645&gt;0</formula>
    </cfRule>
    <cfRule type="expression" dxfId="1562" priority="195">
      <formula>F645&lt;0</formula>
    </cfRule>
  </conditionalFormatting>
  <conditionalFormatting sqref="F651 H651">
    <cfRule type="expression" dxfId="1561" priority="192">
      <formula>F651&gt;0</formula>
    </cfRule>
    <cfRule type="expression" dxfId="1560" priority="193">
      <formula>F651&lt;0</formula>
    </cfRule>
  </conditionalFormatting>
  <conditionalFormatting sqref="F652:F656 H652:H656">
    <cfRule type="expression" dxfId="1559" priority="190">
      <formula>F652&gt;0</formula>
    </cfRule>
    <cfRule type="expression" dxfId="1558" priority="191">
      <formula>F652&lt;0</formula>
    </cfRule>
  </conditionalFormatting>
  <conditionalFormatting sqref="F664:F679 H664:H679">
    <cfRule type="expression" dxfId="1557" priority="188">
      <formula>F664&gt;0</formula>
    </cfRule>
    <cfRule type="expression" dxfId="1556" priority="189">
      <formula>F664&lt;0</formula>
    </cfRule>
  </conditionalFormatting>
  <conditionalFormatting sqref="F657:F663">
    <cfRule type="expression" dxfId="1555" priority="186">
      <formula>F657&gt;0</formula>
    </cfRule>
    <cfRule type="expression" dxfId="1554" priority="187">
      <formula>F657&lt;0</formula>
    </cfRule>
  </conditionalFormatting>
  <conditionalFormatting sqref="H657:H663">
    <cfRule type="expression" dxfId="1553" priority="184">
      <formula>H657&gt;0</formula>
    </cfRule>
    <cfRule type="expression" dxfId="1552" priority="185">
      <formula>H657&lt;0</formula>
    </cfRule>
  </conditionalFormatting>
  <conditionalFormatting sqref="M708">
    <cfRule type="expression" dxfId="1551" priority="182">
      <formula>M708&gt;0</formula>
    </cfRule>
    <cfRule type="expression" dxfId="1550" priority="183">
      <formula>M708&lt;0</formula>
    </cfRule>
  </conditionalFormatting>
  <conditionalFormatting sqref="F172:F183">
    <cfRule type="expression" dxfId="1549" priority="178">
      <formula>F172&gt;0</formula>
    </cfRule>
    <cfRule type="expression" dxfId="1548" priority="179">
      <formula>F172&lt;0</formula>
    </cfRule>
  </conditionalFormatting>
  <conditionalFormatting sqref="H172:H183">
    <cfRule type="expression" dxfId="1547" priority="176">
      <formula>H172&gt;0</formula>
    </cfRule>
    <cfRule type="expression" dxfId="1546" priority="177">
      <formula>H172&lt;0</formula>
    </cfRule>
  </conditionalFormatting>
  <conditionalFormatting sqref="F166:F171 H166:H171">
    <cfRule type="expression" dxfId="1545" priority="174">
      <formula>F166&gt;0</formula>
    </cfRule>
    <cfRule type="expression" dxfId="1544" priority="175">
      <formula>F166&lt;0</formula>
    </cfRule>
  </conditionalFormatting>
  <conditionalFormatting sqref="J168">
    <cfRule type="expression" dxfId="1543" priority="172">
      <formula>J168&gt;0</formula>
    </cfRule>
    <cfRule type="expression" dxfId="1542" priority="173">
      <formula>J168&lt;0</formula>
    </cfRule>
  </conditionalFormatting>
  <conditionalFormatting sqref="J169:J175">
    <cfRule type="expression" dxfId="1541" priority="170">
      <formula>J169&gt;0</formula>
    </cfRule>
    <cfRule type="expression" dxfId="1540" priority="171">
      <formula>J169&lt;0</formula>
    </cfRule>
  </conditionalFormatting>
  <conditionalFormatting sqref="L168:L250 L257 L259">
    <cfRule type="expression" dxfId="1539" priority="166">
      <formula>L168&gt;0</formula>
    </cfRule>
    <cfRule type="expression" dxfId="1538" priority="167">
      <formula>L168&lt;0</formula>
    </cfRule>
  </conditionalFormatting>
  <conditionalFormatting sqref="Q10">
    <cfRule type="expression" dxfId="1537" priority="164">
      <formula>Q10&gt;0</formula>
    </cfRule>
    <cfRule type="expression" dxfId="1536" priority="165">
      <formula>Q10&lt;0</formula>
    </cfRule>
  </conditionalFormatting>
  <conditionalFormatting sqref="H279:H281 F279:F281">
    <cfRule type="expression" dxfId="1535" priority="161">
      <formula>F279&gt;0</formula>
    </cfRule>
    <cfRule type="expression" dxfId="1534" priority="162">
      <formula>F279&lt;0</formula>
    </cfRule>
  </conditionalFormatting>
  <conditionalFormatting sqref="H275:H277 F275:F277">
    <cfRule type="expression" dxfId="1533" priority="159">
      <formula>F275&gt;0</formula>
    </cfRule>
    <cfRule type="expression" dxfId="1532" priority="160">
      <formula>F275&lt;0</formula>
    </cfRule>
  </conditionalFormatting>
  <conditionalFormatting sqref="H274 F274">
    <cfRule type="expression" dxfId="1531" priority="157">
      <formula>F274&gt;0</formula>
    </cfRule>
    <cfRule type="expression" dxfId="1530" priority="158">
      <formula>F274&lt;0</formula>
    </cfRule>
  </conditionalFormatting>
  <conditionalFormatting sqref="H278 F278">
    <cfRule type="expression" dxfId="1529" priority="155">
      <formula>F278&gt;0</formula>
    </cfRule>
    <cfRule type="expression" dxfId="1528" priority="156">
      <formula>F278&lt;0</formula>
    </cfRule>
  </conditionalFormatting>
  <conditionalFormatting sqref="H284:H287 F284:F287">
    <cfRule type="expression" dxfId="1527" priority="151">
      <formula>F284&gt;0</formula>
    </cfRule>
    <cfRule type="expression" dxfId="1526" priority="152">
      <formula>F284&lt;0</formula>
    </cfRule>
  </conditionalFormatting>
  <conditionalFormatting sqref="H282:H283 F282:F283">
    <cfRule type="expression" dxfId="1525" priority="149">
      <formula>F282&gt;0</formula>
    </cfRule>
    <cfRule type="expression" dxfId="1524" priority="150">
      <formula>F282&lt;0</formula>
    </cfRule>
  </conditionalFormatting>
  <conditionalFormatting sqref="H309 F309">
    <cfRule type="expression" dxfId="1523" priority="147">
      <formula>F309&gt;0</formula>
    </cfRule>
    <cfRule type="expression" dxfId="1522" priority="148">
      <formula>F309&lt;0</formula>
    </cfRule>
  </conditionalFormatting>
  <conditionalFormatting sqref="H290:H292 F290:F292">
    <cfRule type="expression" dxfId="1521" priority="145">
      <formula>F290&gt;0</formula>
    </cfRule>
    <cfRule type="expression" dxfId="1520" priority="146">
      <formula>F290&lt;0</formula>
    </cfRule>
  </conditionalFormatting>
  <conditionalFormatting sqref="H288:H289 F288:F289">
    <cfRule type="expression" dxfId="1519" priority="143">
      <formula>F288&gt;0</formula>
    </cfRule>
    <cfRule type="expression" dxfId="1518" priority="144">
      <formula>F288&lt;0</formula>
    </cfRule>
  </conditionalFormatting>
  <conditionalFormatting sqref="H302:H304 F302:F304">
    <cfRule type="expression" dxfId="1517" priority="141">
      <formula>F302&gt;0</formula>
    </cfRule>
    <cfRule type="expression" dxfId="1516" priority="142">
      <formula>F302&lt;0</formula>
    </cfRule>
  </conditionalFormatting>
  <conditionalFormatting sqref="H301 F301">
    <cfRule type="expression" dxfId="1515" priority="139">
      <formula>F301&gt;0</formula>
    </cfRule>
    <cfRule type="expression" dxfId="1514" priority="140">
      <formula>F301&lt;0</formula>
    </cfRule>
  </conditionalFormatting>
  <conditionalFormatting sqref="H298:H300 F298:F300">
    <cfRule type="expression" dxfId="1513" priority="137">
      <formula>F298&gt;0</formula>
    </cfRule>
    <cfRule type="expression" dxfId="1512" priority="138">
      <formula>F298&lt;0</formula>
    </cfRule>
  </conditionalFormatting>
  <conditionalFormatting sqref="H297 F297">
    <cfRule type="expression" dxfId="1511" priority="135">
      <formula>F297&gt;0</formula>
    </cfRule>
    <cfRule type="expression" dxfId="1510" priority="136">
      <formula>F297&lt;0</formula>
    </cfRule>
  </conditionalFormatting>
  <conditionalFormatting sqref="H294:H296 F294:F296">
    <cfRule type="expression" dxfId="1509" priority="133">
      <formula>F294&gt;0</formula>
    </cfRule>
    <cfRule type="expression" dxfId="1508" priority="134">
      <formula>F294&lt;0</formula>
    </cfRule>
  </conditionalFormatting>
  <conditionalFormatting sqref="H293 F293">
    <cfRule type="expression" dxfId="1507" priority="131">
      <formula>F293&gt;0</formula>
    </cfRule>
    <cfRule type="expression" dxfId="1506" priority="132">
      <formula>F293&lt;0</formula>
    </cfRule>
  </conditionalFormatting>
  <conditionalFormatting sqref="H306:H308 F306:F308">
    <cfRule type="expression" dxfId="1505" priority="129">
      <formula>F306&gt;0</formula>
    </cfRule>
    <cfRule type="expression" dxfId="1504" priority="130">
      <formula>F306&lt;0</formula>
    </cfRule>
  </conditionalFormatting>
  <conditionalFormatting sqref="H305 F305">
    <cfRule type="expression" dxfId="1503" priority="127">
      <formula>F305&gt;0</formula>
    </cfRule>
    <cfRule type="expression" dxfId="1502" priority="128">
      <formula>F305&lt;0</formula>
    </cfRule>
  </conditionalFormatting>
  <conditionalFormatting sqref="H313 F313">
    <cfRule type="expression" dxfId="1501" priority="123">
      <formula>F313&gt;0</formula>
    </cfRule>
    <cfRule type="expression" dxfId="1500" priority="124">
      <formula>F313&lt;0</formula>
    </cfRule>
  </conditionalFormatting>
  <conditionalFormatting sqref="H310:H312 F310:F312">
    <cfRule type="expression" dxfId="1499" priority="121">
      <formula>F310&gt;0</formula>
    </cfRule>
    <cfRule type="expression" dxfId="1498" priority="122">
      <formula>F310&lt;0</formula>
    </cfRule>
  </conditionalFormatting>
  <conditionalFormatting sqref="H324:H325 F324:F325">
    <cfRule type="expression" dxfId="1497" priority="119">
      <formula>F324&gt;0</formula>
    </cfRule>
    <cfRule type="expression" dxfId="1496" priority="120">
      <formula>F324&lt;0</formula>
    </cfRule>
  </conditionalFormatting>
  <conditionalFormatting sqref="H320:H323 F320:F323">
    <cfRule type="expression" dxfId="1495" priority="115">
      <formula>F320&gt;0</formula>
    </cfRule>
    <cfRule type="expression" dxfId="1494" priority="116">
      <formula>F320&lt;0</formula>
    </cfRule>
  </conditionalFormatting>
  <conditionalFormatting sqref="H318:H319 F318:F319">
    <cfRule type="expression" dxfId="1493" priority="113">
      <formula>F318&gt;0</formula>
    </cfRule>
    <cfRule type="expression" dxfId="1492" priority="114">
      <formula>F318&lt;0</formula>
    </cfRule>
  </conditionalFormatting>
  <conditionalFormatting sqref="H314:H317 F314:F317">
    <cfRule type="expression" dxfId="1491" priority="109">
      <formula>F314&gt;0</formula>
    </cfRule>
    <cfRule type="expression" dxfId="1490" priority="110">
      <formula>F314&lt;0</formula>
    </cfRule>
  </conditionalFormatting>
  <conditionalFormatting sqref="F333:F336 H333:H336">
    <cfRule type="expression" dxfId="1489" priority="107">
      <formula>F333&gt;0</formula>
    </cfRule>
    <cfRule type="expression" dxfId="1488" priority="108">
      <formula>F333&lt;0</formula>
    </cfRule>
  </conditionalFormatting>
  <conditionalFormatting sqref="F331:F332 H331:H332">
    <cfRule type="expression" dxfId="1487" priority="105">
      <formula>F331&gt;0</formula>
    </cfRule>
    <cfRule type="expression" dxfId="1486" priority="106">
      <formula>F331&lt;0</formula>
    </cfRule>
  </conditionalFormatting>
  <conditionalFormatting sqref="F337:F339 H337:H339 K337:K340">
    <cfRule type="expression" dxfId="1485" priority="99">
      <formula>F337&gt;0</formula>
    </cfRule>
    <cfRule type="expression" dxfId="1484" priority="100">
      <formula>F337&lt;0</formula>
    </cfRule>
  </conditionalFormatting>
  <conditionalFormatting sqref="H344:H346 F344:F346 K344:K347">
    <cfRule type="expression" dxfId="1483" priority="95">
      <formula>F344&gt;0</formula>
    </cfRule>
    <cfRule type="expression" dxfId="1482" priority="96">
      <formula>F344&lt;0</formula>
    </cfRule>
  </conditionalFormatting>
  <conditionalFormatting sqref="H347:H350 F347:F350 K348:K350">
    <cfRule type="expression" dxfId="1481" priority="93">
      <formula>F347&gt;0</formula>
    </cfRule>
    <cfRule type="expression" dxfId="1480" priority="94">
      <formula>F347&lt;0</formula>
    </cfRule>
  </conditionalFormatting>
  <conditionalFormatting sqref="H351:H352 F351:F352 K351:K352">
    <cfRule type="expression" dxfId="1479" priority="91">
      <formula>F351&gt;0</formula>
    </cfRule>
    <cfRule type="expression" dxfId="1478" priority="92">
      <formula>F351&lt;0</formula>
    </cfRule>
  </conditionalFormatting>
  <conditionalFormatting sqref="K368 F368 H368">
    <cfRule type="expression" dxfId="1477" priority="89">
      <formula>F368&gt;0</formula>
    </cfRule>
    <cfRule type="expression" dxfId="1476" priority="90">
      <formula>F368&lt;0</formula>
    </cfRule>
  </conditionalFormatting>
  <conditionalFormatting sqref="K356:K358 F356:F358 H356:H358">
    <cfRule type="expression" dxfId="1475" priority="87">
      <formula>F356&gt;0</formula>
    </cfRule>
    <cfRule type="expression" dxfId="1474" priority="88">
      <formula>F356&lt;0</formula>
    </cfRule>
  </conditionalFormatting>
  <conditionalFormatting sqref="F360:F362 H360:H362 K360:K362">
    <cfRule type="expression" dxfId="1473" priority="83">
      <formula>F360&gt;0</formula>
    </cfRule>
    <cfRule type="expression" dxfId="1472" priority="84">
      <formula>F360&lt;0</formula>
    </cfRule>
  </conditionalFormatting>
  <conditionalFormatting sqref="K359 F359 H359">
    <cfRule type="expression" dxfId="1471" priority="81">
      <formula>F359&gt;0</formula>
    </cfRule>
    <cfRule type="expression" dxfId="1470" priority="82">
      <formula>F359&lt;0</formula>
    </cfRule>
  </conditionalFormatting>
  <conditionalFormatting sqref="K363:K364 F363:F364 H363:H364">
    <cfRule type="expression" dxfId="1469" priority="79">
      <formula>F363&gt;0</formula>
    </cfRule>
    <cfRule type="expression" dxfId="1468" priority="80">
      <formula>F363&lt;0</formula>
    </cfRule>
  </conditionalFormatting>
  <conditionalFormatting sqref="K365:K367 F365:F367 H365:H367">
    <cfRule type="expression" dxfId="1467" priority="73">
      <formula>F365&gt;0</formula>
    </cfRule>
    <cfRule type="expression" dxfId="1466" priority="74">
      <formula>F365&lt;0</formula>
    </cfRule>
  </conditionalFormatting>
  <conditionalFormatting sqref="F373:F375 H373:H375">
    <cfRule type="expression" dxfId="1465" priority="71">
      <formula>F373&gt;0</formula>
    </cfRule>
    <cfRule type="expression" dxfId="1464" priority="72">
      <formula>F373&lt;0</formula>
    </cfRule>
  </conditionalFormatting>
  <conditionalFormatting sqref="F372 H372">
    <cfRule type="expression" dxfId="1463" priority="69">
      <formula>F372&gt;0</formula>
    </cfRule>
    <cfRule type="expression" dxfId="1462" priority="70">
      <formula>F372&lt;0</formula>
    </cfRule>
  </conditionalFormatting>
  <conditionalFormatting sqref="F369:F371 H369:H371 K369:K375">
    <cfRule type="expression" dxfId="1461" priority="67">
      <formula>F369&gt;0</formula>
    </cfRule>
    <cfRule type="expression" dxfId="1460" priority="68">
      <formula>F369&lt;0</formula>
    </cfRule>
  </conditionalFormatting>
  <conditionalFormatting sqref="K376 F376 H376">
    <cfRule type="expression" dxfId="1459" priority="65">
      <formula>F376&gt;0</formula>
    </cfRule>
    <cfRule type="expression" dxfId="1458" priority="66">
      <formula>F376&lt;0</formula>
    </cfRule>
  </conditionalFormatting>
  <conditionalFormatting sqref="K377:K379 F377:F379 H377:H379">
    <cfRule type="expression" dxfId="1457" priority="63">
      <formula>F377&gt;0</formula>
    </cfRule>
    <cfRule type="expression" dxfId="1456" priority="64">
      <formula>F377&lt;0</formula>
    </cfRule>
  </conditionalFormatting>
  <conditionalFormatting sqref="K384 F384 H384">
    <cfRule type="expression" dxfId="1455" priority="61">
      <formula>F384&gt;0</formula>
    </cfRule>
    <cfRule type="expression" dxfId="1454" priority="62">
      <formula>F384&lt;0</formula>
    </cfRule>
  </conditionalFormatting>
  <conditionalFormatting sqref="F381:F383 H381:H383 K381:K383">
    <cfRule type="expression" dxfId="1453" priority="59">
      <formula>F381&gt;0</formula>
    </cfRule>
    <cfRule type="expression" dxfId="1452" priority="60">
      <formula>F381&lt;0</formula>
    </cfRule>
  </conditionalFormatting>
  <conditionalFormatting sqref="K380 F380 H380">
    <cfRule type="expression" dxfId="1451" priority="57">
      <formula>F380&gt;0</formula>
    </cfRule>
    <cfRule type="expression" dxfId="1450" priority="58">
      <formula>F380&lt;0</formula>
    </cfRule>
  </conditionalFormatting>
  <conditionalFormatting sqref="F389:F391 H389:H391 K389:K391">
    <cfRule type="expression" dxfId="1449" priority="55">
      <formula>F389&gt;0</formula>
    </cfRule>
    <cfRule type="expression" dxfId="1448" priority="56">
      <formula>F389&lt;0</formula>
    </cfRule>
  </conditionalFormatting>
  <conditionalFormatting sqref="K388 F388 H388">
    <cfRule type="expression" dxfId="1447" priority="53">
      <formula>F388&gt;0</formula>
    </cfRule>
    <cfRule type="expression" dxfId="1446" priority="54">
      <formula>F388&lt;0</formula>
    </cfRule>
  </conditionalFormatting>
  <conditionalFormatting sqref="K385:K387 F385:F387 H385:H387">
    <cfRule type="expression" dxfId="1445" priority="51">
      <formula>F385&gt;0</formula>
    </cfRule>
    <cfRule type="expression" dxfId="1444" priority="52">
      <formula>F385&lt;0</formula>
    </cfRule>
  </conditionalFormatting>
  <conditionalFormatting sqref="K398 F398 H398">
    <cfRule type="expression" dxfId="1443" priority="49">
      <formula>F398&gt;0</formula>
    </cfRule>
    <cfRule type="expression" dxfId="1442" priority="50">
      <formula>F398&lt;0</formula>
    </cfRule>
  </conditionalFormatting>
  <conditionalFormatting sqref="K393 F393 H393">
    <cfRule type="expression" dxfId="1441" priority="47">
      <formula>F393&gt;0</formula>
    </cfRule>
    <cfRule type="expression" dxfId="1440" priority="48">
      <formula>F393&lt;0</formula>
    </cfRule>
  </conditionalFormatting>
  <conditionalFormatting sqref="K392 F392 H392">
    <cfRule type="expression" dxfId="1439" priority="45">
      <formula>F392&gt;0</formula>
    </cfRule>
    <cfRule type="expression" dxfId="1438" priority="46">
      <formula>F392&lt;0</formula>
    </cfRule>
  </conditionalFormatting>
  <conditionalFormatting sqref="F394:F396 H394:H396 K394:K396">
    <cfRule type="expression" dxfId="1437" priority="43">
      <formula>F394&gt;0</formula>
    </cfRule>
    <cfRule type="expression" dxfId="1436" priority="44">
      <formula>F394&lt;0</formula>
    </cfRule>
  </conditionalFormatting>
  <conditionalFormatting sqref="K397 F397 H397">
    <cfRule type="expression" dxfId="1435" priority="41">
      <formula>F397&gt;0</formula>
    </cfRule>
    <cfRule type="expression" dxfId="1434" priority="42">
      <formula>F397&lt;0</formula>
    </cfRule>
  </conditionalFormatting>
  <conditionalFormatting sqref="H402 F402 K402">
    <cfRule type="expression" dxfId="1433" priority="35">
      <formula>F402&gt;0</formula>
    </cfRule>
    <cfRule type="expression" dxfId="1432" priority="36">
      <formula>F402&lt;0</formula>
    </cfRule>
  </conditionalFormatting>
  <conditionalFormatting sqref="H403:H405 F403:F405 K403:K405">
    <cfRule type="expression" dxfId="1431" priority="33">
      <formula>F403&gt;0</formula>
    </cfRule>
    <cfRule type="expression" dxfId="1430" priority="34">
      <formula>F403&lt;0</formula>
    </cfRule>
  </conditionalFormatting>
  <conditionalFormatting sqref="K410 F410 H410">
    <cfRule type="expression" dxfId="1429" priority="29">
      <formula>F410&gt;0</formula>
    </cfRule>
    <cfRule type="expression" dxfId="1428" priority="30">
      <formula>F410&lt;0</formula>
    </cfRule>
  </conditionalFormatting>
  <conditionalFormatting sqref="K407:K409 F407:F409 H407:H409">
    <cfRule type="expression" dxfId="1427" priority="27">
      <formula>F407&gt;0</formula>
    </cfRule>
    <cfRule type="expression" dxfId="1426" priority="28">
      <formula>F407&lt;0</formula>
    </cfRule>
  </conditionalFormatting>
  <conditionalFormatting sqref="H412:H414 F412:F414 K412:K414">
    <cfRule type="expression" dxfId="1425" priority="25">
      <formula>F412&gt;0</formula>
    </cfRule>
    <cfRule type="expression" dxfId="1424" priority="26">
      <formula>F412&lt;0</formula>
    </cfRule>
  </conditionalFormatting>
  <conditionalFormatting sqref="K420:K422 F420:F422 H420:H422">
    <cfRule type="expression" dxfId="1423" priority="23">
      <formula>F420&gt;0</formula>
    </cfRule>
    <cfRule type="expression" dxfId="1422" priority="24">
      <formula>F420&lt;0</formula>
    </cfRule>
  </conditionalFormatting>
  <conditionalFormatting sqref="K419 F419 H419">
    <cfRule type="expression" dxfId="1421" priority="21">
      <formula>F419&gt;0</formula>
    </cfRule>
    <cfRule type="expression" dxfId="1420" priority="22">
      <formula>F419&lt;0</formula>
    </cfRule>
  </conditionalFormatting>
  <conditionalFormatting sqref="K416:K418 F416:F418 H416:H418">
    <cfRule type="expression" dxfId="1419" priority="19">
      <formula>F416&gt;0</formula>
    </cfRule>
    <cfRule type="expression" dxfId="1418" priority="20">
      <formula>F416&lt;0</formula>
    </cfRule>
  </conditionalFormatting>
  <conditionalFormatting sqref="K427 F427 H427">
    <cfRule type="expression" dxfId="1417" priority="17">
      <formula>F427&gt;0</formula>
    </cfRule>
    <cfRule type="expression" dxfId="1416" priority="18">
      <formula>F427&lt;0</formula>
    </cfRule>
  </conditionalFormatting>
  <conditionalFormatting sqref="K424:K426 F424:F426 H424:H426">
    <cfRule type="expression" dxfId="1415" priority="15">
      <formula>F424&gt;0</formula>
    </cfRule>
    <cfRule type="expression" dxfId="1414" priority="16">
      <formula>F424&lt;0</formula>
    </cfRule>
  </conditionalFormatting>
  <conditionalFormatting sqref="K423 F423 H423">
    <cfRule type="expression" dxfId="1413" priority="13">
      <formula>F423&gt;0</formula>
    </cfRule>
    <cfRule type="expression" dxfId="1412" priority="14">
      <formula>F423&lt;0</formula>
    </cfRule>
  </conditionalFormatting>
  <conditionalFormatting sqref="K428:K430 F428:F430 H428:H430">
    <cfRule type="expression" dxfId="1411" priority="11">
      <formula>F428&gt;0</formula>
    </cfRule>
    <cfRule type="expression" dxfId="1410" priority="12">
      <formula>F428&lt;0</formula>
    </cfRule>
  </conditionalFormatting>
  <conditionalFormatting sqref="H438:H440 F438:F440 K438:K440">
    <cfRule type="expression" dxfId="1409" priority="7">
      <formula>F438&gt;0</formula>
    </cfRule>
    <cfRule type="expression" dxfId="1408" priority="8">
      <formula>F438&lt;0</formula>
    </cfRule>
  </conditionalFormatting>
  <conditionalFormatting sqref="H434:H436 F434:F436 K434:K436">
    <cfRule type="expression" dxfId="1407" priority="5">
      <formula>F434&gt;0</formula>
    </cfRule>
    <cfRule type="expression" dxfId="1406" priority="6">
      <formula>F434&lt;0</formula>
    </cfRule>
  </conditionalFormatting>
  <conditionalFormatting sqref="H431:H433 F431:F433 K431:K433">
    <cfRule type="expression" dxfId="1405" priority="3">
      <formula>F431&gt;0</formula>
    </cfRule>
    <cfRule type="expression" dxfId="1404" priority="4">
      <formula>F431&lt;0</formula>
    </cfRule>
  </conditionalFormatting>
  <conditionalFormatting sqref="H441:H443 F441:F443 K441:K443">
    <cfRule type="expression" dxfId="1403" priority="1">
      <formula>F441&gt;0</formula>
    </cfRule>
    <cfRule type="expression" dxfId="1402"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01" priority="29">
      <formula>N19&gt;0</formula>
    </cfRule>
    <cfRule type="expression" dxfId="140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9" priority="23">
      <formula>F22&gt;0</formula>
    </cfRule>
    <cfRule type="expression" dxfId="1398" priority="24">
      <formula>F22&lt;0</formula>
    </cfRule>
  </conditionalFormatting>
  <conditionalFormatting sqref="H22:H31">
    <cfRule type="expression" dxfId="1397" priority="21">
      <formula>H22&gt;0</formula>
    </cfRule>
    <cfRule type="expression" dxfId="1396" priority="22">
      <formula>H22&lt;0</formula>
    </cfRule>
  </conditionalFormatting>
  <conditionalFormatting sqref="I21:J31">
    <cfRule type="expression" dxfId="1395" priority="19">
      <formula>I21&gt;0</formula>
    </cfRule>
    <cfRule type="expression" dxfId="1394" priority="20">
      <formula>I21&lt;0</formula>
    </cfRule>
  </conditionalFormatting>
  <conditionalFormatting sqref="Q8">
    <cfRule type="expression" dxfId="1393" priority="11">
      <formula>Q8&gt;0</formula>
    </cfRule>
    <cfRule type="expression" dxfId="1392" priority="12">
      <formula>Q8&lt;0</formula>
    </cfRule>
  </conditionalFormatting>
  <conditionalFormatting sqref="Q7">
    <cfRule type="expression" dxfId="1391" priority="13">
      <formula>Q7&gt;0</formula>
    </cfRule>
    <cfRule type="expression" dxfId="1390" priority="14">
      <formula>Q7&lt;0</formula>
    </cfRule>
  </conditionalFormatting>
  <conditionalFormatting sqref="F56:F66">
    <cfRule type="expression" dxfId="1389" priority="9">
      <formula>F56&gt;0</formula>
    </cfRule>
    <cfRule type="expression" dxfId="1388" priority="10">
      <formula>F56&lt;0</formula>
    </cfRule>
  </conditionalFormatting>
  <conditionalFormatting sqref="H56:H66">
    <cfRule type="expression" dxfId="1387" priority="7">
      <formula>H56&gt;0</formula>
    </cfRule>
    <cfRule type="expression" dxfId="1386" priority="8">
      <formula>H56&lt;0</formula>
    </cfRule>
  </conditionalFormatting>
  <conditionalFormatting sqref="I56:I66">
    <cfRule type="expression" dxfId="1385" priority="5">
      <formula>I56&gt;0</formula>
    </cfRule>
    <cfRule type="expression" dxfId="1384" priority="6">
      <formula>I56&lt;0</formula>
    </cfRule>
  </conditionalFormatting>
  <conditionalFormatting sqref="F21">
    <cfRule type="expression" dxfId="1383" priority="3">
      <formula>F21&gt;0</formula>
    </cfRule>
    <cfRule type="expression" dxfId="1382" priority="4">
      <formula>F21&lt;0</formula>
    </cfRule>
  </conditionalFormatting>
  <conditionalFormatting sqref="H21">
    <cfRule type="expression" dxfId="1381" priority="1">
      <formula>H21&gt;0</formula>
    </cfRule>
    <cfRule type="expression" dxfId="138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9" priority="9">
      <formula>F39&gt;0</formula>
    </cfRule>
    <cfRule type="expression" dxfId="1378" priority="10">
      <formula>F39&lt;0</formula>
    </cfRule>
  </conditionalFormatting>
  <conditionalFormatting sqref="F25:F38">
    <cfRule type="expression" dxfId="1377" priority="7">
      <formula>F25&gt;0</formula>
    </cfRule>
    <cfRule type="expression" dxfId="1376" priority="8">
      <formula>F25&lt;0</formula>
    </cfRule>
  </conditionalFormatting>
  <conditionalFormatting sqref="H25:H38">
    <cfRule type="expression" dxfId="1375" priority="5">
      <formula>H25&gt;0</formula>
    </cfRule>
    <cfRule type="expression" dxfId="1374" priority="6">
      <formula>H25&lt;0</formula>
    </cfRule>
  </conditionalFormatting>
  <conditionalFormatting sqref="Q7">
    <cfRule type="expression" dxfId="1373" priority="3">
      <formula>Q7&gt;0</formula>
    </cfRule>
    <cfRule type="expression" dxfId="1372" priority="4">
      <formula>Q7&lt;0</formula>
    </cfRule>
  </conditionalFormatting>
  <conditionalFormatting sqref="Q8">
    <cfRule type="expression" dxfId="1371" priority="1">
      <formula>Q8&gt;0</formula>
    </cfRule>
    <cfRule type="expression" dxfId="137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9" priority="137">
      <formula>F30&gt;0</formula>
    </cfRule>
    <cfRule type="expression" dxfId="1368" priority="138">
      <formula>F30&lt;0</formula>
    </cfRule>
  </conditionalFormatting>
  <conditionalFormatting sqref="H47:H58">
    <cfRule type="expression" dxfId="1367" priority="129">
      <formula>H47&gt;0</formula>
    </cfRule>
    <cfRule type="expression" dxfId="1366" priority="130">
      <formula>H47&lt;0</formula>
    </cfRule>
  </conditionalFormatting>
  <conditionalFormatting sqref="H59">
    <cfRule type="expression" dxfId="1365" priority="119">
      <formula>H59&gt;0</formula>
    </cfRule>
    <cfRule type="expression" dxfId="1364" priority="120">
      <formula>H59&lt;0</formula>
    </cfRule>
  </conditionalFormatting>
  <conditionalFormatting sqref="H60">
    <cfRule type="expression" dxfId="1363" priority="115">
      <formula>H60&gt;0</formula>
    </cfRule>
    <cfRule type="expression" dxfId="1362" priority="116">
      <formula>H60&lt;0</formula>
    </cfRule>
  </conditionalFormatting>
  <conditionalFormatting sqref="H61:H66">
    <cfRule type="expression" dxfId="1361" priority="111">
      <formula>H61&gt;0</formula>
    </cfRule>
    <cfRule type="expression" dxfId="1360" priority="112">
      <formula>H61&lt;0</formula>
    </cfRule>
  </conditionalFormatting>
  <conditionalFormatting sqref="Q8">
    <cfRule type="expression" dxfId="1359" priority="95">
      <formula>Q8&gt;0</formula>
    </cfRule>
    <cfRule type="expression" dxfId="1358" priority="96">
      <formula>Q8&lt;0</formula>
    </cfRule>
  </conditionalFormatting>
  <conditionalFormatting sqref="Q7">
    <cfRule type="expression" dxfId="1357" priority="97">
      <formula>Q7&gt;0</formula>
    </cfRule>
    <cfRule type="expression" dxfId="1356" priority="98">
      <formula>Q7&lt;0</formula>
    </cfRule>
  </conditionalFormatting>
  <conditionalFormatting sqref="F178 H178">
    <cfRule type="expression" dxfId="1355" priority="93">
      <formula>F178&gt;0</formula>
    </cfRule>
    <cfRule type="expression" dxfId="1354" priority="94">
      <formula>F178&lt;0</formula>
    </cfRule>
  </conditionalFormatting>
  <conditionalFormatting sqref="Q10">
    <cfRule type="expression" dxfId="1353" priority="87">
      <formula>Q10&gt;0</formula>
    </cfRule>
    <cfRule type="expression" dxfId="1352" priority="88">
      <formula>Q10&lt;0</formula>
    </cfRule>
  </conditionalFormatting>
  <conditionalFormatting sqref="Q9">
    <cfRule type="expression" dxfId="1351" priority="81">
      <formula>Q9&gt;0</formula>
    </cfRule>
    <cfRule type="expression" dxfId="1350" priority="82">
      <formula>Q9&lt;0</formula>
    </cfRule>
  </conditionalFormatting>
  <conditionalFormatting sqref="F201:F248">
    <cfRule type="expression" dxfId="1349" priority="41">
      <formula>F201&gt;0</formula>
    </cfRule>
    <cfRule type="expression" dxfId="1348" priority="42">
      <formula>F201&lt;0</formula>
    </cfRule>
  </conditionalFormatting>
  <conditionalFormatting sqref="H201:H248">
    <cfRule type="expression" dxfId="1347" priority="39">
      <formula>H201&gt;0</formula>
    </cfRule>
    <cfRule type="expression" dxfId="1346" priority="40">
      <formula>H201&lt;0</formula>
    </cfRule>
  </conditionalFormatting>
  <conditionalFormatting sqref="J208">
    <cfRule type="expression" dxfId="1345" priority="37">
      <formula>J208&gt;0</formula>
    </cfRule>
    <cfRule type="expression" dxfId="1344" priority="38">
      <formula>J208&lt;0</formula>
    </cfRule>
  </conditionalFormatting>
  <conditionalFormatting sqref="J214:J215">
    <cfRule type="expression" dxfId="1343" priority="35">
      <formula>J214&gt;0</formula>
    </cfRule>
    <cfRule type="expression" dxfId="1342" priority="36">
      <formula>J214&lt;0</formula>
    </cfRule>
  </conditionalFormatting>
  <conditionalFormatting sqref="J216">
    <cfRule type="expression" dxfId="1341" priority="33">
      <formula>J216&gt;0</formula>
    </cfRule>
    <cfRule type="expression" dxfId="1340" priority="34">
      <formula>J216&lt;0</formula>
    </cfRule>
  </conditionalFormatting>
  <conditionalFormatting sqref="J217:J219 J221:J224">
    <cfRule type="expression" dxfId="1339" priority="31">
      <formula>J217&gt;0</formula>
    </cfRule>
    <cfRule type="expression" dxfId="1338" priority="32">
      <formula>J217&lt;0</formula>
    </cfRule>
  </conditionalFormatting>
  <conditionalFormatting sqref="K208">
    <cfRule type="expression" dxfId="1337" priority="29">
      <formula>K208&gt;0</formula>
    </cfRule>
    <cfRule type="expression" dxfId="1336" priority="30">
      <formula>K208&lt;0</formula>
    </cfRule>
  </conditionalFormatting>
  <conditionalFormatting sqref="K214:K215">
    <cfRule type="expression" dxfId="1335" priority="27">
      <formula>K214&gt;0</formula>
    </cfRule>
    <cfRule type="expression" dxfId="1334" priority="28">
      <formula>K214&lt;0</formula>
    </cfRule>
  </conditionalFormatting>
  <conditionalFormatting sqref="K216">
    <cfRule type="expression" dxfId="1333" priority="25">
      <formula>K216&gt;0</formula>
    </cfRule>
    <cfRule type="expression" dxfId="1332" priority="26">
      <formula>K216&lt;0</formula>
    </cfRule>
  </conditionalFormatting>
  <conditionalFormatting sqref="K217:K224">
    <cfRule type="expression" dxfId="1331" priority="23">
      <formula>K217&gt;0</formula>
    </cfRule>
    <cfRule type="expression" dxfId="1330" priority="24">
      <formula>K217&lt;0</formula>
    </cfRule>
  </conditionalFormatting>
  <conditionalFormatting sqref="L208">
    <cfRule type="expression" dxfId="1329" priority="21">
      <formula>L208&gt;0</formula>
    </cfRule>
    <cfRule type="expression" dxfId="1328" priority="22">
      <formula>L208&lt;0</formula>
    </cfRule>
  </conditionalFormatting>
  <conditionalFormatting sqref="L214:L215">
    <cfRule type="expression" dxfId="1327" priority="19">
      <formula>L214&gt;0</formula>
    </cfRule>
    <cfRule type="expression" dxfId="1326" priority="20">
      <formula>L214&lt;0</formula>
    </cfRule>
  </conditionalFormatting>
  <conditionalFormatting sqref="L216">
    <cfRule type="expression" dxfId="1325" priority="17">
      <formula>L216&gt;0</formula>
    </cfRule>
    <cfRule type="expression" dxfId="1324" priority="18">
      <formula>L216&lt;0</formula>
    </cfRule>
  </conditionalFormatting>
  <conditionalFormatting sqref="L217:L224">
    <cfRule type="expression" dxfId="1323" priority="15">
      <formula>L217&gt;0</formula>
    </cfRule>
    <cfRule type="expression" dxfId="1322" priority="16">
      <formula>L217&lt;0</formula>
    </cfRule>
  </conditionalFormatting>
  <conditionalFormatting sqref="K225">
    <cfRule type="expression" dxfId="1321" priority="13">
      <formula>K225&gt;0</formula>
    </cfRule>
    <cfRule type="expression" dxfId="1320" priority="14">
      <formula>K225&lt;0</formula>
    </cfRule>
  </conditionalFormatting>
  <conditionalFormatting sqref="L225:L232">
    <cfRule type="expression" dxfId="1319" priority="11">
      <formula>L225&gt;0</formula>
    </cfRule>
    <cfRule type="expression" dxfId="1318" priority="12">
      <formula>L225&lt;0</formula>
    </cfRule>
  </conditionalFormatting>
  <conditionalFormatting sqref="K226">
    <cfRule type="expression" dxfId="1317" priority="9">
      <formula>K226&gt;0</formula>
    </cfRule>
    <cfRule type="expression" dxfId="1316" priority="10">
      <formula>K226&lt;0</formula>
    </cfRule>
  </conditionalFormatting>
  <conditionalFormatting sqref="K227">
    <cfRule type="expression" dxfId="1315" priority="7">
      <formula>K227&gt;0</formula>
    </cfRule>
    <cfRule type="expression" dxfId="1314" priority="8">
      <formula>K227&lt;0</formula>
    </cfRule>
  </conditionalFormatting>
  <conditionalFormatting sqref="K228:K248">
    <cfRule type="expression" dxfId="1313" priority="5">
      <formula>K228&gt;0</formula>
    </cfRule>
    <cfRule type="expression" dxfId="1312" priority="6">
      <formula>K228&lt;0</formula>
    </cfRule>
  </conditionalFormatting>
  <conditionalFormatting sqref="L233:L237">
    <cfRule type="expression" dxfId="1311" priority="3">
      <formula>L233&gt;0</formula>
    </cfRule>
    <cfRule type="expression" dxfId="1310" priority="4">
      <formula>L233&lt;0</formula>
    </cfRule>
  </conditionalFormatting>
  <conditionalFormatting sqref="L238:L243">
    <cfRule type="expression" dxfId="1309" priority="1">
      <formula>L238&gt;0</formula>
    </cfRule>
    <cfRule type="expression" dxfId="130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7" priority="11">
      <formula>F27&gt;0</formula>
    </cfRule>
    <cfRule type="expression" dxfId="1306" priority="12">
      <formula>F27&lt;0</formula>
    </cfRule>
  </conditionalFormatting>
  <conditionalFormatting sqref="H27:H29">
    <cfRule type="expression" dxfId="1305" priority="9">
      <formula>H27&gt;0</formula>
    </cfRule>
    <cfRule type="expression" dxfId="1304" priority="10">
      <formula>H27&lt;0</formula>
    </cfRule>
  </conditionalFormatting>
  <conditionalFormatting sqref="F23:F26">
    <cfRule type="expression" dxfId="1303" priority="7">
      <formula>F23&gt;0</formula>
    </cfRule>
    <cfRule type="expression" dxfId="1302" priority="8">
      <formula>F23&lt;0</formula>
    </cfRule>
  </conditionalFormatting>
  <conditionalFormatting sqref="H23:H26">
    <cfRule type="expression" dxfId="1301" priority="5">
      <formula>H23&gt;0</formula>
    </cfRule>
    <cfRule type="expression" dxfId="1300" priority="6">
      <formula>H23&lt;0</formula>
    </cfRule>
  </conditionalFormatting>
  <conditionalFormatting sqref="Q8">
    <cfRule type="expression" dxfId="1299" priority="1">
      <formula>Q8&gt;0</formula>
    </cfRule>
    <cfRule type="expression" dxfId="1298" priority="2">
      <formula>Q8&lt;0</formula>
    </cfRule>
  </conditionalFormatting>
  <conditionalFormatting sqref="Q7">
    <cfRule type="expression" dxfId="1297" priority="3">
      <formula>Q7&gt;0</formula>
    </cfRule>
    <cfRule type="expression" dxfId="129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5" priority="7">
      <formula>F21&gt;0</formula>
    </cfRule>
    <cfRule type="expression" dxfId="1294" priority="8">
      <formula>F21&lt;0</formula>
    </cfRule>
  </conditionalFormatting>
  <conditionalFormatting sqref="F22">
    <cfRule type="expression" dxfId="1293" priority="5">
      <formula>F22&gt;0</formula>
    </cfRule>
    <cfRule type="expression" dxfId="1292" priority="6">
      <formula>F22&lt;0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7" priority="11">
      <formula>F24&gt;0</formula>
    </cfRule>
    <cfRule type="expression" dxfId="1286" priority="12">
      <formula>F24&lt;0</formula>
    </cfRule>
  </conditionalFormatting>
  <conditionalFormatting sqref="H27:H30">
    <cfRule type="expression" dxfId="1285" priority="9">
      <formula>H27&gt;0</formula>
    </cfRule>
    <cfRule type="expression" dxfId="1284" priority="10">
      <formula>H27&lt;0</formula>
    </cfRule>
  </conditionalFormatting>
  <conditionalFormatting sqref="F25">
    <cfRule type="expression" dxfId="1283" priority="7">
      <formula>F25&gt;0</formula>
    </cfRule>
    <cfRule type="expression" dxfId="1282" priority="8">
      <formula>F25&lt;0</formula>
    </cfRule>
  </conditionalFormatting>
  <conditionalFormatting sqref="H24:H26">
    <cfRule type="expression" dxfId="1281" priority="5">
      <formula>H24&gt;0</formula>
    </cfRule>
    <cfRule type="expression" dxfId="1280" priority="6">
      <formula>H24&lt;0</formula>
    </cfRule>
  </conditionalFormatting>
  <conditionalFormatting sqref="Q7">
    <cfRule type="expression" dxfId="1279" priority="3">
      <formula>Q7&gt;0</formula>
    </cfRule>
    <cfRule type="expression" dxfId="1278" priority="4">
      <formula>Q7&lt;0</formula>
    </cfRule>
  </conditionalFormatting>
  <conditionalFormatting sqref="Q8">
    <cfRule type="expression" dxfId="1277" priority="1">
      <formula>Q8&gt;0</formula>
    </cfRule>
    <cfRule type="expression" dxfId="127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5" priority="17">
      <formula>F28&gt;0</formula>
    </cfRule>
    <cfRule type="expression" dxfId="1274" priority="18">
      <formula>F28&lt;0</formula>
    </cfRule>
  </conditionalFormatting>
  <conditionalFormatting sqref="F28 F33:F35">
    <cfRule type="expression" dxfId="1273" priority="19">
      <formula>F28&gt;0</formula>
    </cfRule>
    <cfRule type="expression" dxfId="1272" priority="20">
      <formula>F28&lt;0</formula>
    </cfRule>
  </conditionalFormatting>
  <conditionalFormatting sqref="H28 H33:H35">
    <cfRule type="expression" dxfId="1271" priority="15">
      <formula>H28&gt;0</formula>
    </cfRule>
    <cfRule type="expression" dxfId="1270" priority="16">
      <formula>H28&lt;0</formula>
    </cfRule>
  </conditionalFormatting>
  <conditionalFormatting sqref="F21:F27">
    <cfRule type="expression" dxfId="1269" priority="13">
      <formula>F21&gt;0</formula>
    </cfRule>
    <cfRule type="expression" dxfId="1268" priority="14">
      <formula>F21&lt;0</formula>
    </cfRule>
  </conditionalFormatting>
  <conditionalFormatting sqref="H21:H27">
    <cfRule type="expression" dxfId="1267" priority="11">
      <formula>H21&gt;0</formula>
    </cfRule>
    <cfRule type="expression" dxfId="1266" priority="12">
      <formula>H21&lt;0</formula>
    </cfRule>
  </conditionalFormatting>
  <conditionalFormatting sqref="Q8">
    <cfRule type="expression" dxfId="1265" priority="7">
      <formula>Q8&gt;0</formula>
    </cfRule>
    <cfRule type="expression" dxfId="1264" priority="8">
      <formula>Q8&lt;0</formula>
    </cfRule>
  </conditionalFormatting>
  <conditionalFormatting sqref="Q7">
    <cfRule type="expression" dxfId="1263" priority="9">
      <formula>Q7&gt;0</formula>
    </cfRule>
    <cfRule type="expression" dxfId="1262" priority="10">
      <formula>Q7&lt;0</formula>
    </cfRule>
  </conditionalFormatting>
  <conditionalFormatting sqref="F29:F32">
    <cfRule type="expression" dxfId="1261" priority="5">
      <formula>F29&gt;0</formula>
    </cfRule>
    <cfRule type="expression" dxfId="1260" priority="6">
      <formula>F29&lt;0</formula>
    </cfRule>
  </conditionalFormatting>
  <conditionalFormatting sqref="H29:H32">
    <cfRule type="expression" dxfId="1259" priority="3">
      <formula>H29&gt;0</formula>
    </cfRule>
    <cfRule type="expression" dxfId="1258" priority="4">
      <formula>H29&lt;0</formula>
    </cfRule>
  </conditionalFormatting>
  <conditionalFormatting sqref="M37">
    <cfRule type="expression" dxfId="1257" priority="1">
      <formula>M37&gt;0</formula>
    </cfRule>
    <cfRule type="expression" dxfId="125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5" priority="29">
      <formula>F40&gt;0</formula>
    </cfRule>
    <cfRule type="expression" dxfId="1254" priority="30">
      <formula>F40&lt;0</formula>
    </cfRule>
  </conditionalFormatting>
  <conditionalFormatting sqref="F40:F45">
    <cfRule type="expression" dxfId="1253" priority="31">
      <formula>F40&gt;0</formula>
    </cfRule>
    <cfRule type="expression" dxfId="1252" priority="32">
      <formula>F40&lt;0</formula>
    </cfRule>
  </conditionalFormatting>
  <conditionalFormatting sqref="H40:H45">
    <cfRule type="expression" dxfId="1251" priority="27">
      <formula>H40&gt;0</formula>
    </cfRule>
    <cfRule type="expression" dxfId="1250" priority="28">
      <formula>H40&lt;0</formula>
    </cfRule>
  </conditionalFormatting>
  <conditionalFormatting sqref="F23:F39">
    <cfRule type="expression" dxfId="1249" priority="13">
      <formula>F23&gt;0</formula>
    </cfRule>
    <cfRule type="expression" dxfId="1248" priority="14">
      <formula>F23&lt;0</formula>
    </cfRule>
  </conditionalFormatting>
  <conditionalFormatting sqref="H23:H39">
    <cfRule type="expression" dxfId="1247" priority="11">
      <formula>H23&gt;0</formula>
    </cfRule>
    <cfRule type="expression" dxfId="1246" priority="12">
      <formula>H23&lt;0</formula>
    </cfRule>
  </conditionalFormatting>
  <conditionalFormatting sqref="Q7">
    <cfRule type="expression" dxfId="1245" priority="9">
      <formula>Q7&gt;0</formula>
    </cfRule>
    <cfRule type="expression" dxfId="1244" priority="10">
      <formula>Q7&lt;0</formula>
    </cfRule>
  </conditionalFormatting>
  <conditionalFormatting sqref="Q8">
    <cfRule type="expression" dxfId="1243" priority="7">
      <formula>Q8&gt;0</formula>
    </cfRule>
    <cfRule type="expression" dxfId="1242" priority="8">
      <formula>Q8&lt;0</formula>
    </cfRule>
  </conditionalFormatting>
  <conditionalFormatting sqref="Q10">
    <cfRule type="expression" dxfId="1241" priority="1">
      <formula>Q10&gt;0</formula>
    </cfRule>
    <cfRule type="expression" dxfId="12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9" priority="39">
      <formula>Q12&gt;0</formula>
    </cfRule>
    <cfRule type="expression" dxfId="12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7" priority="33">
      <formula>F25&gt;0</formula>
    </cfRule>
    <cfRule type="expression" dxfId="1236" priority="34">
      <formula>F25&lt;0</formula>
    </cfRule>
  </conditionalFormatting>
  <conditionalFormatting sqref="F30">
    <cfRule type="expression" dxfId="1235" priority="31">
      <formula>F30&gt;0</formula>
    </cfRule>
    <cfRule type="expression" dxfId="1234" priority="32">
      <formula>F30&lt;0</formula>
    </cfRule>
  </conditionalFormatting>
  <conditionalFormatting sqref="F31">
    <cfRule type="expression" dxfId="1233" priority="29">
      <formula>F31&gt;0</formula>
    </cfRule>
    <cfRule type="expression" dxfId="1232" priority="30">
      <formula>F31&lt;0</formula>
    </cfRule>
  </conditionalFormatting>
  <conditionalFormatting sqref="F32:F34">
    <cfRule type="expression" dxfId="1231" priority="27">
      <formula>F32&gt;0</formula>
    </cfRule>
    <cfRule type="expression" dxfId="1230" priority="28">
      <formula>F32&lt;0</formula>
    </cfRule>
  </conditionalFormatting>
  <conditionalFormatting sqref="H25:H29">
    <cfRule type="expression" dxfId="1229" priority="25">
      <formula>H25&gt;0</formula>
    </cfRule>
    <cfRule type="expression" dxfId="1228" priority="26">
      <formula>H25&lt;0</formula>
    </cfRule>
  </conditionalFormatting>
  <conditionalFormatting sqref="H30">
    <cfRule type="expression" dxfId="1227" priority="23">
      <formula>H30&gt;0</formula>
    </cfRule>
    <cfRule type="expression" dxfId="1226" priority="24">
      <formula>H30&lt;0</formula>
    </cfRule>
  </conditionalFormatting>
  <conditionalFormatting sqref="H31">
    <cfRule type="expression" dxfId="1225" priority="21">
      <formula>H31&gt;0</formula>
    </cfRule>
    <cfRule type="expression" dxfId="1224" priority="22">
      <formula>H31&lt;0</formula>
    </cfRule>
  </conditionalFormatting>
  <conditionalFormatting sqref="H32:H34">
    <cfRule type="expression" dxfId="1223" priority="19">
      <formula>H32&gt;0</formula>
    </cfRule>
    <cfRule type="expression" dxfId="1222" priority="20">
      <formula>H32&lt;0</formula>
    </cfRule>
  </conditionalFormatting>
  <conditionalFormatting sqref="F35">
    <cfRule type="expression" dxfId="1221" priority="17">
      <formula>F35&gt;0</formula>
    </cfRule>
    <cfRule type="expression" dxfId="1220" priority="18">
      <formula>F35&lt;0</formula>
    </cfRule>
  </conditionalFormatting>
  <conditionalFormatting sqref="H35">
    <cfRule type="expression" dxfId="1219" priority="15">
      <formula>H35&gt;0</formula>
    </cfRule>
    <cfRule type="expression" dxfId="1218" priority="16">
      <formula>H35&lt;0</formula>
    </cfRule>
  </conditionalFormatting>
  <conditionalFormatting sqref="F36">
    <cfRule type="expression" dxfId="1217" priority="13">
      <formula>F36&gt;0</formula>
    </cfRule>
    <cfRule type="expression" dxfId="1216" priority="14">
      <formula>F36&lt;0</formula>
    </cfRule>
  </conditionalFormatting>
  <conditionalFormatting sqref="H36">
    <cfRule type="expression" dxfId="1215" priority="11">
      <formula>H36&gt;0</formula>
    </cfRule>
    <cfRule type="expression" dxfId="1214" priority="12">
      <formula>H36&lt;0</formula>
    </cfRule>
  </conditionalFormatting>
  <conditionalFormatting sqref="H23:H24">
    <cfRule type="expression" dxfId="1213" priority="5">
      <formula>H23&gt;0</formula>
    </cfRule>
    <cfRule type="expression" dxfId="1212" priority="6">
      <formula>H23&lt;0</formula>
    </cfRule>
  </conditionalFormatting>
  <conditionalFormatting sqref="F23:F24">
    <cfRule type="expression" dxfId="1211" priority="7">
      <formula>F23&gt;0</formula>
    </cfRule>
    <cfRule type="expression" dxfId="1210" priority="8">
      <formula>F23&lt;0</formula>
    </cfRule>
  </conditionalFormatting>
  <conditionalFormatting sqref="Q7">
    <cfRule type="expression" dxfId="1209" priority="3">
      <formula>Q7&gt;0</formula>
    </cfRule>
    <cfRule type="expression" dxfId="1208" priority="4">
      <formula>Q7&lt;0</formula>
    </cfRule>
  </conditionalFormatting>
  <conditionalFormatting sqref="Q8">
    <cfRule type="expression" dxfId="1207" priority="1">
      <formula>Q8&gt;0</formula>
    </cfRule>
    <cfRule type="expression" dxfId="12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5" priority="84">
      <formula>F7&gt;0</formula>
    </cfRule>
    <cfRule type="expression" dxfId="1204" priority="85">
      <formula>F7&lt;0</formula>
    </cfRule>
  </conditionalFormatting>
  <conditionalFormatting sqref="Q8">
    <cfRule type="expression" dxfId="1203" priority="82">
      <formula>Q8&gt;0</formula>
    </cfRule>
    <cfRule type="expression" dxfId="1202" priority="83">
      <formula>Q8&lt;0</formula>
    </cfRule>
  </conditionalFormatting>
  <conditionalFormatting sqref="F29:F36">
    <cfRule type="expression" dxfId="1201" priority="62">
      <formula>F29&gt;0</formula>
    </cfRule>
    <cfRule type="expression" dxfId="1200" priority="63">
      <formula>F29&lt;0</formula>
    </cfRule>
  </conditionalFormatting>
  <conditionalFormatting sqref="J32:J38">
    <cfRule type="expression" dxfId="1199" priority="57">
      <formula>J32&gt;0</formula>
    </cfRule>
    <cfRule type="expression" dxfId="1198" priority="58">
      <formula>J32&lt;0</formula>
    </cfRule>
  </conditionalFormatting>
  <conditionalFormatting sqref="M42">
    <cfRule type="expression" dxfId="1197" priority="55">
      <formula>M42&gt;0</formula>
    </cfRule>
    <cfRule type="expression" dxfId="1196" priority="56">
      <formula>M42&lt;0</formula>
    </cfRule>
  </conditionalFormatting>
  <conditionalFormatting sqref="F98:F134 H98:H134 H137:H142 F137:F142 F144:F153 H144:H153">
    <cfRule type="expression" dxfId="1195" priority="53">
      <formula>F98&gt;0</formula>
    </cfRule>
    <cfRule type="expression" dxfId="1194" priority="54">
      <formula>F98&lt;0</formula>
    </cfRule>
  </conditionalFormatting>
  <conditionalFormatting sqref="F90:F97">
    <cfRule type="expression" dxfId="1193" priority="51">
      <formula>F90&gt;0</formula>
    </cfRule>
    <cfRule type="expression" dxfId="1192" priority="52">
      <formula>F90&lt;0</formula>
    </cfRule>
  </conditionalFormatting>
  <conditionalFormatting sqref="H90:H97">
    <cfRule type="expression" dxfId="1191" priority="49">
      <formula>H90&gt;0</formula>
    </cfRule>
    <cfRule type="expression" dxfId="1190" priority="50">
      <formula>H90&lt;0</formula>
    </cfRule>
  </conditionalFormatting>
  <conditionalFormatting sqref="F135:F136 H135:H136">
    <cfRule type="expression" dxfId="1189" priority="47">
      <formula>F135&gt;0</formula>
    </cfRule>
    <cfRule type="expression" dxfId="1188" priority="48">
      <formula>F135&lt;0</formula>
    </cfRule>
  </conditionalFormatting>
  <conditionalFormatting sqref="H143 F143">
    <cfRule type="expression" dxfId="1187" priority="45">
      <formula>F143&gt;0</formula>
    </cfRule>
    <cfRule type="expression" dxfId="1186" priority="46">
      <formula>F143&lt;0</formula>
    </cfRule>
  </conditionalFormatting>
  <conditionalFormatting sqref="F154:F161">
    <cfRule type="expression" dxfId="1185" priority="31">
      <formula>F154&gt;0</formula>
    </cfRule>
    <cfRule type="expression" dxfId="1184" priority="32">
      <formula>F154&lt;0</formula>
    </cfRule>
  </conditionalFormatting>
  <conditionalFormatting sqref="H154:H161">
    <cfRule type="expression" dxfId="1183" priority="29">
      <formula>H154&gt;0</formula>
    </cfRule>
    <cfRule type="expression" dxfId="1182" priority="30">
      <formula>H154&lt;0</formula>
    </cfRule>
  </conditionalFormatting>
  <conditionalFormatting sqref="Q10">
    <cfRule type="expression" dxfId="1181" priority="27">
      <formula>Q10&gt;0</formula>
    </cfRule>
    <cfRule type="expression" dxfId="1180" priority="28">
      <formula>Q10&lt;0</formula>
    </cfRule>
  </conditionalFormatting>
  <conditionalFormatting sqref="F37:F38">
    <cfRule type="expression" dxfId="1179" priority="25">
      <formula>F37&gt;0</formula>
    </cfRule>
    <cfRule type="expression" dxfId="1178" priority="26">
      <formula>F37&lt;0</formula>
    </cfRule>
  </conditionalFormatting>
  <conditionalFormatting sqref="H37:H38">
    <cfRule type="expression" dxfId="1177" priority="23">
      <formula>H37&gt;0</formula>
    </cfRule>
    <cfRule type="expression" dxfId="1176" priority="24">
      <formula>H37&lt;0</formula>
    </cfRule>
  </conditionalFormatting>
  <conditionalFormatting sqref="F167">
    <cfRule type="expression" dxfId="1175" priority="21">
      <formula>F167&gt;0</formula>
    </cfRule>
    <cfRule type="expression" dxfId="1174" priority="22">
      <formula>F167&lt;0</formula>
    </cfRule>
  </conditionalFormatting>
  <conditionalFormatting sqref="F168:F179">
    <cfRule type="expression" dxfId="1173" priority="19">
      <formula>F168&gt;0</formula>
    </cfRule>
    <cfRule type="expression" dxfId="1172" priority="20">
      <formula>F168&lt;0</formula>
    </cfRule>
  </conditionalFormatting>
  <conditionalFormatting sqref="H167:H179">
    <cfRule type="expression" dxfId="1171" priority="17">
      <formula>H167&gt;0</formula>
    </cfRule>
    <cfRule type="expression" dxfId="1170" priority="18">
      <formula>H167&lt;0</formula>
    </cfRule>
  </conditionalFormatting>
  <conditionalFormatting sqref="J175:J197 J201">
    <cfRule type="expression" dxfId="1169" priority="15">
      <formula>J175&gt;0</formula>
    </cfRule>
    <cfRule type="expression" dxfId="1168" priority="16">
      <formula>J175&lt;0</formula>
    </cfRule>
  </conditionalFormatting>
  <conditionalFormatting sqref="F180:F197 F201">
    <cfRule type="expression" dxfId="1167" priority="13">
      <formula>F180&gt;0</formula>
    </cfRule>
    <cfRule type="expression" dxfId="1166" priority="14">
      <formula>F180&lt;0</formula>
    </cfRule>
  </conditionalFormatting>
  <conditionalFormatting sqref="H180:H197 H201">
    <cfRule type="expression" dxfId="1165" priority="11">
      <formula>H180&gt;0</formula>
    </cfRule>
    <cfRule type="expression" dxfId="1164" priority="12">
      <formula>H180&lt;0</formula>
    </cfRule>
  </conditionalFormatting>
  <conditionalFormatting sqref="I32:J35">
    <cfRule type="expression" dxfId="1163" priority="9">
      <formula>I32&gt;0</formula>
    </cfRule>
    <cfRule type="expression" dxfId="1162" priority="10">
      <formula>I32&lt;0</formula>
    </cfRule>
  </conditionalFormatting>
  <conditionalFormatting sqref="F198:F200">
    <cfRule type="expression" dxfId="1161" priority="7">
      <formula>F198&gt;0</formula>
    </cfRule>
    <cfRule type="expression" dxfId="1160" priority="8">
      <formula>F198&lt;0</formula>
    </cfRule>
  </conditionalFormatting>
  <conditionalFormatting sqref="H198:H200">
    <cfRule type="expression" dxfId="1159" priority="5">
      <formula>H198&gt;0</formula>
    </cfRule>
    <cfRule type="expression" dxfId="1158" priority="6">
      <formula>H198&lt;0</formula>
    </cfRule>
  </conditionalFormatting>
  <conditionalFormatting sqref="J198:J200">
    <cfRule type="expression" dxfId="1157" priority="3">
      <formula>J198&gt;0</formula>
    </cfRule>
    <cfRule type="expression" dxfId="1156" priority="4">
      <formula>J198&lt;0</formula>
    </cfRule>
  </conditionalFormatting>
  <conditionalFormatting sqref="F202:F211 H202:H211 J202:J211">
    <cfRule type="expression" dxfId="1155" priority="1">
      <formula>F202&gt;0</formula>
    </cfRule>
    <cfRule type="expression" dxfId="115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3" priority="80">
      <formula>Q7&gt;0</formula>
    </cfRule>
    <cfRule type="expression" dxfId="1152" priority="81">
      <formula>Q7&lt;0</formula>
    </cfRule>
  </conditionalFormatting>
  <conditionalFormatting sqref="Q8">
    <cfRule type="expression" dxfId="1151" priority="78">
      <formula>Q8&gt;0</formula>
    </cfRule>
    <cfRule type="expression" dxfId="1150" priority="79">
      <formula>Q8&lt;0</formula>
    </cfRule>
  </conditionalFormatting>
  <conditionalFormatting sqref="F29:F43">
    <cfRule type="expression" dxfId="1149" priority="62">
      <formula>F29&gt;0</formula>
    </cfRule>
    <cfRule type="expression" dxfId="1148" priority="63">
      <formula>F29&lt;0</formula>
    </cfRule>
  </conditionalFormatting>
  <conditionalFormatting sqref="H45 H47:H48 H50:H51 H53 H29:H43">
    <cfRule type="expression" dxfId="1147" priority="60">
      <formula>H29&gt;0</formula>
    </cfRule>
    <cfRule type="expression" dxfId="1146" priority="61">
      <formula>H29&lt;0</formula>
    </cfRule>
  </conditionalFormatting>
  <conditionalFormatting sqref="J35">
    <cfRule type="expression" dxfId="1145" priority="56">
      <formula>J35&gt;0</formula>
    </cfRule>
    <cfRule type="expression" dxfId="1144" priority="57">
      <formula>J35&lt;0</formula>
    </cfRule>
  </conditionalFormatting>
  <conditionalFormatting sqref="J36:J37">
    <cfRule type="expression" dxfId="1143" priority="54">
      <formula>J36&gt;0</formula>
    </cfRule>
    <cfRule type="expression" dxfId="1142" priority="55">
      <formula>J36&lt;0</formula>
    </cfRule>
  </conditionalFormatting>
  <conditionalFormatting sqref="J38:J45 J48 J51">
    <cfRule type="expression" dxfId="1141" priority="52">
      <formula>J38&gt;0</formula>
    </cfRule>
    <cfRule type="expression" dxfId="114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9" priority="49">
      <formula>M59&gt;0</formula>
    </cfRule>
    <cfRule type="expression" dxfId="1138" priority="50">
      <formula>M59&lt;0</formula>
    </cfRule>
  </conditionalFormatting>
  <conditionalFormatting sqref="Q10">
    <cfRule type="expression" dxfId="1137" priority="47">
      <formula>Q10&gt;0</formula>
    </cfRule>
    <cfRule type="expression" dxfId="1136" priority="48">
      <formula>Q10&lt;0</formula>
    </cfRule>
  </conditionalFormatting>
  <conditionalFormatting sqref="F84:F103">
    <cfRule type="expression" dxfId="1135" priority="45">
      <formula>F84&gt;0</formula>
    </cfRule>
    <cfRule type="expression" dxfId="1134" priority="46">
      <formula>F84&lt;0</formula>
    </cfRule>
  </conditionalFormatting>
  <conditionalFormatting sqref="H107 H84:H103">
    <cfRule type="expression" dxfId="1133" priority="43">
      <formula>H84&gt;0</formula>
    </cfRule>
    <cfRule type="expression" dxfId="1132" priority="44">
      <formula>H84&lt;0</formula>
    </cfRule>
  </conditionalFormatting>
  <conditionalFormatting sqref="J89">
    <cfRule type="expression" dxfId="1131" priority="41">
      <formula>J89&gt;0</formula>
    </cfRule>
    <cfRule type="expression" dxfId="1130" priority="42">
      <formula>J89&lt;0</formula>
    </cfRule>
  </conditionalFormatting>
  <conditionalFormatting sqref="J90:J95">
    <cfRule type="expression" dxfId="1129" priority="39">
      <formula>J90&gt;0</formula>
    </cfRule>
    <cfRule type="expression" dxfId="1128" priority="40">
      <formula>J90&lt;0</formula>
    </cfRule>
  </conditionalFormatting>
  <conditionalFormatting sqref="J96:J97">
    <cfRule type="expression" dxfId="1127" priority="37">
      <formula>J96&gt;0</formula>
    </cfRule>
    <cfRule type="expression" dxfId="1126" priority="38">
      <formula>J96&lt;0</formula>
    </cfRule>
  </conditionalFormatting>
  <conditionalFormatting sqref="J98:J104">
    <cfRule type="expression" dxfId="1125" priority="35">
      <formula>J98&gt;0</formula>
    </cfRule>
    <cfRule type="expression" dxfId="1124" priority="36">
      <formula>J98&lt;0</formula>
    </cfRule>
  </conditionalFormatting>
  <conditionalFormatting sqref="J25">
    <cfRule type="expression" dxfId="1123" priority="31">
      <formula>J25&gt;0</formula>
    </cfRule>
    <cfRule type="expression" dxfId="1122" priority="32">
      <formula>J25&lt;0</formula>
    </cfRule>
  </conditionalFormatting>
  <conditionalFormatting sqref="F105:F106">
    <cfRule type="expression" dxfId="1121" priority="29">
      <formula>F105&gt;0</formula>
    </cfRule>
    <cfRule type="expression" dxfId="1120" priority="30">
      <formula>F105&lt;0</formula>
    </cfRule>
  </conditionalFormatting>
  <conditionalFormatting sqref="H105:H106">
    <cfRule type="expression" dxfId="1119" priority="27">
      <formula>H105&gt;0</formula>
    </cfRule>
    <cfRule type="expression" dxfId="1118" priority="28">
      <formula>H105&lt;0</formula>
    </cfRule>
  </conditionalFormatting>
  <conditionalFormatting sqref="J105">
    <cfRule type="expression" dxfId="1117" priority="25">
      <formula>J105&gt;0</formula>
    </cfRule>
    <cfRule type="expression" dxfId="1116" priority="26">
      <formula>J105&lt;0</formula>
    </cfRule>
  </conditionalFormatting>
  <conditionalFormatting sqref="J106">
    <cfRule type="expression" dxfId="1115" priority="23">
      <formula>J106&gt;0</formula>
    </cfRule>
    <cfRule type="expression" dxfId="1114" priority="24">
      <formula>J106&lt;0</formula>
    </cfRule>
  </conditionalFormatting>
  <conditionalFormatting sqref="F24 F27:F28">
    <cfRule type="expression" dxfId="1113" priority="21">
      <formula>F24&gt;0</formula>
    </cfRule>
    <cfRule type="expression" dxfId="1112" priority="22">
      <formula>F24&lt;0</formula>
    </cfRule>
  </conditionalFormatting>
  <conditionalFormatting sqref="H24:H28">
    <cfRule type="expression" dxfId="1111" priority="19">
      <formula>H24&gt;0</formula>
    </cfRule>
    <cfRule type="expression" dxfId="1110" priority="20">
      <formula>H24&lt;0</formula>
    </cfRule>
  </conditionalFormatting>
  <conditionalFormatting sqref="J26:J34">
    <cfRule type="expression" dxfId="1109" priority="17">
      <formula>J26&gt;0</formula>
    </cfRule>
    <cfRule type="expression" dxfId="1108" priority="18">
      <formula>J26&lt;0</formula>
    </cfRule>
  </conditionalFormatting>
  <conditionalFormatting sqref="F113">
    <cfRule type="expression" dxfId="1107" priority="15">
      <formula>F113&gt;0</formula>
    </cfRule>
    <cfRule type="expression" dxfId="1106" priority="16">
      <formula>F113&lt;0</formula>
    </cfRule>
  </conditionalFormatting>
  <conditionalFormatting sqref="H113">
    <cfRule type="expression" dxfId="1105" priority="13">
      <formula>H113&gt;0</formula>
    </cfRule>
    <cfRule type="expression" dxfId="1104" priority="14">
      <formula>H113&lt;0</formula>
    </cfRule>
  </conditionalFormatting>
  <conditionalFormatting sqref="J109">
    <cfRule type="expression" dxfId="1103" priority="11">
      <formula>J109&gt;0</formula>
    </cfRule>
    <cfRule type="expression" dxfId="1102" priority="12">
      <formula>J109&lt;0</formula>
    </cfRule>
  </conditionalFormatting>
  <conditionalFormatting sqref="F108:F112">
    <cfRule type="expression" dxfId="1101" priority="9">
      <formula>F108&gt;0</formula>
    </cfRule>
    <cfRule type="expression" dxfId="1100" priority="10">
      <formula>F108&lt;0</formula>
    </cfRule>
  </conditionalFormatting>
  <conditionalFormatting sqref="H108:H112">
    <cfRule type="expression" dxfId="1099" priority="7">
      <formula>H108&gt;0</formula>
    </cfRule>
    <cfRule type="expression" dxfId="1098" priority="8">
      <formula>H108&lt;0</formula>
    </cfRule>
  </conditionalFormatting>
  <conditionalFormatting sqref="J110:J113">
    <cfRule type="expression" dxfId="1097" priority="5">
      <formula>J110&gt;0</formula>
    </cfRule>
    <cfRule type="expression" dxfId="1096" priority="6">
      <formula>J110&lt;0</formula>
    </cfRule>
  </conditionalFormatting>
  <conditionalFormatting sqref="F25:F26">
    <cfRule type="expression" dxfId="1095" priority="3">
      <formula>F25&gt;0</formula>
    </cfRule>
    <cfRule type="expression" dxfId="1094" priority="4">
      <formula>F25&lt;0</formula>
    </cfRule>
  </conditionalFormatting>
  <conditionalFormatting sqref="Q9">
    <cfRule type="expression" dxfId="1093" priority="1">
      <formula>Q9&gt;0</formula>
    </cfRule>
    <cfRule type="expression" dxfId="109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723</v>
      </c>
      <c r="AJ2">
        <f>$Q$2*$Q$4</f>
        <v>4162</v>
      </c>
      <c r="AK2">
        <f ca="1">AJ2*EXP(-$X$2 * AI2/365.25)</f>
        <v>35297.746966675011</v>
      </c>
      <c r="AM2" s="2">
        <f>Q10</f>
        <v>0</v>
      </c>
      <c r="AO2">
        <f ca="1" xml:space="preserve"> (SUM(AB:AB) - SUM(AE:AE) - SUM(AH:AH) - SUM(AK:AK))/SUM(AB:AB)</f>
        <v>-1.8526432348719746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723</v>
      </c>
      <c r="AJ3">
        <f t="shared" ref="AJ3:AJ17" si="11">$Q$2*$Q$4</f>
        <v>4162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20.81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723</v>
      </c>
      <c r="AJ4">
        <f t="shared" si="11"/>
        <v>4162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4162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723</v>
      </c>
      <c r="AJ5">
        <f t="shared" si="11"/>
        <v>4162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723</v>
      </c>
      <c r="AJ6">
        <f t="shared" si="11"/>
        <v>4162</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-1702.9700000000012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723</v>
      </c>
      <c r="AJ7">
        <f t="shared" si="11"/>
        <v>4162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-1702.9700000000012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723</v>
      </c>
      <c r="AJ8">
        <f t="shared" si="11"/>
        <v>4162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-0.29036295155814962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723</v>
      </c>
      <c r="AJ9">
        <f t="shared" si="11"/>
        <v>4162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723</v>
      </c>
      <c r="AJ10">
        <f t="shared" si="11"/>
        <v>4162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4.9975973089860647E-2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723</v>
      </c>
      <c r="AJ11">
        <f t="shared" si="11"/>
        <v>4162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723</v>
      </c>
      <c r="AJ12">
        <f t="shared" si="11"/>
        <v>4162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12.241176470588234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723</v>
      </c>
      <c r="AJ13">
        <f t="shared" si="11"/>
        <v>4162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723</v>
      </c>
      <c r="AJ14">
        <f t="shared" si="11"/>
        <v>4162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723</v>
      </c>
      <c r="AJ15">
        <f t="shared" si="11"/>
        <v>4162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723</v>
      </c>
      <c r="AJ16">
        <f t="shared" si="11"/>
        <v>4162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723</v>
      </c>
      <c r="AJ17">
        <f t="shared" si="11"/>
        <v>4162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22.891000000000002</v>
      </c>
      <c r="W19" s="131"/>
    </row>
    <row r="20" spans="1:39" x14ac:dyDescent="0.25">
      <c r="B20" s="360">
        <v>43440</v>
      </c>
      <c r="C20" s="7">
        <v>100</v>
      </c>
      <c r="D20" s="43">
        <v>23.38</v>
      </c>
      <c r="E20" s="43">
        <v>0</v>
      </c>
      <c r="F20" s="43">
        <f t="shared" si="12"/>
        <v>2338</v>
      </c>
      <c r="G20" s="4"/>
      <c r="H20" s="67"/>
      <c r="O20" s="78">
        <v>1.0900000000000001</v>
      </c>
      <c r="P20" s="78">
        <f t="shared" ref="P20:P39" si="13">O20*$Q$4</f>
        <v>22.6829</v>
      </c>
      <c r="T20" s="1">
        <v>43244</v>
      </c>
      <c r="U20" t="s">
        <v>1026</v>
      </c>
      <c r="W20" s="131"/>
    </row>
    <row r="21" spans="1:39" x14ac:dyDescent="0.25">
      <c r="B21" s="360">
        <v>43647</v>
      </c>
      <c r="C21" s="7">
        <v>100</v>
      </c>
      <c r="D21" s="43">
        <v>22.215</v>
      </c>
      <c r="E21" s="43">
        <v>0</v>
      </c>
      <c r="F21" s="43">
        <f t="shared" si="12"/>
        <v>2221.5</v>
      </c>
      <c r="O21" s="78">
        <v>1.08</v>
      </c>
      <c r="P21" s="78">
        <f t="shared" si="13"/>
        <v>22.474799999999998</v>
      </c>
      <c r="W21" s="131"/>
    </row>
    <row r="22" spans="1:39" x14ac:dyDescent="0.25">
      <c r="B22" s="69">
        <v>43657</v>
      </c>
      <c r="C22" s="7">
        <v>100</v>
      </c>
      <c r="D22" s="43">
        <v>21.35</v>
      </c>
      <c r="E22" s="43">
        <v>0</v>
      </c>
      <c r="F22" s="43">
        <f t="shared" si="12"/>
        <v>2135</v>
      </c>
      <c r="H22" s="67"/>
      <c r="O22" s="78">
        <v>1.07</v>
      </c>
      <c r="P22" s="78">
        <f t="shared" si="13"/>
        <v>22.2667</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22.058599999999998</v>
      </c>
      <c r="T23" s="695"/>
      <c r="W23" s="131"/>
    </row>
    <row r="24" spans="1:39" x14ac:dyDescent="0.25">
      <c r="A24" t="s">
        <v>1359</v>
      </c>
      <c r="C24" s="4"/>
      <c r="D24" s="3"/>
      <c r="E24" s="3"/>
      <c r="F24" s="3"/>
      <c r="H24" s="67"/>
      <c r="O24" s="78">
        <v>1.05</v>
      </c>
      <c r="P24" s="78">
        <f t="shared" si="13"/>
        <v>21.8505</v>
      </c>
      <c r="T24" s="695"/>
      <c r="W24" s="131"/>
    </row>
    <row r="25" spans="1:39" x14ac:dyDescent="0.25">
      <c r="O25" s="78">
        <v>1.04</v>
      </c>
      <c r="P25" s="78">
        <f t="shared" si="13"/>
        <v>21.642399999999999</v>
      </c>
      <c r="T25" s="680">
        <v>43318</v>
      </c>
      <c r="U25" t="s">
        <v>1112</v>
      </c>
      <c r="W25" s="131"/>
    </row>
    <row r="26" spans="1:39" x14ac:dyDescent="0.25">
      <c r="C26" s="4"/>
      <c r="D26" s="3"/>
      <c r="E26" s="3"/>
      <c r="F26" s="3"/>
      <c r="H26" s="67"/>
      <c r="O26" s="78">
        <v>1.03</v>
      </c>
      <c r="P26" s="78">
        <f t="shared" si="13"/>
        <v>21.4343</v>
      </c>
      <c r="T26" s="695"/>
      <c r="W26" s="131"/>
    </row>
    <row r="27" spans="1:39" x14ac:dyDescent="0.25">
      <c r="O27" s="78">
        <v>1.02</v>
      </c>
      <c r="P27" s="78">
        <f t="shared" si="13"/>
        <v>21.226199999999999</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21.0181</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20.81</v>
      </c>
      <c r="U29" t="s">
        <v>1212</v>
      </c>
      <c r="W29" s="131"/>
    </row>
    <row r="30" spans="1:39" x14ac:dyDescent="0.25">
      <c r="O30" s="78">
        <v>0.99</v>
      </c>
      <c r="P30" s="78">
        <f t="shared" si="13"/>
        <v>20.601899999999997</v>
      </c>
      <c r="W30" s="131"/>
    </row>
    <row r="31" spans="1:39" x14ac:dyDescent="0.25">
      <c r="O31" s="78">
        <v>0.98</v>
      </c>
      <c r="P31" s="78">
        <f t="shared" si="13"/>
        <v>20.393799999999999</v>
      </c>
      <c r="T31" s="1">
        <v>43432</v>
      </c>
      <c r="U31" t="s">
        <v>1272</v>
      </c>
      <c r="W31" s="131"/>
    </row>
    <row r="32" spans="1:39" x14ac:dyDescent="0.25">
      <c r="O32" s="78">
        <v>0.97</v>
      </c>
      <c r="P32" s="78">
        <f t="shared" si="13"/>
        <v>20.185699999999997</v>
      </c>
      <c r="U32" t="s">
        <v>1270</v>
      </c>
      <c r="W32" s="131"/>
    </row>
    <row r="33" spans="1:23" x14ac:dyDescent="0.25">
      <c r="O33" s="78">
        <v>0.96</v>
      </c>
      <c r="P33" s="78">
        <f t="shared" si="13"/>
        <v>19.977599999999999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19.769499999999997</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19.561399999999999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19.353300000000001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19.145199999999999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18.937100000000001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18.728999999999999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8" si="27">C93*(E93-D93)</f>
        <v>-2592</v>
      </c>
      <c r="G93" s="39">
        <f t="shared" ref="G93:G98"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11" activePane="bottomLeft" state="frozen"/>
      <selection activeCell="M34" sqref="M34"/>
      <selection pane="bottomLeft" activeCell="H22" sqref="H22"/>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2"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12.109816666666674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10.119999999999999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18216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21797.670000000013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-3296.700000000008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-3581.6700000000128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-0.16431435102926187</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4.130612244897959</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11.132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11.030799999999999</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10.929600000000001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10.8284</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10.7272</v>
      </c>
      <c r="T21" s="680">
        <v>43314</v>
      </c>
      <c r="U21" t="s">
        <v>1150</v>
      </c>
    </row>
    <row r="22" spans="1:21" x14ac:dyDescent="0.25">
      <c r="B22" s="360">
        <v>43628</v>
      </c>
      <c r="C22" s="7">
        <v>1400</v>
      </c>
      <c r="D22" s="43">
        <v>8.2799999999999994</v>
      </c>
      <c r="E22" s="43">
        <v>0</v>
      </c>
      <c r="F22" s="43">
        <f t="shared" ref="F22:F30" si="3">C22*D22+E22</f>
        <v>11592</v>
      </c>
      <c r="O22" s="78">
        <v>1.05</v>
      </c>
      <c r="P22" s="78">
        <f t="shared" si="2"/>
        <v>10.625999999999999</v>
      </c>
    </row>
    <row r="23" spans="1:21" x14ac:dyDescent="0.25">
      <c r="B23" s="360">
        <v>43631</v>
      </c>
      <c r="C23" s="7">
        <v>200</v>
      </c>
      <c r="D23" s="43">
        <v>8.23</v>
      </c>
      <c r="E23" s="43">
        <v>0</v>
      </c>
      <c r="F23" s="43">
        <f t="shared" si="3"/>
        <v>1646</v>
      </c>
      <c r="O23" s="78">
        <v>1.04</v>
      </c>
      <c r="P23" s="78">
        <f t="shared" si="2"/>
        <v>10.524799999999999</v>
      </c>
      <c r="T23" s="1">
        <v>43358</v>
      </c>
      <c r="U23" t="s">
        <v>1221</v>
      </c>
    </row>
    <row r="24" spans="1:21" x14ac:dyDescent="0.25">
      <c r="B24" s="360">
        <v>43636</v>
      </c>
      <c r="C24" s="7">
        <v>400</v>
      </c>
      <c r="D24" s="43">
        <v>8.1</v>
      </c>
      <c r="E24" s="43">
        <v>0</v>
      </c>
      <c r="F24" s="43">
        <f t="shared" si="3"/>
        <v>3240</v>
      </c>
      <c r="O24" s="78">
        <v>1.03</v>
      </c>
      <c r="P24" s="78">
        <f t="shared" si="2"/>
        <v>10.423599999999999</v>
      </c>
    </row>
    <row r="25" spans="1:21" x14ac:dyDescent="0.25">
      <c r="B25" s="360">
        <v>43683</v>
      </c>
      <c r="C25" s="7">
        <v>500</v>
      </c>
      <c r="D25" s="43">
        <v>7.45</v>
      </c>
      <c r="E25" s="43">
        <v>0</v>
      </c>
      <c r="F25" s="43">
        <f t="shared" si="3"/>
        <v>3725</v>
      </c>
      <c r="O25" s="78">
        <v>1.02</v>
      </c>
      <c r="P25" s="78">
        <f t="shared" si="2"/>
        <v>10.3224</v>
      </c>
    </row>
    <row r="26" spans="1:21" x14ac:dyDescent="0.25">
      <c r="B26" s="360">
        <v>43692</v>
      </c>
      <c r="C26" s="7">
        <v>1500</v>
      </c>
      <c r="D26" s="43">
        <v>6.08</v>
      </c>
      <c r="E26" s="43">
        <v>0</v>
      </c>
      <c r="F26" s="43">
        <f t="shared" si="3"/>
        <v>9120</v>
      </c>
      <c r="O26" s="78">
        <v>1.01</v>
      </c>
      <c r="P26" s="78">
        <f t="shared" si="2"/>
        <v>10.2212</v>
      </c>
    </row>
    <row r="27" spans="1:21" x14ac:dyDescent="0.25">
      <c r="B27" s="360">
        <v>43734</v>
      </c>
      <c r="C27" s="7">
        <v>500</v>
      </c>
      <c r="D27" s="43">
        <v>6.56</v>
      </c>
      <c r="E27" s="43">
        <v>0</v>
      </c>
      <c r="F27" s="43">
        <f t="shared" si="3"/>
        <v>3280</v>
      </c>
      <c r="O27" s="78">
        <v>1</v>
      </c>
      <c r="P27" s="78">
        <f t="shared" si="2"/>
        <v>10.119999999999999</v>
      </c>
    </row>
    <row r="28" spans="1:21" x14ac:dyDescent="0.25">
      <c r="B28" s="69">
        <v>43761</v>
      </c>
      <c r="C28" s="7">
        <v>500</v>
      </c>
      <c r="D28" s="43">
        <v>7.72</v>
      </c>
      <c r="E28" s="43">
        <v>0</v>
      </c>
      <c r="F28" s="43">
        <f t="shared" si="3"/>
        <v>3860</v>
      </c>
      <c r="O28" s="78">
        <v>0.99</v>
      </c>
      <c r="P28" s="78">
        <f t="shared" si="2"/>
        <v>10.018799999999999</v>
      </c>
    </row>
    <row r="29" spans="1:21" x14ac:dyDescent="0.25">
      <c r="B29" s="69">
        <v>43776</v>
      </c>
      <c r="C29" s="7">
        <v>300</v>
      </c>
      <c r="D29" s="43">
        <v>8.14</v>
      </c>
      <c r="E29" s="43">
        <v>0</v>
      </c>
      <c r="F29" s="43">
        <f t="shared" si="3"/>
        <v>2442</v>
      </c>
      <c r="O29" s="78">
        <v>0.98</v>
      </c>
      <c r="P29" s="78">
        <f t="shared" si="2"/>
        <v>9.9175999999999984</v>
      </c>
    </row>
    <row r="30" spans="1:21" x14ac:dyDescent="0.25">
      <c r="B30" s="395">
        <v>43809</v>
      </c>
      <c r="C30" s="7">
        <v>200</v>
      </c>
      <c r="D30" s="43">
        <v>9.48</v>
      </c>
      <c r="E30" s="43">
        <v>0</v>
      </c>
      <c r="F30" s="43">
        <f t="shared" si="3"/>
        <v>1896</v>
      </c>
      <c r="O30" s="78">
        <v>0.97</v>
      </c>
      <c r="P30" s="78">
        <f t="shared" si="2"/>
        <v>9.8163999999999998</v>
      </c>
    </row>
    <row r="31" spans="1:21" x14ac:dyDescent="0.25">
      <c r="C31" s="4"/>
      <c r="D31" s="3"/>
      <c r="E31" s="3"/>
      <c r="F31" s="3"/>
      <c r="O31" s="78">
        <v>0.96</v>
      </c>
      <c r="P31" s="78">
        <f t="shared" si="2"/>
        <v>9.7151999999999994</v>
      </c>
    </row>
    <row r="32" spans="1:21" x14ac:dyDescent="0.25">
      <c r="C32" s="4"/>
      <c r="D32" s="3"/>
      <c r="E32" s="3"/>
      <c r="F32" s="3"/>
      <c r="O32" s="78">
        <v>0.95</v>
      </c>
      <c r="P32" s="78">
        <f t="shared" si="2"/>
        <v>9.613999999999999</v>
      </c>
    </row>
    <row r="33" spans="1:18" x14ac:dyDescent="0.25">
      <c r="O33" s="78">
        <v>0.94</v>
      </c>
      <c r="P33" s="78">
        <f t="shared" si="2"/>
        <v>9.5127999999999986</v>
      </c>
    </row>
    <row r="34" spans="1:18" x14ac:dyDescent="0.25">
      <c r="A34" s="31" t="s">
        <v>81</v>
      </c>
      <c r="B34" s="14"/>
      <c r="C34" s="14">
        <f>SUM(C2:C33)</f>
        <v>10900</v>
      </c>
      <c r="D34" s="18"/>
      <c r="E34" s="18"/>
      <c r="F34" s="18">
        <f>SUM(F2:F33)</f>
        <v>117278</v>
      </c>
      <c r="G34" s="14"/>
      <c r="H34" s="68">
        <f>SUM(H2:H21)</f>
        <v>9100</v>
      </c>
      <c r="I34" s="18"/>
      <c r="J34" s="18"/>
      <c r="K34" s="18">
        <f>SUM(K2:K33)</f>
        <v>95480.329999999987</v>
      </c>
      <c r="L34" s="14"/>
      <c r="M34" s="18">
        <f>SUM(M2:M33)</f>
        <v>0</v>
      </c>
      <c r="O34" s="78">
        <v>0.93</v>
      </c>
      <c r="P34" s="78">
        <f t="shared" si="2"/>
        <v>9.4116</v>
      </c>
    </row>
    <row r="35" spans="1:18" ht="15.75" thickBot="1" x14ac:dyDescent="0.3">
      <c r="A35" s="273" t="s">
        <v>189</v>
      </c>
      <c r="B35" s="274"/>
      <c r="C35" s="275">
        <f>SumByColor($A$35,C2:C33)</f>
        <v>9100</v>
      </c>
      <c r="D35" s="275"/>
      <c r="E35" s="275"/>
      <c r="F35" s="276">
        <f>SumByColor($A$35,F2:F33)</f>
        <v>87592</v>
      </c>
      <c r="G35" s="275"/>
      <c r="H35" s="275">
        <f>SumByColor($A$35,H2:H33)</f>
        <v>9100</v>
      </c>
      <c r="I35" s="275"/>
      <c r="J35" s="275"/>
      <c r="K35" s="276">
        <f>SumByColor($A$35,K3:K33)</f>
        <v>91476</v>
      </c>
      <c r="L35" s="275"/>
      <c r="M35" s="276">
        <f>SumByColor($A$35,M2:M33)</f>
        <v>0</v>
      </c>
      <c r="O35" s="78">
        <v>0.92</v>
      </c>
      <c r="P35" s="78">
        <f t="shared" si="2"/>
        <v>9.3103999999999996</v>
      </c>
    </row>
    <row r="36" spans="1:18" x14ac:dyDescent="0.25">
      <c r="O36" s="78">
        <v>0.91</v>
      </c>
      <c r="P36" s="78">
        <f t="shared" si="2"/>
        <v>9.2091999999999992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9.1079999999999988</v>
      </c>
    </row>
    <row r="38" spans="1:18" x14ac:dyDescent="0.25">
      <c r="A38" s="10"/>
      <c r="B38" s="161">
        <v>43116</v>
      </c>
      <c r="C38" s="10">
        <v>100</v>
      </c>
      <c r="D38" s="39">
        <v>21.28</v>
      </c>
      <c r="E38" s="39">
        <v>21.41</v>
      </c>
      <c r="F38" s="39">
        <f t="shared" ref="F38:F44" si="4">C38*(E38-D38)</f>
        <v>12.999999999999901</v>
      </c>
      <c r="G38" s="39">
        <f t="shared" ref="G38:G44" si="5">D38*C38</f>
        <v>2128</v>
      </c>
      <c r="H38" s="175">
        <f t="shared" ref="H38:H44" si="6">(E38-D38)/D38</f>
        <v>6.1090225563909303E-3</v>
      </c>
      <c r="I38" s="175"/>
      <c r="J38" s="170">
        <f t="shared" ref="J38:J56" si="7">F38+$Q$10</f>
        <v>297.97000000000469</v>
      </c>
      <c r="K38" s="175"/>
      <c r="L38" s="175"/>
    </row>
    <row r="39" spans="1:18" x14ac:dyDescent="0.25">
      <c r="A39" s="10"/>
      <c r="B39" s="161">
        <v>43124</v>
      </c>
      <c r="C39" s="10">
        <v>100</v>
      </c>
      <c r="D39" s="39">
        <v>21.28</v>
      </c>
      <c r="E39" s="39">
        <v>20.57</v>
      </c>
      <c r="F39" s="39">
        <f t="shared" si="4"/>
        <v>-71.000000000000085</v>
      </c>
      <c r="G39" s="39">
        <f t="shared" si="5"/>
        <v>2128</v>
      </c>
      <c r="H39" s="175">
        <f t="shared" si="6"/>
        <v>-3.3364661654135375E-2</v>
      </c>
      <c r="I39" s="175"/>
      <c r="J39" s="170">
        <f t="shared" si="7"/>
        <v>213.97000000000472</v>
      </c>
      <c r="K39" s="175"/>
      <c r="L39" s="175"/>
    </row>
    <row r="40" spans="1:18" x14ac:dyDescent="0.25">
      <c r="A40" s="10"/>
      <c r="B40" s="161">
        <v>43139</v>
      </c>
      <c r="C40" s="10">
        <v>200</v>
      </c>
      <c r="D40" s="39">
        <v>19.88</v>
      </c>
      <c r="E40" s="39">
        <v>18.64</v>
      </c>
      <c r="F40" s="39">
        <f t="shared" si="4"/>
        <v>-247.99999999999969</v>
      </c>
      <c r="G40" s="39">
        <f t="shared" si="5"/>
        <v>3976</v>
      </c>
      <c r="H40" s="175">
        <f t="shared" si="6"/>
        <v>-6.2374245472836945E-2</v>
      </c>
      <c r="I40" s="175"/>
      <c r="J40" s="170">
        <f t="shared" si="7"/>
        <v>36.970000000005115</v>
      </c>
      <c r="K40" s="175"/>
      <c r="L40" s="175"/>
    </row>
    <row r="41" spans="1:18" x14ac:dyDescent="0.25">
      <c r="A41" s="10"/>
      <c r="B41" s="161">
        <v>43150</v>
      </c>
      <c r="C41" s="181">
        <v>200</v>
      </c>
      <c r="D41" s="182">
        <v>19.88</v>
      </c>
      <c r="E41" s="39">
        <v>20.9</v>
      </c>
      <c r="F41" s="39">
        <f t="shared" si="4"/>
        <v>203.99999999999991</v>
      </c>
      <c r="G41" s="39">
        <f t="shared" si="5"/>
        <v>3976</v>
      </c>
      <c r="H41" s="175">
        <f t="shared" si="6"/>
        <v>5.1307847082494952E-2</v>
      </c>
      <c r="I41" s="175"/>
      <c r="J41" s="170">
        <f t="shared" si="7"/>
        <v>488.97000000000469</v>
      </c>
      <c r="K41" s="639"/>
      <c r="L41" s="639"/>
      <c r="O41" s="33"/>
      <c r="R41" s="33"/>
    </row>
    <row r="42" spans="1:18" x14ac:dyDescent="0.25">
      <c r="A42" s="10"/>
      <c r="B42" s="161">
        <v>43151</v>
      </c>
      <c r="C42" s="10">
        <v>300</v>
      </c>
      <c r="D42" s="39">
        <v>19.853300000000001</v>
      </c>
      <c r="E42" s="39">
        <v>19.8</v>
      </c>
      <c r="F42" s="39">
        <f t="shared" si="4"/>
        <v>-15.990000000000038</v>
      </c>
      <c r="G42" s="39">
        <f t="shared" si="5"/>
        <v>5955.9900000000007</v>
      </c>
      <c r="H42" s="175">
        <f t="shared" si="6"/>
        <v>-2.6846922174147431E-3</v>
      </c>
      <c r="I42" s="176"/>
      <c r="J42" s="170">
        <f t="shared" si="7"/>
        <v>268.98000000000479</v>
      </c>
      <c r="K42" s="639"/>
      <c r="L42" s="639"/>
      <c r="Q42" s="33"/>
      <c r="R42" s="33"/>
    </row>
    <row r="43" spans="1:18" x14ac:dyDescent="0.25">
      <c r="A43" s="10"/>
      <c r="B43" s="161">
        <v>43158</v>
      </c>
      <c r="C43" s="10">
        <v>300</v>
      </c>
      <c r="D43" s="39">
        <v>19.853300000000001</v>
      </c>
      <c r="E43" s="39">
        <v>19.38</v>
      </c>
      <c r="F43" s="39">
        <f t="shared" si="4"/>
        <v>-141.99000000000055</v>
      </c>
      <c r="G43" s="39">
        <f t="shared" si="5"/>
        <v>5955.9900000000007</v>
      </c>
      <c r="H43" s="175">
        <f t="shared" si="6"/>
        <v>-2.3839865412803002E-2</v>
      </c>
      <c r="I43" s="176"/>
      <c r="J43" s="170">
        <f t="shared" si="7"/>
        <v>142.98000000000425</v>
      </c>
      <c r="K43" s="639"/>
      <c r="L43" s="639"/>
      <c r="Q43" s="33"/>
      <c r="R43" s="33"/>
    </row>
    <row r="44" spans="1:18" x14ac:dyDescent="0.25">
      <c r="A44" s="10">
        <v>200</v>
      </c>
      <c r="B44" s="161">
        <v>43178</v>
      </c>
      <c r="C44" s="7">
        <v>400</v>
      </c>
      <c r="D44" s="43">
        <v>19.327500000000001</v>
      </c>
      <c r="E44" s="39">
        <v>17.91</v>
      </c>
      <c r="F44" s="39">
        <f t="shared" si="4"/>
        <v>-567.00000000000023</v>
      </c>
      <c r="G44" s="39">
        <f t="shared" si="5"/>
        <v>7731</v>
      </c>
      <c r="H44" s="176">
        <f t="shared" si="6"/>
        <v>-7.3341094295692688E-2</v>
      </c>
      <c r="I44" s="176"/>
      <c r="J44" s="170">
        <f t="shared" si="7"/>
        <v>-282.02999999999543</v>
      </c>
      <c r="K44" s="639"/>
      <c r="L44" s="639"/>
      <c r="Q44" s="33"/>
      <c r="R44" s="33"/>
    </row>
    <row r="45" spans="1:18" x14ac:dyDescent="0.25">
      <c r="A45" s="10">
        <v>300</v>
      </c>
      <c r="B45" s="161">
        <v>43185</v>
      </c>
      <c r="C45" s="7">
        <v>400</v>
      </c>
      <c r="D45" s="43">
        <v>19.327500000000001</v>
      </c>
      <c r="E45" s="39">
        <v>16.87</v>
      </c>
      <c r="F45" s="39">
        <f t="shared" ref="F45:F57" si="8">C45*(E45-D45)</f>
        <v>-982.99999999999977</v>
      </c>
      <c r="G45" s="39">
        <f t="shared" ref="G45:G57" si="9">D45*C45</f>
        <v>7731</v>
      </c>
      <c r="H45" s="176">
        <f t="shared" ref="H45:H57" si="10">(E45-D45)/D45</f>
        <v>-0.12715043332039838</v>
      </c>
      <c r="I45" s="176"/>
      <c r="J45" s="170">
        <f t="shared" si="7"/>
        <v>-698.02999999999497</v>
      </c>
      <c r="K45" s="39">
        <v>36.6</v>
      </c>
      <c r="L45" s="39"/>
      <c r="Q45" s="33"/>
      <c r="R45" s="33"/>
    </row>
    <row r="46" spans="1:18" x14ac:dyDescent="0.25">
      <c r="A46" s="10">
        <v>400</v>
      </c>
      <c r="B46" s="161">
        <v>43216</v>
      </c>
      <c r="C46" s="7">
        <v>400</v>
      </c>
      <c r="D46" s="43">
        <v>19.327500000000001</v>
      </c>
      <c r="E46" s="39">
        <v>17.670000000000002</v>
      </c>
      <c r="F46" s="39">
        <f t="shared" si="8"/>
        <v>-662.99999999999955</v>
      </c>
      <c r="G46" s="39">
        <f t="shared" si="9"/>
        <v>7731</v>
      </c>
      <c r="H46" s="176">
        <f t="shared" si="10"/>
        <v>-8.5758634070624701E-2</v>
      </c>
      <c r="I46" s="176"/>
      <c r="J46" s="170">
        <f t="shared" si="7"/>
        <v>-378.02999999999474</v>
      </c>
      <c r="K46" s="39"/>
      <c r="L46" s="39"/>
      <c r="Q46" s="78"/>
      <c r="R46" s="33"/>
    </row>
    <row r="47" spans="1:18" x14ac:dyDescent="0.25">
      <c r="A47" s="10">
        <v>200</v>
      </c>
      <c r="B47" s="161">
        <v>43223</v>
      </c>
      <c r="C47" s="181">
        <v>200</v>
      </c>
      <c r="D47" s="182">
        <v>18.625499999999999</v>
      </c>
      <c r="E47" s="39">
        <v>20.03</v>
      </c>
      <c r="F47" s="39">
        <f t="shared" si="8"/>
        <v>280.90000000000043</v>
      </c>
      <c r="G47" s="39">
        <f t="shared" si="9"/>
        <v>3725.1</v>
      </c>
      <c r="H47" s="176">
        <f t="shared" si="10"/>
        <v>7.5407371614184981E-2</v>
      </c>
      <c r="I47" s="176" t="s">
        <v>978</v>
      </c>
      <c r="J47" s="170">
        <f t="shared" si="7"/>
        <v>565.87000000000523</v>
      </c>
      <c r="K47" s="639"/>
      <c r="L47" s="639"/>
      <c r="Q47" s="78"/>
      <c r="R47" s="33"/>
    </row>
    <row r="48" spans="1:18" x14ac:dyDescent="0.25">
      <c r="A48" s="10">
        <v>200</v>
      </c>
      <c r="B48" s="161">
        <v>43223</v>
      </c>
      <c r="C48" s="10">
        <v>200</v>
      </c>
      <c r="D48" s="39">
        <v>18.63</v>
      </c>
      <c r="E48" s="39">
        <v>17.78</v>
      </c>
      <c r="F48" s="39">
        <f t="shared" si="8"/>
        <v>-169.99999999999957</v>
      </c>
      <c r="G48" s="39">
        <f t="shared" si="9"/>
        <v>3726</v>
      </c>
      <c r="H48" s="176">
        <f t="shared" si="10"/>
        <v>-4.5625335480407835E-2</v>
      </c>
      <c r="I48" s="176" t="s">
        <v>979</v>
      </c>
      <c r="J48" s="170">
        <f t="shared" si="7"/>
        <v>114.97000000000523</v>
      </c>
      <c r="K48" s="639"/>
      <c r="L48" s="639"/>
      <c r="Q48" s="78"/>
      <c r="R48" s="33"/>
    </row>
    <row r="49" spans="1:18" x14ac:dyDescent="0.25">
      <c r="A49" s="10">
        <v>200</v>
      </c>
      <c r="B49" s="161">
        <v>43224</v>
      </c>
      <c r="C49" s="7">
        <v>400</v>
      </c>
      <c r="D49" s="43">
        <v>18.037700000000001</v>
      </c>
      <c r="E49" s="39">
        <v>17.829999999999998</v>
      </c>
      <c r="F49" s="39">
        <f t="shared" si="8"/>
        <v>-83.080000000001064</v>
      </c>
      <c r="G49" s="39">
        <f t="shared" si="9"/>
        <v>7215.08</v>
      </c>
      <c r="H49" s="176">
        <f t="shared" si="10"/>
        <v>-1.1514771838981835E-2</v>
      </c>
      <c r="I49" s="176"/>
      <c r="J49" s="170">
        <f t="shared" si="7"/>
        <v>201.89000000000374</v>
      </c>
      <c r="K49" s="639"/>
      <c r="L49" s="639"/>
      <c r="Q49" s="78"/>
      <c r="R49" s="33"/>
    </row>
    <row r="50" spans="1:18" x14ac:dyDescent="0.25">
      <c r="A50" s="10">
        <v>0</v>
      </c>
      <c r="B50" s="161">
        <v>43224</v>
      </c>
      <c r="C50" s="181">
        <v>200</v>
      </c>
      <c r="D50" s="182">
        <v>18.245899999999999</v>
      </c>
      <c r="E50" s="39">
        <v>17.829999999999998</v>
      </c>
      <c r="F50" s="39">
        <f t="shared" si="8"/>
        <v>-83.180000000000121</v>
      </c>
      <c r="G50" s="39">
        <f t="shared" si="9"/>
        <v>3649.18</v>
      </c>
      <c r="H50" s="176">
        <f t="shared" si="10"/>
        <v>-2.2794161976115217E-2</v>
      </c>
      <c r="I50" s="176"/>
      <c r="J50" s="170">
        <f t="shared" si="7"/>
        <v>201.79000000000468</v>
      </c>
      <c r="K50" s="639"/>
      <c r="L50" s="639"/>
      <c r="Q50" s="78"/>
      <c r="R50" s="33"/>
    </row>
    <row r="51" spans="1:18" x14ac:dyDescent="0.25">
      <c r="A51" s="10">
        <v>0</v>
      </c>
      <c r="B51" s="161">
        <v>43227</v>
      </c>
      <c r="C51" s="10">
        <v>200</v>
      </c>
      <c r="D51" s="39">
        <v>18.25</v>
      </c>
      <c r="E51" s="39">
        <v>18.62</v>
      </c>
      <c r="F51" s="39">
        <f t="shared" si="8"/>
        <v>74.000000000000199</v>
      </c>
      <c r="G51" s="39">
        <f t="shared" si="9"/>
        <v>3650</v>
      </c>
      <c r="H51" s="176">
        <f t="shared" si="10"/>
        <v>2.0273972602739779E-2</v>
      </c>
      <c r="I51" s="39"/>
      <c r="J51" s="170">
        <f t="shared" si="7"/>
        <v>358.97000000000503</v>
      </c>
      <c r="K51" s="639"/>
      <c r="L51" s="639"/>
      <c r="Q51" s="78"/>
      <c r="R51" s="33"/>
    </row>
    <row r="52" spans="1:18" x14ac:dyDescent="0.25">
      <c r="A52" s="10"/>
      <c r="B52" s="161">
        <v>43235</v>
      </c>
      <c r="C52" s="10">
        <v>200</v>
      </c>
      <c r="D52" s="39">
        <v>18.25</v>
      </c>
      <c r="E52" s="39">
        <v>20.3</v>
      </c>
      <c r="F52" s="39">
        <f t="shared" si="8"/>
        <v>410.00000000000011</v>
      </c>
      <c r="G52" s="39">
        <f t="shared" si="9"/>
        <v>3650</v>
      </c>
      <c r="H52" s="176">
        <f t="shared" si="10"/>
        <v>0.11232876712328771</v>
      </c>
      <c r="I52" s="176"/>
      <c r="J52" s="170">
        <f t="shared" si="7"/>
        <v>694.97000000000492</v>
      </c>
      <c r="K52" s="639"/>
      <c r="L52" s="639"/>
      <c r="Q52" s="78"/>
      <c r="R52" s="33"/>
    </row>
    <row r="53" spans="1:18" x14ac:dyDescent="0.25">
      <c r="A53" s="10">
        <v>0</v>
      </c>
      <c r="B53" s="161">
        <v>43314</v>
      </c>
      <c r="C53" s="181">
        <v>200</v>
      </c>
      <c r="D53" s="182">
        <v>17.246200000000002</v>
      </c>
      <c r="E53" s="39">
        <v>21.88</v>
      </c>
      <c r="F53" s="39">
        <f t="shared" si="8"/>
        <v>926.75999999999942</v>
      </c>
      <c r="G53" s="39">
        <f t="shared" si="9"/>
        <v>3449.2400000000002</v>
      </c>
      <c r="H53" s="176">
        <f t="shared" si="10"/>
        <v>0.26868527559694289</v>
      </c>
      <c r="I53" s="39"/>
      <c r="J53" s="170">
        <f t="shared" si="7"/>
        <v>1211.7300000000041</v>
      </c>
      <c r="K53" s="639"/>
      <c r="L53" s="639"/>
      <c r="Q53" s="78"/>
      <c r="R53" s="33"/>
    </row>
    <row r="54" spans="1:18" x14ac:dyDescent="0.25">
      <c r="A54" s="10"/>
      <c r="B54" s="161">
        <v>43316</v>
      </c>
      <c r="C54" s="10">
        <v>200</v>
      </c>
      <c r="D54" s="39">
        <v>17.25</v>
      </c>
      <c r="E54" s="39">
        <v>22.17</v>
      </c>
      <c r="F54" s="39">
        <f t="shared" si="8"/>
        <v>984.00000000000034</v>
      </c>
      <c r="G54" s="39">
        <f t="shared" si="9"/>
        <v>3450</v>
      </c>
      <c r="H54" s="176">
        <f t="shared" si="10"/>
        <v>0.28521739130434792</v>
      </c>
      <c r="I54" s="39"/>
      <c r="J54" s="170">
        <f t="shared" si="7"/>
        <v>1268.9700000000053</v>
      </c>
      <c r="K54" s="639"/>
      <c r="L54" s="639"/>
      <c r="Q54" s="78"/>
      <c r="R54" s="33"/>
    </row>
    <row r="55" spans="1:18" x14ac:dyDescent="0.25">
      <c r="A55" s="10"/>
      <c r="B55" s="161">
        <v>43325</v>
      </c>
      <c r="C55" s="10">
        <v>200</v>
      </c>
      <c r="D55" s="39">
        <v>17.25</v>
      </c>
      <c r="E55" s="39">
        <v>21.88</v>
      </c>
      <c r="F55" s="39">
        <f t="shared" si="8"/>
        <v>925.99999999999977</v>
      </c>
      <c r="G55" s="39">
        <f t="shared" si="9"/>
        <v>3450</v>
      </c>
      <c r="H55" s="176">
        <f t="shared" si="10"/>
        <v>0.26840579710144924</v>
      </c>
      <c r="I55" s="176"/>
      <c r="J55" s="170">
        <f t="shared" si="7"/>
        <v>1210.9700000000046</v>
      </c>
      <c r="K55" s="176"/>
      <c r="L55" s="176"/>
      <c r="Q55" s="78"/>
    </row>
    <row r="56" spans="1:18" x14ac:dyDescent="0.25">
      <c r="A56" s="10">
        <v>0</v>
      </c>
      <c r="B56" s="161">
        <v>43332</v>
      </c>
      <c r="C56" s="10">
        <v>200</v>
      </c>
      <c r="D56" s="39">
        <v>17.25</v>
      </c>
      <c r="E56" s="39">
        <v>25.65</v>
      </c>
      <c r="F56" s="39">
        <f t="shared" si="8"/>
        <v>1679.9999999999998</v>
      </c>
      <c r="G56" s="39">
        <f t="shared" si="9"/>
        <v>3450</v>
      </c>
      <c r="H56" s="176">
        <f t="shared" si="10"/>
        <v>0.48695652173913034</v>
      </c>
      <c r="I56" s="170"/>
      <c r="J56" s="170">
        <f t="shared" si="7"/>
        <v>1964.9700000000046</v>
      </c>
      <c r="K56" s="170"/>
      <c r="L56" s="170"/>
      <c r="Q56" s="78"/>
    </row>
    <row r="57" spans="1:18" x14ac:dyDescent="0.25">
      <c r="A57" s="161">
        <v>43346</v>
      </c>
      <c r="B57" s="161">
        <v>43340</v>
      </c>
      <c r="C57" s="10">
        <v>200</v>
      </c>
      <c r="D57" s="39">
        <v>17.25</v>
      </c>
      <c r="E57" s="39">
        <v>23.48</v>
      </c>
      <c r="F57" s="39">
        <f t="shared" si="8"/>
        <v>1246</v>
      </c>
      <c r="G57" s="39">
        <f t="shared" si="9"/>
        <v>3450</v>
      </c>
      <c r="H57" s="176">
        <f t="shared" si="10"/>
        <v>0.36115942028985509</v>
      </c>
      <c r="I57" s="176"/>
      <c r="J57" s="170">
        <f t="shared" ref="J57:J73" si="11">F57+$Q$10</f>
        <v>1530.9700000000048</v>
      </c>
      <c r="K57" s="176"/>
      <c r="L57" s="39">
        <v>9.58</v>
      </c>
      <c r="Q57" s="78"/>
    </row>
    <row r="58" spans="1:18" x14ac:dyDescent="0.25">
      <c r="A58" s="10">
        <v>200</v>
      </c>
      <c r="B58" s="161">
        <v>43350</v>
      </c>
      <c r="C58" s="10">
        <v>200</v>
      </c>
      <c r="D58" s="39">
        <v>17.25</v>
      </c>
      <c r="E58" s="39">
        <v>21.75</v>
      </c>
      <c r="F58" s="39">
        <f t="shared" ref="F58:F72" si="12">C58*(E58-D58)</f>
        <v>900</v>
      </c>
      <c r="G58" s="39">
        <f t="shared" ref="G58:G72" si="13">D58*C58</f>
        <v>3450</v>
      </c>
      <c r="H58" s="176">
        <f t="shared" ref="H58:H72" si="14">(E58-D58)/D58</f>
        <v>0.2608695652173913</v>
      </c>
      <c r="I58" s="176"/>
      <c r="J58" s="170">
        <f t="shared" si="11"/>
        <v>1184.9700000000048</v>
      </c>
      <c r="K58" s="176"/>
      <c r="L58" s="39">
        <v>8.8800000000000008</v>
      </c>
      <c r="Q58" s="78"/>
    </row>
    <row r="59" spans="1:18" x14ac:dyDescent="0.25">
      <c r="A59" s="10">
        <v>200</v>
      </c>
      <c r="B59" s="161">
        <v>43353</v>
      </c>
      <c r="C59" s="7">
        <v>400</v>
      </c>
      <c r="D59" s="43">
        <v>19.223099999999999</v>
      </c>
      <c r="E59" s="39">
        <v>21.06</v>
      </c>
      <c r="F59" s="39">
        <f t="shared" si="12"/>
        <v>734.76</v>
      </c>
      <c r="G59" s="39">
        <f t="shared" si="13"/>
        <v>7689.24</v>
      </c>
      <c r="H59" s="176">
        <f t="shared" si="14"/>
        <v>9.5556908094948267E-2</v>
      </c>
      <c r="I59" s="39" t="s">
        <v>1202</v>
      </c>
      <c r="J59" s="170">
        <f t="shared" si="11"/>
        <v>1019.7300000000048</v>
      </c>
      <c r="K59" s="176"/>
      <c r="L59" s="39">
        <v>8.6</v>
      </c>
      <c r="Q59" s="78"/>
    </row>
    <row r="60" spans="1:18" x14ac:dyDescent="0.25">
      <c r="A60" s="10">
        <v>0</v>
      </c>
      <c r="B60" s="161">
        <v>43355</v>
      </c>
      <c r="C60" s="181">
        <v>200</v>
      </c>
      <c r="D60" s="182">
        <v>16.116499999999998</v>
      </c>
      <c r="E60" s="39">
        <v>22.2</v>
      </c>
      <c r="F60" s="39">
        <f t="shared" si="12"/>
        <v>1216.7000000000003</v>
      </c>
      <c r="G60" s="39">
        <f t="shared" si="13"/>
        <v>3223.2999999999997</v>
      </c>
      <c r="H60" s="176">
        <f t="shared" si="14"/>
        <v>0.37747029441876345</v>
      </c>
      <c r="I60" s="176"/>
      <c r="J60" s="170">
        <f t="shared" si="11"/>
        <v>1501.6700000000051</v>
      </c>
      <c r="K60" s="176"/>
      <c r="L60" s="39">
        <v>9.06</v>
      </c>
      <c r="Q60" s="78"/>
    </row>
    <row r="61" spans="1:18" x14ac:dyDescent="0.25">
      <c r="A61" s="161">
        <v>43383</v>
      </c>
      <c r="B61" s="161">
        <v>43362</v>
      </c>
      <c r="C61" s="10">
        <v>200</v>
      </c>
      <c r="D61" s="39">
        <v>16.116499999999998</v>
      </c>
      <c r="E61" s="39">
        <v>24.64</v>
      </c>
      <c r="F61" s="39">
        <f t="shared" si="12"/>
        <v>1704.7000000000005</v>
      </c>
      <c r="G61" s="39">
        <f t="shared" si="13"/>
        <v>3223.2999999999997</v>
      </c>
      <c r="H61" s="176">
        <f t="shared" si="14"/>
        <v>0.52886793038190694</v>
      </c>
      <c r="I61" s="176"/>
      <c r="J61" s="762">
        <f t="shared" si="11"/>
        <v>1989.6700000000053</v>
      </c>
      <c r="K61" s="176"/>
      <c r="L61" s="39">
        <v>10.06</v>
      </c>
      <c r="Q61" s="78"/>
    </row>
    <row r="62" spans="1:18" x14ac:dyDescent="0.25">
      <c r="A62" s="10">
        <v>0</v>
      </c>
      <c r="B62" s="161">
        <v>43369</v>
      </c>
      <c r="C62" s="7">
        <v>400</v>
      </c>
      <c r="D62" s="43">
        <v>18.958200000000001</v>
      </c>
      <c r="E62" s="39">
        <v>21.96</v>
      </c>
      <c r="F62" s="39">
        <f t="shared" si="12"/>
        <v>1200.7199999999998</v>
      </c>
      <c r="G62" s="39">
        <f t="shared" si="13"/>
        <v>7583.2800000000007</v>
      </c>
      <c r="H62" s="176">
        <f t="shared" si="14"/>
        <v>0.15833781688134946</v>
      </c>
      <c r="I62" s="176"/>
      <c r="J62" s="763">
        <f t="shared" si="11"/>
        <v>1485.6900000000046</v>
      </c>
      <c r="K62" s="176"/>
      <c r="L62" s="39">
        <v>8.9600000000000009</v>
      </c>
      <c r="Q62" s="78"/>
    </row>
    <row r="63" spans="1:18" x14ac:dyDescent="0.25">
      <c r="A63" s="10">
        <v>200</v>
      </c>
      <c r="B63" s="161">
        <v>43405</v>
      </c>
      <c r="C63" s="181">
        <v>200</v>
      </c>
      <c r="D63" s="182">
        <v>15.3668</v>
      </c>
      <c r="E63" s="39">
        <v>23</v>
      </c>
      <c r="F63" s="39">
        <f t="shared" si="12"/>
        <v>1526.64</v>
      </c>
      <c r="G63" s="39">
        <f t="shared" si="13"/>
        <v>3073.36</v>
      </c>
      <c r="H63" s="176">
        <f t="shared" si="14"/>
        <v>0.49673321706536172</v>
      </c>
      <c r="I63" s="176"/>
      <c r="J63" s="763">
        <f t="shared" si="11"/>
        <v>1811.6100000000049</v>
      </c>
      <c r="K63" s="176"/>
      <c r="L63" s="39">
        <v>9.39</v>
      </c>
      <c r="Q63" s="78"/>
    </row>
    <row r="64" spans="1:18" x14ac:dyDescent="0.25">
      <c r="A64" s="10">
        <v>200</v>
      </c>
      <c r="B64" s="161">
        <v>43407</v>
      </c>
      <c r="C64" s="10">
        <v>200</v>
      </c>
      <c r="D64" s="39">
        <v>15.37</v>
      </c>
      <c r="E64" s="39">
        <v>22.59</v>
      </c>
      <c r="F64" s="39">
        <f t="shared" si="12"/>
        <v>1444.0000000000002</v>
      </c>
      <c r="G64" s="39">
        <f t="shared" si="13"/>
        <v>3074</v>
      </c>
      <c r="H64" s="176">
        <f t="shared" si="14"/>
        <v>0.46974625894599875</v>
      </c>
      <c r="I64" s="176"/>
      <c r="J64" s="763">
        <f t="shared" si="11"/>
        <v>1728.970000000005</v>
      </c>
      <c r="K64" s="176"/>
      <c r="L64" s="39">
        <v>9.2200000000000006</v>
      </c>
      <c r="O64" s="33"/>
    </row>
    <row r="65" spans="1:15" x14ac:dyDescent="0.25">
      <c r="A65" s="10">
        <v>41</v>
      </c>
      <c r="B65" s="161">
        <v>43423</v>
      </c>
      <c r="C65" s="10">
        <v>241</v>
      </c>
      <c r="D65" s="39">
        <v>15.0718</v>
      </c>
      <c r="E65" s="39">
        <v>22</v>
      </c>
      <c r="F65" s="39">
        <f t="shared" si="12"/>
        <v>1669.6962000000001</v>
      </c>
      <c r="G65" s="39">
        <f t="shared" si="13"/>
        <v>3632.3038000000001</v>
      </c>
      <c r="H65" s="176">
        <f t="shared" si="14"/>
        <v>0.45967966666224341</v>
      </c>
      <c r="I65" s="176"/>
      <c r="J65" s="763">
        <f t="shared" si="11"/>
        <v>1954.6662000000049</v>
      </c>
      <c r="K65" s="176"/>
      <c r="L65" s="39">
        <v>8.98</v>
      </c>
    </row>
    <row r="66" spans="1:15" x14ac:dyDescent="0.25">
      <c r="A66" s="10">
        <v>0</v>
      </c>
      <c r="B66" s="161">
        <v>43427</v>
      </c>
      <c r="C66" s="181">
        <v>200</v>
      </c>
      <c r="D66" s="182">
        <v>13.6065</v>
      </c>
      <c r="E66" s="39">
        <v>22.22</v>
      </c>
      <c r="F66" s="39">
        <f t="shared" si="12"/>
        <v>1722.6999999999996</v>
      </c>
      <c r="G66" s="39">
        <f t="shared" si="13"/>
        <v>2721.3</v>
      </c>
      <c r="H66" s="176">
        <f t="shared" si="14"/>
        <v>0.63304303090434699</v>
      </c>
      <c r="I66" s="176"/>
      <c r="J66" s="762">
        <f t="shared" si="11"/>
        <v>2007.6700000000044</v>
      </c>
      <c r="K66" s="176"/>
      <c r="L66" s="39">
        <v>9</v>
      </c>
    </row>
    <row r="67" spans="1:15" x14ac:dyDescent="0.25">
      <c r="A67" s="10">
        <v>0</v>
      </c>
      <c r="B67" s="161">
        <v>43434</v>
      </c>
      <c r="C67" s="7">
        <v>400</v>
      </c>
      <c r="D67" s="43">
        <v>17.5732</v>
      </c>
      <c r="E67" s="39">
        <v>21.54</v>
      </c>
      <c r="F67" s="39">
        <f t="shared" si="12"/>
        <v>1586.7199999999998</v>
      </c>
      <c r="G67" s="39">
        <f t="shared" si="13"/>
        <v>7029.28</v>
      </c>
      <c r="H67" s="176">
        <f t="shared" si="14"/>
        <v>0.22573008899915775</v>
      </c>
      <c r="I67" s="176"/>
      <c r="J67" s="763">
        <f t="shared" si="11"/>
        <v>1871.6900000000046</v>
      </c>
      <c r="K67" s="176"/>
      <c r="L67" s="176"/>
    </row>
    <row r="68" spans="1:15" x14ac:dyDescent="0.25">
      <c r="A68" s="10">
        <v>0</v>
      </c>
      <c r="B68" s="161">
        <v>43444</v>
      </c>
      <c r="C68" s="10">
        <v>600</v>
      </c>
      <c r="D68" s="39">
        <v>17.848800000000001</v>
      </c>
      <c r="E68" s="39">
        <v>18.440000000000001</v>
      </c>
      <c r="F68" s="39">
        <f t="shared" si="12"/>
        <v>354.72000000000037</v>
      </c>
      <c r="G68" s="39">
        <f t="shared" si="13"/>
        <v>10709.28</v>
      </c>
      <c r="H68" s="176">
        <f t="shared" si="14"/>
        <v>3.3122674913719723E-2</v>
      </c>
      <c r="I68" s="176"/>
      <c r="J68" s="763">
        <f t="shared" si="11"/>
        <v>639.69000000000517</v>
      </c>
      <c r="K68" s="176"/>
      <c r="L68" s="39">
        <v>7.92</v>
      </c>
    </row>
    <row r="69" spans="1:15" x14ac:dyDescent="0.25">
      <c r="A69" s="10">
        <v>0</v>
      </c>
      <c r="B69" s="161">
        <v>43446</v>
      </c>
      <c r="C69" s="7">
        <v>400</v>
      </c>
      <c r="D69" s="43">
        <v>17.2334</v>
      </c>
      <c r="E69" s="39">
        <v>18.989999999999998</v>
      </c>
      <c r="F69" s="39">
        <f t="shared" si="12"/>
        <v>702.63999999999953</v>
      </c>
      <c r="G69" s="39">
        <f t="shared" si="13"/>
        <v>6893.36</v>
      </c>
      <c r="H69" s="176">
        <f t="shared" si="14"/>
        <v>0.101929973191593</v>
      </c>
      <c r="I69" s="176"/>
      <c r="J69" s="763">
        <f t="shared" si="11"/>
        <v>987.61000000000433</v>
      </c>
      <c r="K69" s="176"/>
      <c r="L69" s="176"/>
      <c r="O69" s="33"/>
    </row>
    <row r="70" spans="1:15" x14ac:dyDescent="0.25">
      <c r="A70" s="10">
        <v>0</v>
      </c>
      <c r="B70" s="161">
        <v>43452</v>
      </c>
      <c r="C70" s="10">
        <v>600</v>
      </c>
      <c r="D70" s="39">
        <v>17.222200000000001</v>
      </c>
      <c r="E70" s="39">
        <v>17.010000000000002</v>
      </c>
      <c r="F70" s="39">
        <f t="shared" si="12"/>
        <v>-127.31999999999957</v>
      </c>
      <c r="G70" s="39">
        <f t="shared" si="13"/>
        <v>10333.32</v>
      </c>
      <c r="H70" s="176">
        <f t="shared" si="14"/>
        <v>-1.2321306221040242E-2</v>
      </c>
      <c r="I70" s="176"/>
      <c r="J70" s="763">
        <f t="shared" si="11"/>
        <v>157.65000000000524</v>
      </c>
      <c r="K70" s="176"/>
      <c r="L70" s="39">
        <v>6.94</v>
      </c>
    </row>
    <row r="71" spans="1:15" x14ac:dyDescent="0.25">
      <c r="A71" s="10">
        <v>0</v>
      </c>
      <c r="B71" s="161">
        <v>43472</v>
      </c>
      <c r="C71" s="7">
        <v>400</v>
      </c>
      <c r="D71" s="43">
        <v>16.808499999999999</v>
      </c>
      <c r="E71" s="39">
        <v>17.670000000000002</v>
      </c>
      <c r="F71" s="39">
        <f t="shared" si="12"/>
        <v>344.60000000000122</v>
      </c>
      <c r="G71" s="39">
        <f t="shared" si="13"/>
        <v>6723.4</v>
      </c>
      <c r="H71" s="176">
        <f t="shared" si="14"/>
        <v>5.1253829907487468E-2</v>
      </c>
      <c r="I71" s="176"/>
      <c r="J71" s="763">
        <f t="shared" si="11"/>
        <v>629.57000000000608</v>
      </c>
      <c r="K71" s="176"/>
      <c r="L71" s="39">
        <v>7.21</v>
      </c>
    </row>
    <row r="72" spans="1:15" x14ac:dyDescent="0.25">
      <c r="A72" s="10">
        <v>200</v>
      </c>
      <c r="B72" s="161">
        <v>43476</v>
      </c>
      <c r="C72" s="10">
        <v>400</v>
      </c>
      <c r="D72" s="39">
        <v>16.809999999999999</v>
      </c>
      <c r="E72" s="39">
        <v>18.45</v>
      </c>
      <c r="F72" s="39">
        <f t="shared" si="12"/>
        <v>656.00000000000023</v>
      </c>
      <c r="G72" s="39">
        <f t="shared" si="13"/>
        <v>6723.9999999999991</v>
      </c>
      <c r="H72" s="176">
        <f t="shared" si="14"/>
        <v>9.7560975609756143E-2</v>
      </c>
      <c r="I72" s="176"/>
      <c r="J72" s="763">
        <f t="shared" si="11"/>
        <v>940.97000000000503</v>
      </c>
      <c r="K72" s="176"/>
      <c r="L72" s="39">
        <v>7.53</v>
      </c>
    </row>
    <row r="73" spans="1:15" x14ac:dyDescent="0.25">
      <c r="A73" s="10"/>
      <c r="B73" s="161">
        <v>43491</v>
      </c>
      <c r="C73" s="10">
        <v>400</v>
      </c>
      <c r="D73" s="39">
        <v>16.809999999999999</v>
      </c>
      <c r="E73" s="39">
        <v>19.559999999999999</v>
      </c>
      <c r="F73" s="39">
        <f t="shared" ref="F73:F81" si="15">C73*(E73-D73)</f>
        <v>1100</v>
      </c>
      <c r="G73" s="39">
        <f t="shared" ref="G73:G81" si="16">D73*C73</f>
        <v>6723.9999999999991</v>
      </c>
      <c r="H73" s="176">
        <f t="shared" ref="H73:H81" si="17">(E73-D73)/D73</f>
        <v>0.1635930993456276</v>
      </c>
      <c r="I73" s="176"/>
      <c r="J73" s="763">
        <f t="shared" si="11"/>
        <v>1384.9700000000048</v>
      </c>
      <c r="K73" s="176"/>
      <c r="L73" s="39"/>
    </row>
    <row r="74" spans="1:15" x14ac:dyDescent="0.25">
      <c r="A74" s="10">
        <v>400</v>
      </c>
      <c r="B74" s="161">
        <v>43535</v>
      </c>
      <c r="C74" s="10">
        <v>400</v>
      </c>
      <c r="D74" s="39">
        <v>16.809999999999999</v>
      </c>
      <c r="E74" s="39">
        <v>15.78</v>
      </c>
      <c r="F74" s="39">
        <f t="shared" si="15"/>
        <v>-411.99999999999977</v>
      </c>
      <c r="G74" s="39">
        <f t="shared" si="16"/>
        <v>6723.9999999999991</v>
      </c>
      <c r="H74" s="176">
        <f t="shared" si="17"/>
        <v>-6.1273051754907756E-2</v>
      </c>
      <c r="I74" s="176"/>
      <c r="J74" s="763">
        <f t="shared" ref="J74:J81" si="18">F74+$Q$10</f>
        <v>-127.02999999999497</v>
      </c>
      <c r="K74" s="176"/>
      <c r="L74" s="39">
        <v>6.44</v>
      </c>
    </row>
    <row r="75" spans="1:15" x14ac:dyDescent="0.25">
      <c r="A75" s="10">
        <v>400</v>
      </c>
      <c r="B75" s="161">
        <v>43564</v>
      </c>
      <c r="C75" s="10">
        <v>800</v>
      </c>
      <c r="D75" s="39">
        <v>15.734</v>
      </c>
      <c r="E75" s="39">
        <v>14.55</v>
      </c>
      <c r="F75" s="39">
        <f t="shared" si="15"/>
        <v>-947.19999999999936</v>
      </c>
      <c r="G75" s="39">
        <f t="shared" si="16"/>
        <v>12587.2</v>
      </c>
      <c r="H75" s="176">
        <f t="shared" si="17"/>
        <v>-7.5251048684377736E-2</v>
      </c>
      <c r="I75" s="176"/>
      <c r="J75" s="763">
        <f t="shared" si="18"/>
        <v>-662.22999999999456</v>
      </c>
      <c r="K75" s="176"/>
      <c r="L75" s="176"/>
    </row>
    <row r="76" spans="1:15" x14ac:dyDescent="0.25">
      <c r="A76" s="10">
        <v>400</v>
      </c>
      <c r="B76" s="161">
        <v>43572</v>
      </c>
      <c r="C76" s="352">
        <v>1000</v>
      </c>
      <c r="D76" s="353">
        <v>15.4214</v>
      </c>
      <c r="E76" s="39">
        <v>14.22</v>
      </c>
      <c r="F76" s="39">
        <f t="shared" si="15"/>
        <v>-1201.3999999999996</v>
      </c>
      <c r="G76" s="39">
        <f t="shared" si="16"/>
        <v>15421.4</v>
      </c>
      <c r="H76" s="176">
        <f t="shared" si="17"/>
        <v>-7.7904729791069521E-2</v>
      </c>
      <c r="I76" s="176"/>
      <c r="J76" s="763">
        <f t="shared" si="18"/>
        <v>-916.42999999999483</v>
      </c>
      <c r="K76" s="176"/>
      <c r="L76" s="39">
        <v>5.8</v>
      </c>
    </row>
    <row r="77" spans="1:15" x14ac:dyDescent="0.25">
      <c r="A77" s="10">
        <v>200</v>
      </c>
      <c r="B77" s="161">
        <v>43584</v>
      </c>
      <c r="C77" s="10">
        <v>800</v>
      </c>
      <c r="D77" s="39">
        <v>15.3568</v>
      </c>
      <c r="E77" s="39">
        <v>15.61</v>
      </c>
      <c r="F77" s="39">
        <f t="shared" si="15"/>
        <v>202.55999999999972</v>
      </c>
      <c r="G77" s="39">
        <f t="shared" si="16"/>
        <v>12285.44</v>
      </c>
      <c r="H77" s="176">
        <f t="shared" si="17"/>
        <v>1.6487809960408394E-2</v>
      </c>
      <c r="I77" s="176"/>
      <c r="J77" s="763">
        <f t="shared" si="18"/>
        <v>487.53000000000452</v>
      </c>
      <c r="K77" s="176"/>
      <c r="L77" s="176"/>
    </row>
    <row r="78" spans="1:15" x14ac:dyDescent="0.25">
      <c r="A78" s="10">
        <v>200</v>
      </c>
      <c r="B78" s="161">
        <v>43585</v>
      </c>
      <c r="C78" s="352">
        <v>1000</v>
      </c>
      <c r="D78" s="353">
        <v>15.2995</v>
      </c>
      <c r="E78" s="39">
        <v>15.22</v>
      </c>
      <c r="F78" s="39">
        <f t="shared" si="15"/>
        <v>-79.49999999999946</v>
      </c>
      <c r="G78" s="39">
        <f t="shared" si="16"/>
        <v>15299.5</v>
      </c>
      <c r="H78" s="176">
        <f t="shared" si="17"/>
        <v>-5.1962482434066122E-3</v>
      </c>
      <c r="I78" s="176"/>
      <c r="J78" s="763">
        <f t="shared" si="18"/>
        <v>205.47000000000534</v>
      </c>
      <c r="K78" s="176"/>
      <c r="L78" s="39">
        <v>6.21</v>
      </c>
    </row>
    <row r="79" spans="1:15" x14ac:dyDescent="0.25">
      <c r="A79" s="10">
        <v>600</v>
      </c>
      <c r="B79" s="161">
        <v>43598</v>
      </c>
      <c r="C79" s="10">
        <v>1400</v>
      </c>
      <c r="D79" s="39">
        <v>14.531000000000001</v>
      </c>
      <c r="E79" s="39">
        <v>12.23</v>
      </c>
      <c r="F79" s="39">
        <f t="shared" si="15"/>
        <v>-3221.4</v>
      </c>
      <c r="G79" s="39">
        <f t="shared" si="16"/>
        <v>20343.400000000001</v>
      </c>
      <c r="H79" s="176">
        <f t="shared" si="17"/>
        <v>-0.15835111141697061</v>
      </c>
      <c r="I79" s="176"/>
      <c r="J79" s="763">
        <f t="shared" si="18"/>
        <v>-2936.4299999999953</v>
      </c>
      <c r="K79" s="176"/>
      <c r="L79" s="39">
        <v>4.99</v>
      </c>
    </row>
    <row r="80" spans="1:15" x14ac:dyDescent="0.25">
      <c r="A80" s="10">
        <v>800</v>
      </c>
      <c r="B80" s="161">
        <v>43608</v>
      </c>
      <c r="C80" s="10">
        <v>1800</v>
      </c>
      <c r="D80" s="39">
        <v>13.77</v>
      </c>
      <c r="E80" s="39">
        <v>11.04</v>
      </c>
      <c r="F80" s="39">
        <f t="shared" si="15"/>
        <v>-4914.0000000000009</v>
      </c>
      <c r="G80" s="39">
        <f t="shared" si="16"/>
        <v>24786</v>
      </c>
      <c r="H80" s="176">
        <f t="shared" si="17"/>
        <v>-0.19825708061002181</v>
      </c>
      <c r="I80" s="176"/>
      <c r="J80" s="763">
        <f t="shared" si="18"/>
        <v>-4629.0299999999961</v>
      </c>
      <c r="K80" s="176"/>
      <c r="L80" s="39">
        <v>4.71</v>
      </c>
    </row>
    <row r="81" spans="1:12" x14ac:dyDescent="0.25">
      <c r="A81" s="10">
        <v>800</v>
      </c>
      <c r="B81" s="161">
        <v>43613</v>
      </c>
      <c r="C81" s="10">
        <v>2200</v>
      </c>
      <c r="D81" s="39">
        <v>12.9598</v>
      </c>
      <c r="E81" s="39">
        <v>9.52</v>
      </c>
      <c r="F81" s="39">
        <f t="shared" si="15"/>
        <v>-7567.5599999999995</v>
      </c>
      <c r="G81" s="39">
        <f t="shared" si="16"/>
        <v>28511.559999999998</v>
      </c>
      <c r="H81" s="176">
        <f t="shared" si="17"/>
        <v>-0.26542076266609055</v>
      </c>
      <c r="I81" s="176"/>
      <c r="J81" s="763">
        <f t="shared" si="18"/>
        <v>-7282.5899999999947</v>
      </c>
      <c r="K81" s="176"/>
      <c r="L81" s="176"/>
    </row>
    <row r="82" spans="1:12" x14ac:dyDescent="0.25">
      <c r="A82" s="10">
        <v>800</v>
      </c>
      <c r="B82" s="161">
        <v>43614</v>
      </c>
      <c r="C82" s="10">
        <v>2200</v>
      </c>
      <c r="D82" s="39">
        <v>12.96</v>
      </c>
      <c r="E82" s="39">
        <v>9.6999999999999993</v>
      </c>
      <c r="F82" s="39">
        <f t="shared" ref="F82:F103" si="19">C82*(E82-D82)</f>
        <v>-7172.0000000000036</v>
      </c>
      <c r="G82" s="39">
        <f t="shared" ref="G82:G87" si="20">D82*C82</f>
        <v>28512.000000000004</v>
      </c>
      <c r="H82" s="176">
        <f t="shared" ref="H82:H103" si="21">(E82-D82)/D82</f>
        <v>-0.25154320987654333</v>
      </c>
      <c r="I82" s="176"/>
      <c r="J82" s="763">
        <f t="shared" ref="J82:J103" si="22">F82+$Q$10</f>
        <v>-6887.0299999999988</v>
      </c>
      <c r="K82" s="176"/>
      <c r="L82" s="39"/>
    </row>
    <row r="83" spans="1:12" x14ac:dyDescent="0.25">
      <c r="A83" s="10">
        <v>0</v>
      </c>
      <c r="B83" s="161">
        <v>43628</v>
      </c>
      <c r="C83" s="10">
        <v>2800</v>
      </c>
      <c r="D83" s="39">
        <v>11.6035</v>
      </c>
      <c r="E83" s="39">
        <v>8.7100000000000009</v>
      </c>
      <c r="F83" s="39">
        <f t="shared" si="19"/>
        <v>-8101.7999999999984</v>
      </c>
      <c r="G83" s="39">
        <f t="shared" si="20"/>
        <v>32489.8</v>
      </c>
      <c r="H83" s="176">
        <f t="shared" si="21"/>
        <v>-0.24936441590899291</v>
      </c>
      <c r="I83" s="176"/>
      <c r="J83" s="763">
        <f t="shared" si="22"/>
        <v>-7816.8299999999936</v>
      </c>
      <c r="K83" s="176"/>
      <c r="L83" s="176"/>
    </row>
    <row r="84" spans="1:12" x14ac:dyDescent="0.25">
      <c r="A84" s="10">
        <v>0</v>
      </c>
      <c r="B84" s="161">
        <v>43631</v>
      </c>
      <c r="C84" s="10">
        <v>3000</v>
      </c>
      <c r="D84" s="39">
        <v>11.3786</v>
      </c>
      <c r="E84" s="39">
        <v>8.24</v>
      </c>
      <c r="F84" s="39">
        <f t="shared" si="19"/>
        <v>-9415.8000000000011</v>
      </c>
      <c r="G84" s="39">
        <f t="shared" si="20"/>
        <v>34135.800000000003</v>
      </c>
      <c r="H84" s="176">
        <f t="shared" si="21"/>
        <v>-0.27583358233877631</v>
      </c>
      <c r="I84" s="176"/>
      <c r="J84" s="763">
        <f t="shared" si="22"/>
        <v>-9130.8299999999963</v>
      </c>
      <c r="K84" s="176"/>
      <c r="L84" s="39"/>
    </row>
    <row r="85" spans="1:12" x14ac:dyDescent="0.25">
      <c r="A85" s="10">
        <v>0</v>
      </c>
      <c r="B85" s="161">
        <v>43633</v>
      </c>
      <c r="C85" s="348">
        <v>2000</v>
      </c>
      <c r="D85" s="740">
        <v>12.933</v>
      </c>
      <c r="E85" s="39">
        <v>8.1999999999999993</v>
      </c>
      <c r="F85" s="39">
        <f t="shared" si="19"/>
        <v>-9466.0000000000018</v>
      </c>
      <c r="G85" s="39">
        <f t="shared" si="20"/>
        <v>25866</v>
      </c>
      <c r="H85" s="176">
        <f t="shared" si="21"/>
        <v>-0.36596304028454346</v>
      </c>
      <c r="I85" s="176"/>
      <c r="J85" s="763">
        <f t="shared" si="22"/>
        <v>-9181.029999999997</v>
      </c>
      <c r="K85" s="176"/>
      <c r="L85" s="176"/>
    </row>
    <row r="86" spans="1:12" x14ac:dyDescent="0.25">
      <c r="A86" s="10">
        <v>0</v>
      </c>
      <c r="B86" s="161">
        <v>43636</v>
      </c>
      <c r="C86" s="10">
        <v>2400</v>
      </c>
      <c r="D86" s="39">
        <v>12.13</v>
      </c>
      <c r="E86" s="39">
        <v>8.1199999999999992</v>
      </c>
      <c r="F86" s="39">
        <f t="shared" si="19"/>
        <v>-9624.0000000000036</v>
      </c>
      <c r="G86" s="39">
        <f t="shared" si="20"/>
        <v>29112.000000000004</v>
      </c>
      <c r="H86" s="176">
        <f t="shared" si="21"/>
        <v>-0.33058532563891191</v>
      </c>
      <c r="I86" s="176"/>
      <c r="J86" s="763">
        <f t="shared" si="22"/>
        <v>-9339.0299999999988</v>
      </c>
      <c r="K86" s="176"/>
      <c r="L86" s="176"/>
    </row>
    <row r="87" spans="1:12" x14ac:dyDescent="0.25">
      <c r="A87" s="10">
        <v>0</v>
      </c>
      <c r="B87" s="161">
        <v>43637</v>
      </c>
      <c r="C87" s="10">
        <v>2000</v>
      </c>
      <c r="D87" s="39">
        <v>12.9</v>
      </c>
      <c r="E87" s="39">
        <v>8.4499999999999993</v>
      </c>
      <c r="F87" s="39">
        <f t="shared" si="19"/>
        <v>-8900.0000000000018</v>
      </c>
      <c r="G87" s="39">
        <f t="shared" si="20"/>
        <v>25800</v>
      </c>
      <c r="H87" s="176">
        <f t="shared" si="21"/>
        <v>-0.34496124031007758</v>
      </c>
      <c r="I87" s="176"/>
      <c r="J87" s="763">
        <f t="shared" si="22"/>
        <v>-8615.029999999997</v>
      </c>
      <c r="K87" s="176"/>
      <c r="L87" s="39"/>
    </row>
    <row r="88" spans="1:12" x14ac:dyDescent="0.25">
      <c r="A88" s="10">
        <v>2000</v>
      </c>
      <c r="B88" s="161">
        <v>43683</v>
      </c>
      <c r="C88" s="10">
        <v>2500</v>
      </c>
      <c r="D88" s="39">
        <v>11.808999999999999</v>
      </c>
      <c r="E88" s="39">
        <v>7.06</v>
      </c>
      <c r="F88" s="39">
        <f t="shared" si="19"/>
        <v>-11872.5</v>
      </c>
      <c r="G88" s="39">
        <f t="shared" ref="G88:G94" si="23">D88*C88</f>
        <v>29522.5</v>
      </c>
      <c r="H88" s="176">
        <f t="shared" si="21"/>
        <v>-0.40215090185451774</v>
      </c>
      <c r="I88" s="176"/>
      <c r="J88" s="763">
        <f t="shared" si="22"/>
        <v>-11587.529999999995</v>
      </c>
      <c r="K88" s="176"/>
      <c r="L88" s="176"/>
    </row>
    <row r="89" spans="1:12" x14ac:dyDescent="0.25">
      <c r="A89" s="10">
        <v>2000</v>
      </c>
      <c r="B89" s="161">
        <v>43692</v>
      </c>
      <c r="C89" s="10">
        <v>4000</v>
      </c>
      <c r="D89" s="39">
        <v>9.66</v>
      </c>
      <c r="E89" s="39">
        <v>6.16</v>
      </c>
      <c r="F89" s="39">
        <f t="shared" si="19"/>
        <v>-14000</v>
      </c>
      <c r="G89" s="39">
        <f t="shared" si="23"/>
        <v>38640</v>
      </c>
      <c r="H89" s="176">
        <f t="shared" si="21"/>
        <v>-0.36231884057971014</v>
      </c>
      <c r="I89" s="176"/>
      <c r="J89" s="763">
        <f t="shared" si="22"/>
        <v>-13715.029999999995</v>
      </c>
      <c r="K89" s="176"/>
      <c r="L89" s="176"/>
    </row>
    <row r="90" spans="1:12" x14ac:dyDescent="0.25">
      <c r="A90" s="10">
        <v>500</v>
      </c>
      <c r="B90" s="161">
        <v>43696</v>
      </c>
      <c r="C90" s="10">
        <v>2500</v>
      </c>
      <c r="D90" s="39">
        <v>11.377000000000001</v>
      </c>
      <c r="E90" s="39">
        <v>6.71</v>
      </c>
      <c r="F90" s="39">
        <f t="shared" si="19"/>
        <v>-11667.500000000002</v>
      </c>
      <c r="G90" s="39">
        <f t="shared" si="23"/>
        <v>28442.5</v>
      </c>
      <c r="H90" s="176">
        <f t="shared" si="21"/>
        <v>-0.41021358881954822</v>
      </c>
      <c r="I90" s="176"/>
      <c r="J90" s="763">
        <f t="shared" si="22"/>
        <v>-11382.529999999997</v>
      </c>
      <c r="K90" s="176"/>
      <c r="L90" s="176"/>
    </row>
    <row r="91" spans="1:12" x14ac:dyDescent="0.25">
      <c r="A91" s="10">
        <v>500</v>
      </c>
      <c r="B91" s="161">
        <v>43698</v>
      </c>
      <c r="C91" s="10">
        <v>2500</v>
      </c>
      <c r="D91" s="39">
        <v>11.38</v>
      </c>
      <c r="E91" s="39">
        <v>7.45</v>
      </c>
      <c r="F91" s="39">
        <f t="shared" si="19"/>
        <v>-9825.0000000000018</v>
      </c>
      <c r="G91" s="39">
        <f t="shared" si="23"/>
        <v>28450.000000000004</v>
      </c>
      <c r="H91" s="176">
        <f t="shared" si="21"/>
        <v>-0.34534270650263621</v>
      </c>
      <c r="I91" s="176"/>
      <c r="J91" s="763">
        <f t="shared" si="22"/>
        <v>-9540.029999999997</v>
      </c>
      <c r="K91" s="176"/>
      <c r="L91" s="39"/>
    </row>
    <row r="92" spans="1:12" x14ac:dyDescent="0.25">
      <c r="A92" s="10">
        <v>500</v>
      </c>
      <c r="B92" s="161">
        <v>43718</v>
      </c>
      <c r="C92" s="348">
        <v>2000</v>
      </c>
      <c r="D92" s="740">
        <v>12.3</v>
      </c>
      <c r="E92" s="39">
        <v>7.68</v>
      </c>
      <c r="F92" s="39">
        <f t="shared" si="19"/>
        <v>-9240.0000000000018</v>
      </c>
      <c r="G92" s="39">
        <f t="shared" si="23"/>
        <v>24600</v>
      </c>
      <c r="H92" s="176">
        <f t="shared" si="21"/>
        <v>-0.37560975609756103</v>
      </c>
      <c r="I92" s="176"/>
      <c r="J92" s="763">
        <f t="shared" si="22"/>
        <v>-8955.029999999997</v>
      </c>
      <c r="K92" s="176"/>
      <c r="L92" s="176"/>
    </row>
    <row r="93" spans="1:12" x14ac:dyDescent="0.25">
      <c r="A93" s="10">
        <v>2000</v>
      </c>
      <c r="B93" s="161">
        <v>43734</v>
      </c>
      <c r="C93" s="10">
        <v>2500</v>
      </c>
      <c r="D93" s="39">
        <v>11.1534</v>
      </c>
      <c r="E93" s="39">
        <v>6.54</v>
      </c>
      <c r="F93" s="39">
        <f t="shared" si="19"/>
        <v>-11533.499999999998</v>
      </c>
      <c r="G93" s="39">
        <f t="shared" si="23"/>
        <v>27883.5</v>
      </c>
      <c r="H93" s="176">
        <f t="shared" si="21"/>
        <v>-0.4136317176825004</v>
      </c>
      <c r="I93" s="176"/>
      <c r="J93" s="763">
        <f t="shared" si="22"/>
        <v>-11248.529999999993</v>
      </c>
      <c r="K93" s="176"/>
      <c r="L93" s="39"/>
    </row>
    <row r="94" spans="1:12" x14ac:dyDescent="0.25">
      <c r="A94" s="10">
        <v>1500</v>
      </c>
      <c r="B94" s="161">
        <v>43736</v>
      </c>
      <c r="C94" s="10">
        <v>2000</v>
      </c>
      <c r="D94" s="39">
        <v>12.1717</v>
      </c>
      <c r="E94" s="39">
        <v>6.92</v>
      </c>
      <c r="F94" s="39">
        <f t="shared" si="19"/>
        <v>-10503.4</v>
      </c>
      <c r="G94" s="39">
        <f t="shared" si="23"/>
        <v>24343.399999999998</v>
      </c>
      <c r="H94" s="176">
        <f t="shared" si="21"/>
        <v>-0.43146807758981898</v>
      </c>
      <c r="I94" s="176"/>
      <c r="J94" s="763">
        <f t="shared" si="22"/>
        <v>-10218.429999999995</v>
      </c>
      <c r="K94" s="176"/>
      <c r="L94" s="176"/>
    </row>
    <row r="95" spans="1:12" x14ac:dyDescent="0.25">
      <c r="A95" s="10">
        <v>1500</v>
      </c>
      <c r="B95" s="161">
        <v>43761</v>
      </c>
      <c r="C95" s="10">
        <v>2500</v>
      </c>
      <c r="D95" s="39">
        <v>11.2814</v>
      </c>
      <c r="E95" s="39">
        <v>7.93</v>
      </c>
      <c r="F95" s="39">
        <f t="shared" si="19"/>
        <v>-8378.5</v>
      </c>
      <c r="G95" s="39">
        <f t="shared" ref="G95:G103" si="24">D95*C95</f>
        <v>28203.5</v>
      </c>
      <c r="H95" s="176">
        <f t="shared" si="21"/>
        <v>-0.297073058308366</v>
      </c>
      <c r="I95" s="176" t="s">
        <v>1202</v>
      </c>
      <c r="J95" s="763">
        <f t="shared" si="22"/>
        <v>-8093.5299999999952</v>
      </c>
      <c r="K95" s="176"/>
      <c r="L95" s="176"/>
    </row>
    <row r="96" spans="1:12" x14ac:dyDescent="0.25">
      <c r="A96" s="10">
        <v>1500</v>
      </c>
      <c r="B96" s="161">
        <v>43771</v>
      </c>
      <c r="C96" s="10">
        <v>2000</v>
      </c>
      <c r="D96" s="39">
        <v>12.001799999999999</v>
      </c>
      <c r="E96" s="39">
        <v>8.35</v>
      </c>
      <c r="F96" s="39">
        <f t="shared" si="19"/>
        <v>-7303.5999999999995</v>
      </c>
      <c r="G96" s="39">
        <f t="shared" si="24"/>
        <v>24003.599999999999</v>
      </c>
      <c r="H96" s="176">
        <f t="shared" si="21"/>
        <v>-0.30427102601276473</v>
      </c>
      <c r="I96" s="176"/>
      <c r="J96" s="763">
        <f t="shared" si="22"/>
        <v>-7018.6299999999947</v>
      </c>
      <c r="K96" s="176"/>
      <c r="L96" s="39"/>
    </row>
    <row r="97" spans="1:12" x14ac:dyDescent="0.25">
      <c r="A97" s="10">
        <v>1200</v>
      </c>
      <c r="B97" s="161">
        <v>43776</v>
      </c>
      <c r="C97" s="10">
        <v>2000</v>
      </c>
      <c r="D97" s="39">
        <v>11.9208</v>
      </c>
      <c r="E97" s="39">
        <v>8.4600000000000009</v>
      </c>
      <c r="F97" s="39">
        <f t="shared" si="19"/>
        <v>-6921.5999999999976</v>
      </c>
      <c r="G97" s="39">
        <f t="shared" si="24"/>
        <v>23841.599999999999</v>
      </c>
      <c r="H97" s="176">
        <f t="shared" si="21"/>
        <v>-0.29031608616871341</v>
      </c>
      <c r="I97" s="176"/>
      <c r="J97" s="763">
        <f t="shared" si="22"/>
        <v>-6636.6299999999928</v>
      </c>
      <c r="K97" s="176"/>
      <c r="L97" s="176"/>
    </row>
    <row r="98" spans="1:12" x14ac:dyDescent="0.25">
      <c r="A98" s="10">
        <v>1200</v>
      </c>
      <c r="B98" s="161">
        <v>43778</v>
      </c>
      <c r="C98" s="10">
        <v>2000</v>
      </c>
      <c r="D98" s="39">
        <v>11.92</v>
      </c>
      <c r="E98" s="39">
        <v>9.3000000000000007</v>
      </c>
      <c r="F98" s="39">
        <f t="shared" si="19"/>
        <v>-5239.9999999999982</v>
      </c>
      <c r="G98" s="39">
        <f t="shared" si="24"/>
        <v>23840</v>
      </c>
      <c r="H98" s="176">
        <f t="shared" si="21"/>
        <v>-0.21979865771812074</v>
      </c>
      <c r="I98" s="176"/>
      <c r="J98" s="763">
        <f t="shared" si="22"/>
        <v>-4955.0299999999934</v>
      </c>
      <c r="K98" s="176"/>
      <c r="L98" s="176"/>
    </row>
    <row r="99" spans="1:12" x14ac:dyDescent="0.25">
      <c r="A99" s="10">
        <v>1200</v>
      </c>
      <c r="B99" s="161">
        <v>43781</v>
      </c>
      <c r="C99" s="348">
        <v>2000</v>
      </c>
      <c r="D99" s="740">
        <v>11.92</v>
      </c>
      <c r="E99" s="39">
        <v>9.61</v>
      </c>
      <c r="F99" s="39">
        <f t="shared" si="19"/>
        <v>-4620.0000000000009</v>
      </c>
      <c r="G99" s="39">
        <f t="shared" si="24"/>
        <v>23840</v>
      </c>
      <c r="H99" s="176">
        <f t="shared" si="21"/>
        <v>-0.19379194630872487</v>
      </c>
      <c r="I99" s="176"/>
      <c r="J99" s="763">
        <f t="shared" si="22"/>
        <v>-4335.0299999999961</v>
      </c>
      <c r="K99" s="176"/>
      <c r="L99" s="39"/>
    </row>
    <row r="100" spans="1:12" x14ac:dyDescent="0.25">
      <c r="A100" s="10">
        <v>1000</v>
      </c>
      <c r="B100" s="161">
        <v>43782</v>
      </c>
      <c r="C100" s="10">
        <v>1800</v>
      </c>
      <c r="D100" s="39">
        <v>12.162000000000001</v>
      </c>
      <c r="E100" s="39">
        <v>9.7799999999999994</v>
      </c>
      <c r="F100" s="39">
        <f t="shared" si="19"/>
        <v>-4287.6000000000022</v>
      </c>
      <c r="G100" s="39">
        <f t="shared" si="24"/>
        <v>21891.600000000002</v>
      </c>
      <c r="H100" s="176">
        <f t="shared" si="21"/>
        <v>-0.19585594474593004</v>
      </c>
      <c r="I100" s="176"/>
      <c r="J100" s="763">
        <f t="shared" si="22"/>
        <v>-4002.6299999999974</v>
      </c>
      <c r="K100" s="176"/>
      <c r="L100" s="176"/>
    </row>
    <row r="101" spans="1:12" x14ac:dyDescent="0.25">
      <c r="A101" s="10">
        <v>1500</v>
      </c>
      <c r="B101" s="161">
        <v>43797</v>
      </c>
      <c r="C101" s="10">
        <v>1800</v>
      </c>
      <c r="D101" s="39">
        <v>12.16</v>
      </c>
      <c r="E101" s="39">
        <v>10.45</v>
      </c>
      <c r="F101" s="39">
        <f t="shared" si="19"/>
        <v>-3078.0000000000014</v>
      </c>
      <c r="G101" s="39">
        <f t="shared" si="24"/>
        <v>21888</v>
      </c>
      <c r="H101" s="176">
        <f t="shared" si="21"/>
        <v>-0.14062500000000006</v>
      </c>
      <c r="I101" s="176"/>
      <c r="J101" s="763">
        <f t="shared" si="22"/>
        <v>-2793.0299999999966</v>
      </c>
      <c r="K101" s="176"/>
      <c r="L101" s="176"/>
    </row>
    <row r="102" spans="1:12" x14ac:dyDescent="0.25">
      <c r="A102" s="10">
        <v>1500</v>
      </c>
      <c r="B102" s="161">
        <v>43804</v>
      </c>
      <c r="C102" s="10">
        <v>1800</v>
      </c>
      <c r="D102" s="39">
        <v>12.16</v>
      </c>
      <c r="E102" s="39">
        <v>9.82</v>
      </c>
      <c r="F102" s="39">
        <f t="shared" si="19"/>
        <v>-4212</v>
      </c>
      <c r="G102" s="39">
        <f t="shared" si="24"/>
        <v>21888</v>
      </c>
      <c r="H102" s="176">
        <f t="shared" si="21"/>
        <v>-0.19243421052631576</v>
      </c>
      <c r="I102" s="176"/>
      <c r="J102" s="763">
        <f t="shared" si="22"/>
        <v>-3927.0299999999952</v>
      </c>
      <c r="K102" s="176"/>
      <c r="L102" s="39"/>
    </row>
    <row r="103" spans="1:12" x14ac:dyDescent="0.25">
      <c r="A103" s="10">
        <v>1800</v>
      </c>
      <c r="B103" s="161">
        <v>43809</v>
      </c>
      <c r="C103" s="348">
        <v>2000</v>
      </c>
      <c r="D103" s="740">
        <v>11.894</v>
      </c>
      <c r="E103" s="39">
        <v>9.4849999999999994</v>
      </c>
      <c r="F103" s="39">
        <f t="shared" si="19"/>
        <v>-4818.0000000000018</v>
      </c>
      <c r="G103" s="39">
        <f t="shared" si="24"/>
        <v>23788</v>
      </c>
      <c r="H103" s="176">
        <f t="shared" si="21"/>
        <v>-0.20253909534218939</v>
      </c>
      <c r="I103" s="176"/>
      <c r="J103" s="763">
        <f t="shared" si="22"/>
        <v>-4533.029999999997</v>
      </c>
      <c r="K103" s="176"/>
      <c r="L103" s="176"/>
    </row>
    <row r="104" spans="1:12" x14ac:dyDescent="0.25">
      <c r="A104" s="10">
        <v>1600</v>
      </c>
      <c r="B104" s="161">
        <v>43818</v>
      </c>
      <c r="C104" s="10">
        <v>1800</v>
      </c>
      <c r="D104" s="39">
        <v>12.11</v>
      </c>
      <c r="E104" s="39">
        <v>9.9700000000000006</v>
      </c>
      <c r="F104" s="39">
        <f t="shared" ref="F104" si="25">C104*(E104-D104)</f>
        <v>-3851.9999999999977</v>
      </c>
      <c r="G104" s="39">
        <f t="shared" ref="G104" si="26">D104*C104</f>
        <v>21798</v>
      </c>
      <c r="H104" s="176">
        <f t="shared" ref="H104" si="27">(E104-D104)/D104</f>
        <v>-0.17671345995045407</v>
      </c>
      <c r="I104" s="176"/>
      <c r="J104" s="763">
        <f t="shared" ref="J104" si="28">F104+$Q$10</f>
        <v>-3567.0299999999929</v>
      </c>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29">C123*D123+E123</f>
        <v>2721.6000000000004</v>
      </c>
      <c r="G123" s="360">
        <v>42760</v>
      </c>
      <c r="H123" s="77">
        <v>80</v>
      </c>
      <c r="I123" s="43">
        <v>33.68</v>
      </c>
      <c r="J123" s="43">
        <v>0.06</v>
      </c>
      <c r="K123" s="43">
        <f t="shared" ref="K123:K131" si="30">H123*I123-J123</f>
        <v>2694.34</v>
      </c>
      <c r="L123" s="69">
        <v>42908</v>
      </c>
      <c r="M123" s="43">
        <v>54.4</v>
      </c>
    </row>
    <row r="124" spans="1:13" x14ac:dyDescent="0.25">
      <c r="A124" s="301" t="s">
        <v>71</v>
      </c>
      <c r="B124" s="360">
        <v>42758</v>
      </c>
      <c r="C124" s="7">
        <v>40</v>
      </c>
      <c r="D124" s="43">
        <v>32.28</v>
      </c>
      <c r="E124" s="43">
        <v>0</v>
      </c>
      <c r="F124" s="43">
        <f t="shared" si="29"/>
        <v>1291.2</v>
      </c>
      <c r="G124" s="360">
        <v>42766</v>
      </c>
      <c r="H124" s="77">
        <v>40</v>
      </c>
      <c r="I124" s="43">
        <v>31.8</v>
      </c>
      <c r="J124" s="43">
        <v>0.03</v>
      </c>
      <c r="K124" s="43">
        <f t="shared" si="30"/>
        <v>1271.97</v>
      </c>
      <c r="L124" s="69">
        <v>42908</v>
      </c>
      <c r="M124" s="43">
        <v>-8.16</v>
      </c>
    </row>
    <row r="125" spans="1:13" x14ac:dyDescent="0.25">
      <c r="A125" s="291"/>
      <c r="B125" s="360">
        <v>42843</v>
      </c>
      <c r="C125" s="7">
        <v>80</v>
      </c>
      <c r="D125" s="43">
        <v>31.08</v>
      </c>
      <c r="E125" s="43">
        <v>0</v>
      </c>
      <c r="F125" s="43">
        <f t="shared" si="29"/>
        <v>2486.3999999999996</v>
      </c>
      <c r="G125" s="360">
        <v>42901</v>
      </c>
      <c r="H125" s="77">
        <v>80</v>
      </c>
      <c r="I125" s="43">
        <v>31.3</v>
      </c>
      <c r="J125" s="43">
        <v>0.05</v>
      </c>
      <c r="K125" s="43">
        <f t="shared" si="30"/>
        <v>2503.9499999999998</v>
      </c>
      <c r="L125" s="69">
        <v>42992</v>
      </c>
      <c r="M125" s="43">
        <v>15.3</v>
      </c>
    </row>
    <row r="126" spans="1:13" x14ac:dyDescent="0.25">
      <c r="A126" s="291"/>
      <c r="B126" s="360">
        <v>42873</v>
      </c>
      <c r="C126" s="7">
        <v>80</v>
      </c>
      <c r="D126" s="43">
        <v>29.68</v>
      </c>
      <c r="E126" s="43">
        <v>0</v>
      </c>
      <c r="F126" s="43">
        <f t="shared" si="29"/>
        <v>2374.4</v>
      </c>
      <c r="G126" s="360">
        <v>42989</v>
      </c>
      <c r="H126" s="77">
        <v>100</v>
      </c>
      <c r="I126" s="43">
        <v>18.559999999999999</v>
      </c>
      <c r="J126" s="43">
        <v>0.04</v>
      </c>
      <c r="K126" s="43">
        <f t="shared" si="30"/>
        <v>1855.9599999999998</v>
      </c>
      <c r="L126" s="69">
        <v>42992</v>
      </c>
      <c r="M126" s="43">
        <v>-2.2999999999999998</v>
      </c>
    </row>
    <row r="127" spans="1:13" x14ac:dyDescent="0.25">
      <c r="A127" s="291"/>
      <c r="B127" s="360">
        <v>42957</v>
      </c>
      <c r="C127" s="7">
        <v>100</v>
      </c>
      <c r="D127" s="43">
        <v>17.28</v>
      </c>
      <c r="E127" s="43">
        <v>0</v>
      </c>
      <c r="F127" s="43">
        <f t="shared" si="29"/>
        <v>1728</v>
      </c>
      <c r="G127" s="360">
        <v>43010</v>
      </c>
      <c r="H127" s="77">
        <v>80</v>
      </c>
      <c r="I127" s="43">
        <v>18.68</v>
      </c>
      <c r="J127" s="43">
        <v>0.03</v>
      </c>
      <c r="K127" s="43">
        <f t="shared" si="30"/>
        <v>1494.3700000000001</v>
      </c>
      <c r="L127" s="69">
        <v>43082</v>
      </c>
      <c r="M127" s="7">
        <f>23.8-3.57</f>
        <v>20.23</v>
      </c>
    </row>
    <row r="128" spans="1:13" x14ac:dyDescent="0.25">
      <c r="A128" s="291"/>
      <c r="B128" s="360">
        <v>42996</v>
      </c>
      <c r="C128" s="7">
        <v>100</v>
      </c>
      <c r="D128" s="43">
        <v>17.68</v>
      </c>
      <c r="E128" s="43">
        <v>0</v>
      </c>
      <c r="F128" s="43">
        <f t="shared" si="29"/>
        <v>1768</v>
      </c>
      <c r="G128" s="360">
        <v>43045</v>
      </c>
      <c r="H128" s="77">
        <v>200</v>
      </c>
      <c r="I128" s="43">
        <v>12.08</v>
      </c>
      <c r="J128" s="43">
        <v>0.06</v>
      </c>
      <c r="K128" s="43">
        <f t="shared" si="30"/>
        <v>2415.94</v>
      </c>
      <c r="L128" s="4"/>
      <c r="M128" s="4"/>
    </row>
    <row r="129" spans="1:13" x14ac:dyDescent="0.25">
      <c r="A129" s="291"/>
      <c r="B129" s="360">
        <v>43011</v>
      </c>
      <c r="C129" s="7">
        <v>80</v>
      </c>
      <c r="D129" s="43">
        <v>17.95</v>
      </c>
      <c r="E129" s="43">
        <v>0</v>
      </c>
      <c r="F129" s="43">
        <f t="shared" si="29"/>
        <v>1436</v>
      </c>
      <c r="G129" s="360">
        <v>43070</v>
      </c>
      <c r="H129" s="77">
        <v>80</v>
      </c>
      <c r="I129" s="43">
        <v>15.27</v>
      </c>
      <c r="J129" s="43">
        <v>0.03</v>
      </c>
      <c r="K129" s="43">
        <f t="shared" si="30"/>
        <v>1221.57</v>
      </c>
    </row>
    <row r="130" spans="1:13" x14ac:dyDescent="0.25">
      <c r="A130" s="291"/>
      <c r="B130" s="360">
        <v>43013</v>
      </c>
      <c r="C130" s="7">
        <v>100</v>
      </c>
      <c r="D130" s="43">
        <v>15.8</v>
      </c>
      <c r="E130" s="43">
        <v>0</v>
      </c>
      <c r="F130" s="43">
        <f t="shared" si="29"/>
        <v>1580</v>
      </c>
      <c r="G130" s="360">
        <v>43111</v>
      </c>
      <c r="H130" s="77">
        <v>100</v>
      </c>
      <c r="I130" s="43">
        <v>21.31</v>
      </c>
      <c r="J130" s="43">
        <v>-0.05</v>
      </c>
      <c r="K130" s="43">
        <f t="shared" si="30"/>
        <v>2131.0500000000002</v>
      </c>
    </row>
    <row r="131" spans="1:13" x14ac:dyDescent="0.25">
      <c r="A131" s="291"/>
      <c r="B131" s="360">
        <v>43041</v>
      </c>
      <c r="C131" s="7">
        <v>200</v>
      </c>
      <c r="D131" s="43">
        <v>11.28</v>
      </c>
      <c r="E131" s="43">
        <v>0</v>
      </c>
      <c r="F131" s="43">
        <f t="shared" si="29"/>
        <v>2256</v>
      </c>
      <c r="G131" s="360">
        <v>43112</v>
      </c>
      <c r="H131" s="77">
        <v>100</v>
      </c>
      <c r="I131" s="43">
        <v>22.58</v>
      </c>
      <c r="J131" s="43">
        <v>0.05</v>
      </c>
      <c r="K131" s="43">
        <f t="shared" si="30"/>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31">C151*(E151-D151)</f>
        <v>-53.688000000000216</v>
      </c>
      <c r="G151" s="669">
        <f t="shared" ref="G151:G170" si="32">D151*C151</f>
        <v>2532.8879999999999</v>
      </c>
      <c r="H151" s="670">
        <f t="shared" ref="H151:H170" si="33">(E151-D151)/D151</f>
        <v>-2.1196357675507253E-2</v>
      </c>
      <c r="I151" s="671"/>
    </row>
    <row r="152" spans="1:9" x14ac:dyDescent="0.25">
      <c r="A152" s="667">
        <v>0</v>
      </c>
      <c r="B152" s="668">
        <v>42873</v>
      </c>
      <c r="C152" s="667">
        <v>160</v>
      </c>
      <c r="D152" s="669">
        <v>30.6706</v>
      </c>
      <c r="E152" s="669">
        <v>29.73</v>
      </c>
      <c r="F152" s="669">
        <f t="shared" si="31"/>
        <v>-150.49599999999998</v>
      </c>
      <c r="G152" s="669">
        <f t="shared" si="32"/>
        <v>4907.2960000000003</v>
      </c>
      <c r="H152" s="671">
        <f t="shared" si="33"/>
        <v>-3.0667805651014322E-2</v>
      </c>
      <c r="I152" s="671"/>
    </row>
    <row r="153" spans="1:9" x14ac:dyDescent="0.25">
      <c r="A153" s="667"/>
      <c r="B153" s="668">
        <v>42901</v>
      </c>
      <c r="C153" s="667">
        <v>80</v>
      </c>
      <c r="D153" s="669">
        <v>30.041799999999999</v>
      </c>
      <c r="E153" s="669">
        <v>30.43</v>
      </c>
      <c r="F153" s="669">
        <f t="shared" si="31"/>
        <v>31.056000000000097</v>
      </c>
      <c r="G153" s="669">
        <f t="shared" si="32"/>
        <v>2403.3440000000001</v>
      </c>
      <c r="H153" s="671">
        <f t="shared" si="33"/>
        <v>1.2921995353141331E-2</v>
      </c>
      <c r="I153" s="671"/>
    </row>
    <row r="154" spans="1:9" x14ac:dyDescent="0.25">
      <c r="A154" s="667">
        <v>80</v>
      </c>
      <c r="B154" s="668">
        <v>42917</v>
      </c>
      <c r="C154" s="667">
        <v>80</v>
      </c>
      <c r="D154" s="669">
        <v>29.463799999999999</v>
      </c>
      <c r="E154" s="669">
        <v>33.22</v>
      </c>
      <c r="F154" s="669">
        <f t="shared" si="31"/>
        <v>300.49599999999998</v>
      </c>
      <c r="G154" s="669">
        <f t="shared" si="32"/>
        <v>2357.1039999999998</v>
      </c>
      <c r="H154" s="671">
        <f t="shared" si="33"/>
        <v>0.12748525309023276</v>
      </c>
      <c r="I154" s="671"/>
    </row>
    <row r="155" spans="1:9" x14ac:dyDescent="0.25">
      <c r="A155" s="667">
        <v>80</v>
      </c>
      <c r="B155" s="668">
        <v>42957</v>
      </c>
      <c r="C155" s="667">
        <v>180</v>
      </c>
      <c r="D155" s="669">
        <v>22.695</v>
      </c>
      <c r="E155" s="669">
        <v>17.190000000000001</v>
      </c>
      <c r="F155" s="669">
        <f t="shared" si="31"/>
        <v>-990.89999999999986</v>
      </c>
      <c r="G155" s="669">
        <f t="shared" si="32"/>
        <v>4085.1</v>
      </c>
      <c r="H155" s="671">
        <f t="shared" si="33"/>
        <v>-0.24256444150693982</v>
      </c>
      <c r="I155" s="671"/>
    </row>
    <row r="156" spans="1:9" x14ac:dyDescent="0.25">
      <c r="A156" s="667">
        <v>80</v>
      </c>
      <c r="B156" s="668">
        <v>42983</v>
      </c>
      <c r="C156" s="667">
        <v>180</v>
      </c>
      <c r="D156" s="669">
        <v>22.695</v>
      </c>
      <c r="E156" s="669">
        <v>15.41</v>
      </c>
      <c r="F156" s="669">
        <f t="shared" si="31"/>
        <v>-1311.3</v>
      </c>
      <c r="G156" s="669">
        <f t="shared" si="32"/>
        <v>4085.1</v>
      </c>
      <c r="H156" s="671">
        <f t="shared" si="33"/>
        <v>-0.32099581405595945</v>
      </c>
      <c r="I156" s="671"/>
    </row>
    <row r="157" spans="1:9" x14ac:dyDescent="0.25">
      <c r="A157" s="667">
        <v>80</v>
      </c>
      <c r="B157" s="668">
        <v>42989</v>
      </c>
      <c r="C157" s="667">
        <v>80</v>
      </c>
      <c r="D157" s="669">
        <v>27.8643</v>
      </c>
      <c r="E157" s="669">
        <v>18.5</v>
      </c>
      <c r="F157" s="669">
        <f t="shared" si="31"/>
        <v>-749.14400000000001</v>
      </c>
      <c r="G157" s="669">
        <f t="shared" si="32"/>
        <v>2229.1440000000002</v>
      </c>
      <c r="H157" s="671">
        <f t="shared" si="33"/>
        <v>-0.33606801534580089</v>
      </c>
      <c r="I157" s="671"/>
    </row>
    <row r="158" spans="1:9" x14ac:dyDescent="0.25">
      <c r="A158" s="667">
        <v>80</v>
      </c>
      <c r="B158" s="668">
        <v>42996</v>
      </c>
      <c r="C158" s="667">
        <v>180</v>
      </c>
      <c r="D158" s="669">
        <v>22.1341</v>
      </c>
      <c r="E158" s="669">
        <v>16.989999999999998</v>
      </c>
      <c r="F158" s="669">
        <f t="shared" si="31"/>
        <v>-925.93800000000033</v>
      </c>
      <c r="G158" s="669">
        <f t="shared" si="32"/>
        <v>3984.1379999999999</v>
      </c>
      <c r="H158" s="671">
        <f t="shared" si="33"/>
        <v>-0.23240610641498871</v>
      </c>
      <c r="I158" s="671"/>
    </row>
    <row r="159" spans="1:9" x14ac:dyDescent="0.25">
      <c r="A159" s="667">
        <v>0</v>
      </c>
      <c r="B159" s="668">
        <v>43010</v>
      </c>
      <c r="C159" s="667">
        <v>100</v>
      </c>
      <c r="D159" s="669">
        <v>24.8977</v>
      </c>
      <c r="E159" s="669">
        <v>18.47</v>
      </c>
      <c r="F159" s="669">
        <f t="shared" si="31"/>
        <v>-642.77000000000021</v>
      </c>
      <c r="G159" s="669">
        <f t="shared" si="32"/>
        <v>2489.77</v>
      </c>
      <c r="H159" s="671">
        <f t="shared" si="33"/>
        <v>-0.25816440876064861</v>
      </c>
      <c r="I159" s="671"/>
    </row>
    <row r="160" spans="1:9" x14ac:dyDescent="0.25">
      <c r="A160" s="667">
        <v>0</v>
      </c>
      <c r="B160" s="668">
        <v>43011</v>
      </c>
      <c r="C160" s="667">
        <v>180</v>
      </c>
      <c r="D160" s="669">
        <v>21.809799999999999</v>
      </c>
      <c r="E160" s="669">
        <v>18.82</v>
      </c>
      <c r="F160" s="669">
        <f t="shared" si="31"/>
        <v>-538.16399999999976</v>
      </c>
      <c r="G160" s="669">
        <f t="shared" si="32"/>
        <v>3925.7639999999997</v>
      </c>
      <c r="H160" s="671">
        <f t="shared" si="33"/>
        <v>-0.13708516355033054</v>
      </c>
      <c r="I160" s="669">
        <v>21.5</v>
      </c>
    </row>
    <row r="161" spans="1:9" x14ac:dyDescent="0.25">
      <c r="A161" s="667">
        <v>0</v>
      </c>
      <c r="B161" s="668">
        <v>43012</v>
      </c>
      <c r="C161" s="667">
        <v>180</v>
      </c>
      <c r="D161" s="669">
        <v>21.81</v>
      </c>
      <c r="E161" s="669">
        <v>16.079999999999998</v>
      </c>
      <c r="F161" s="669">
        <f t="shared" si="31"/>
        <v>-1031.4000000000001</v>
      </c>
      <c r="G161" s="669">
        <f t="shared" si="32"/>
        <v>3925.7999999999997</v>
      </c>
      <c r="H161" s="671">
        <f t="shared" si="33"/>
        <v>-0.2627235213204952</v>
      </c>
      <c r="I161" s="671"/>
    </row>
    <row r="162" spans="1:9" x14ac:dyDescent="0.25">
      <c r="A162" s="667">
        <v>0</v>
      </c>
      <c r="B162" s="668">
        <v>43013</v>
      </c>
      <c r="C162" s="667">
        <v>280</v>
      </c>
      <c r="D162" s="669">
        <v>19.663499999999999</v>
      </c>
      <c r="E162" s="669">
        <v>15.68</v>
      </c>
      <c r="F162" s="669">
        <f t="shared" si="31"/>
        <v>-1115.3799999999999</v>
      </c>
      <c r="G162" s="669">
        <f t="shared" si="32"/>
        <v>5505.78</v>
      </c>
      <c r="H162" s="671">
        <f t="shared" si="33"/>
        <v>-0.2025834668294047</v>
      </c>
      <c r="I162" s="669">
        <v>19.5</v>
      </c>
    </row>
    <row r="163" spans="1:9" x14ac:dyDescent="0.25">
      <c r="A163" s="667">
        <v>100</v>
      </c>
      <c r="B163" s="668">
        <v>43031</v>
      </c>
      <c r="C163" s="667">
        <v>280</v>
      </c>
      <c r="D163" s="669">
        <v>19.663499999999999</v>
      </c>
      <c r="E163" s="669">
        <v>14.54</v>
      </c>
      <c r="F163" s="669">
        <f t="shared" si="31"/>
        <v>-1434.58</v>
      </c>
      <c r="G163" s="669">
        <f t="shared" si="32"/>
        <v>5505.78</v>
      </c>
      <c r="H163" s="671">
        <f t="shared" si="33"/>
        <v>-0.26055890355226691</v>
      </c>
      <c r="I163" s="669"/>
    </row>
    <row r="164" spans="1:9" x14ac:dyDescent="0.25">
      <c r="A164" s="667"/>
      <c r="B164" s="668">
        <v>43044</v>
      </c>
      <c r="C164" s="667">
        <v>480</v>
      </c>
      <c r="D164" s="669">
        <v>16.170000000000002</v>
      </c>
      <c r="E164" s="669">
        <v>11.4</v>
      </c>
      <c r="F164" s="669">
        <f t="shared" si="31"/>
        <v>-2289.6000000000008</v>
      </c>
      <c r="G164" s="669">
        <f t="shared" si="32"/>
        <v>7761.6</v>
      </c>
      <c r="H164" s="671">
        <f t="shared" si="33"/>
        <v>-0.29499072356215217</v>
      </c>
      <c r="I164" s="671"/>
    </row>
    <row r="165" spans="1:9" x14ac:dyDescent="0.25">
      <c r="A165" s="667">
        <v>80</v>
      </c>
      <c r="B165" s="668">
        <v>43045</v>
      </c>
      <c r="C165" s="667">
        <v>280</v>
      </c>
      <c r="D165" s="669">
        <v>19.092300000000002</v>
      </c>
      <c r="E165" s="669">
        <v>12.41</v>
      </c>
      <c r="F165" s="669">
        <f t="shared" si="31"/>
        <v>-1871.0440000000003</v>
      </c>
      <c r="G165" s="669">
        <f t="shared" si="32"/>
        <v>5345.8440000000001</v>
      </c>
      <c r="H165" s="671">
        <f t="shared" si="33"/>
        <v>-0.34999973811431839</v>
      </c>
      <c r="I165" s="672" t="s">
        <v>693</v>
      </c>
    </row>
    <row r="166" spans="1:9" x14ac:dyDescent="0.25">
      <c r="A166" s="667">
        <v>0</v>
      </c>
      <c r="B166" s="668">
        <v>43070</v>
      </c>
      <c r="C166" s="667">
        <v>200</v>
      </c>
      <c r="D166" s="669">
        <v>20.621300000000002</v>
      </c>
      <c r="E166" s="669">
        <v>15.26</v>
      </c>
      <c r="F166" s="669">
        <f t="shared" si="31"/>
        <v>-1072.2600000000004</v>
      </c>
      <c r="G166" s="669">
        <f t="shared" si="32"/>
        <v>4124.26</v>
      </c>
      <c r="H166" s="671">
        <f t="shared" si="33"/>
        <v>-0.25998845853559188</v>
      </c>
      <c r="I166" s="671"/>
    </row>
    <row r="167" spans="1:9" x14ac:dyDescent="0.25">
      <c r="A167" s="667">
        <v>200</v>
      </c>
      <c r="B167" s="668">
        <v>43077</v>
      </c>
      <c r="C167" s="667">
        <v>200</v>
      </c>
      <c r="D167" s="669">
        <v>20.62</v>
      </c>
      <c r="E167" s="669">
        <v>16.059999999999999</v>
      </c>
      <c r="F167" s="669">
        <f t="shared" si="31"/>
        <v>-912.00000000000045</v>
      </c>
      <c r="G167" s="669">
        <f t="shared" si="32"/>
        <v>4124</v>
      </c>
      <c r="H167" s="671">
        <f t="shared" si="33"/>
        <v>-0.22114451988360825</v>
      </c>
      <c r="I167" s="671"/>
    </row>
    <row r="168" spans="1:9" x14ac:dyDescent="0.25">
      <c r="A168" s="667">
        <v>200</v>
      </c>
      <c r="B168" s="668">
        <v>43082</v>
      </c>
      <c r="C168" s="667">
        <v>200</v>
      </c>
      <c r="D168" s="669">
        <v>20.52</v>
      </c>
      <c r="E168" s="669">
        <v>15.7</v>
      </c>
      <c r="F168" s="669">
        <f t="shared" si="31"/>
        <v>-964</v>
      </c>
      <c r="G168" s="669">
        <f t="shared" si="32"/>
        <v>4104</v>
      </c>
      <c r="H168" s="671">
        <f t="shared" si="33"/>
        <v>-0.23489278752436649</v>
      </c>
      <c r="I168" s="671" t="s">
        <v>182</v>
      </c>
    </row>
    <row r="169" spans="1:9" x14ac:dyDescent="0.25">
      <c r="A169" s="667">
        <v>200</v>
      </c>
      <c r="B169" s="668">
        <v>43083</v>
      </c>
      <c r="C169" s="667">
        <v>200</v>
      </c>
      <c r="D169" s="669">
        <v>20.520199999999999</v>
      </c>
      <c r="E169" s="669">
        <v>19.22</v>
      </c>
      <c r="F169" s="669">
        <f t="shared" si="31"/>
        <v>-260.04000000000008</v>
      </c>
      <c r="G169" s="669">
        <f t="shared" si="32"/>
        <v>4104.04</v>
      </c>
      <c r="H169" s="671">
        <f t="shared" si="33"/>
        <v>-6.3361955536495762E-2</v>
      </c>
      <c r="I169" s="671"/>
    </row>
    <row r="170" spans="1:9" x14ac:dyDescent="0.25">
      <c r="A170" s="667">
        <v>100</v>
      </c>
      <c r="B170" s="668">
        <v>43111</v>
      </c>
      <c r="C170" s="667">
        <v>100</v>
      </c>
      <c r="D170" s="669">
        <v>19.73</v>
      </c>
      <c r="E170" s="669">
        <v>21.74</v>
      </c>
      <c r="F170" s="669">
        <f t="shared" si="31"/>
        <v>200.9999999999998</v>
      </c>
      <c r="G170" s="669">
        <f t="shared" si="32"/>
        <v>1973</v>
      </c>
      <c r="H170" s="671">
        <f t="shared" si="33"/>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H104:J104 F102:F104">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K104 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53.33</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4266.3999999999996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2776.1799999999985</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1171.5999999999967</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0.37857050536383502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3.2252015750984436E-2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11.798672566371682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58.663000000000004</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58.1297</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57.596400000000003</v>
      </c>
      <c r="W19" s="2"/>
      <c r="X19" s="131"/>
      <c r="AD19" s="178"/>
      <c r="AG19" s="178"/>
    </row>
    <row r="20" spans="1:33" x14ac:dyDescent="0.25">
      <c r="P20" s="78">
        <v>1.07</v>
      </c>
      <c r="Q20" s="78">
        <f t="shared" si="2"/>
        <v>57.063099999999999</v>
      </c>
      <c r="W20" s="2"/>
      <c r="X20" s="131"/>
    </row>
    <row r="21" spans="1:33" x14ac:dyDescent="0.25">
      <c r="P21" s="78">
        <v>1.06</v>
      </c>
      <c r="Q21" s="78">
        <f t="shared" si="2"/>
        <v>56.529800000000002</v>
      </c>
      <c r="W21" s="2"/>
      <c r="X21" s="131"/>
      <c r="AD21" s="178"/>
      <c r="AG21" s="178"/>
    </row>
    <row r="22" spans="1:33" x14ac:dyDescent="0.25">
      <c r="P22" s="78">
        <v>1.05</v>
      </c>
      <c r="Q22" s="78">
        <f t="shared" si="2"/>
        <v>55.996499999999997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55.463200000000001</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54.929899999999996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54.396599999999999</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53.863299999999995</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53.33</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52.796700000000001</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52.263399999999997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51.7301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51.196799999999996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50.663499999999999</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50.130199999999995</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49.596899999999998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49.063600000000001</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48.530299999999997</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47.997</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42.48</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12743.999999999998</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-370.45000000001346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-370.45000000001346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-2.8247467488153384E-2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4.2843691148775898E-2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9.234782608695653</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46.728000000000002</v>
      </c>
    </row>
    <row r="18" spans="1:20" x14ac:dyDescent="0.25">
      <c r="B18" s="69">
        <v>43682</v>
      </c>
      <c r="C18" s="7">
        <v>100</v>
      </c>
      <c r="D18" s="43">
        <v>35.200000000000003</v>
      </c>
      <c r="E18" s="43">
        <v>0</v>
      </c>
      <c r="F18" s="43">
        <f t="shared" si="0"/>
        <v>3520.0000000000005</v>
      </c>
      <c r="H18" s="67"/>
      <c r="O18" s="78">
        <v>1.0900000000000001</v>
      </c>
      <c r="P18" s="78">
        <f t="shared" ref="P18:P37" si="2">O18*$Q$4</f>
        <v>46.303199999999997</v>
      </c>
      <c r="T18" s="1"/>
    </row>
    <row r="19" spans="1:20" x14ac:dyDescent="0.25">
      <c r="O19" s="78">
        <v>1.08</v>
      </c>
      <c r="P19" s="78">
        <f t="shared" si="2"/>
        <v>45.878399999999999</v>
      </c>
    </row>
    <row r="20" spans="1:20" x14ac:dyDescent="0.25">
      <c r="C20" s="4"/>
      <c r="D20" s="3"/>
      <c r="E20" s="3"/>
      <c r="F20" s="3"/>
      <c r="H20" s="67"/>
      <c r="O20" s="78">
        <v>1.07</v>
      </c>
      <c r="P20" s="78">
        <f t="shared" si="2"/>
        <v>45.453600000000002</v>
      </c>
    </row>
    <row r="21" spans="1:20" x14ac:dyDescent="0.25">
      <c r="O21" s="78">
        <v>1.06</v>
      </c>
      <c r="P21" s="78">
        <f t="shared" si="2"/>
        <v>45.028799999999997</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44.603999999999999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44.179200000000002</v>
      </c>
    </row>
    <row r="24" spans="1:20" x14ac:dyDescent="0.25">
      <c r="O24" s="78">
        <v>1.03</v>
      </c>
      <c r="P24" s="78">
        <f t="shared" si="2"/>
        <v>43.754399999999997</v>
      </c>
    </row>
    <row r="25" spans="1:20" x14ac:dyDescent="0.25">
      <c r="O25" s="78">
        <v>1.02</v>
      </c>
      <c r="P25" s="78">
        <f t="shared" si="2"/>
        <v>43.329599999999999</v>
      </c>
    </row>
    <row r="26" spans="1:20" x14ac:dyDescent="0.25">
      <c r="O26" s="78">
        <v>1.01</v>
      </c>
      <c r="P26" s="78">
        <f t="shared" si="2"/>
        <v>42.904799999999994</v>
      </c>
    </row>
    <row r="27" spans="1:20" x14ac:dyDescent="0.25">
      <c r="O27" s="78">
        <v>1</v>
      </c>
      <c r="P27" s="78">
        <f t="shared" si="2"/>
        <v>42.48</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42.055199999999999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41.630399999999995</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41.205599999999997</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40.780799999999992</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40.355999999999995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39.931199999999997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39.506399999999999</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39.081600000000002</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38.656799999999997</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38.231999999999999</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61">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61">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61">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9" si="1">H2*I2-J2</f>
        <v>2197.9499999999998</v>
      </c>
      <c r="L2" s="69">
        <v>43642</v>
      </c>
      <c r="M2" s="43">
        <v>36.909999999999997</v>
      </c>
      <c r="O2" s="11" t="s">
        <v>57</v>
      </c>
      <c r="Q2">
        <f>C18-H18</f>
        <v>500</v>
      </c>
      <c r="T2" s="1"/>
    </row>
    <row r="3" spans="1:21" x14ac:dyDescent="0.25">
      <c r="A3" s="22" t="s">
        <v>71</v>
      </c>
      <c r="B3" s="744">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22.853080000000006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4"/>
      <c r="M4" s="4"/>
      <c r="O4" s="11" t="s">
        <v>66</v>
      </c>
      <c r="Q4" s="53">
        <v>23.22</v>
      </c>
      <c r="R4" s="416">
        <v>-5.1999999999999998E-3</v>
      </c>
      <c r="T4" s="680"/>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11610</v>
      </c>
    </row>
    <row r="6" spans="1:21" x14ac:dyDescent="0.25">
      <c r="B6" s="398">
        <v>43711</v>
      </c>
      <c r="C6" s="7">
        <v>100</v>
      </c>
      <c r="D6" s="43">
        <v>20.85</v>
      </c>
      <c r="E6" s="43">
        <v>0</v>
      </c>
      <c r="F6" s="43">
        <f t="shared" si="0"/>
        <v>2085</v>
      </c>
      <c r="G6" s="397">
        <v>43749</v>
      </c>
      <c r="H6" s="77">
        <v>100</v>
      </c>
      <c r="I6" s="43">
        <v>21.4</v>
      </c>
      <c r="J6" s="43">
        <v>0.04</v>
      </c>
      <c r="K6" s="43">
        <f t="shared" si="1"/>
        <v>2139.96</v>
      </c>
      <c r="L6" s="4"/>
      <c r="M6" s="4"/>
      <c r="O6" s="11" t="s">
        <v>64</v>
      </c>
      <c r="Q6" s="2">
        <f>Q3*Q2</f>
        <v>11426.540000000003</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183.45999999999549</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183.45999999999549</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1.6055603883589911E-2</v>
      </c>
      <c r="T9" s="153"/>
    </row>
    <row r="10" spans="1:21" x14ac:dyDescent="0.25">
      <c r="B10" s="398">
        <v>43775</v>
      </c>
      <c r="C10" s="7">
        <v>100</v>
      </c>
      <c r="D10" s="43">
        <v>22.28</v>
      </c>
      <c r="E10" s="43">
        <v>0</v>
      </c>
      <c r="F10" s="43">
        <f t="shared" si="0"/>
        <v>2228</v>
      </c>
      <c r="G10" s="398"/>
      <c r="H10" s="158"/>
      <c r="I10" s="3"/>
      <c r="J10" s="3"/>
      <c r="K10" s="3"/>
      <c r="L10" s="4"/>
      <c r="M10" s="4"/>
      <c r="O10" s="11" t="s">
        <v>201</v>
      </c>
      <c r="P10" s="33"/>
      <c r="Q10" s="2">
        <f>M66</f>
        <v>0</v>
      </c>
      <c r="T10" s="1"/>
    </row>
    <row r="11" spans="1:21" x14ac:dyDescent="0.25">
      <c r="B11" s="646">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25.542000000000002</v>
      </c>
    </row>
    <row r="18" spans="1:16" x14ac:dyDescent="0.25">
      <c r="A18" s="31" t="s">
        <v>81</v>
      </c>
      <c r="B18" s="14"/>
      <c r="C18" s="14">
        <f>SUM(C2:C11)</f>
        <v>1500</v>
      </c>
      <c r="D18" s="18"/>
      <c r="E18" s="18"/>
      <c r="F18" s="18">
        <f>SUM(F2:F11)</f>
        <v>34410</v>
      </c>
      <c r="G18" s="14"/>
      <c r="H18" s="68">
        <f>SUM(H2:H9)</f>
        <v>1000</v>
      </c>
      <c r="I18" s="18"/>
      <c r="J18" s="18"/>
      <c r="K18" s="18">
        <f>SUM(K2:K9)</f>
        <v>22913.519999999997</v>
      </c>
      <c r="L18" s="14"/>
      <c r="M18" s="18">
        <f>SUM(M2:M10)</f>
        <v>69.94</v>
      </c>
      <c r="O18" s="78">
        <v>1.0900000000000001</v>
      </c>
      <c r="P18" s="78">
        <f t="shared" ref="P18:P37" si="2">O18*$Q$4</f>
        <v>25.309799999999999</v>
      </c>
    </row>
    <row r="19" spans="1:16" ht="15.75" thickBot="1" x14ac:dyDescent="0.3">
      <c r="A19" s="273" t="s">
        <v>189</v>
      </c>
      <c r="B19" s="274"/>
      <c r="C19" s="275">
        <f>SumByColor($A$19,C2:C17)</f>
        <v>1100</v>
      </c>
      <c r="D19" s="275"/>
      <c r="E19" s="275"/>
      <c r="F19" s="276">
        <f>SumByColor($A$19,F2:F17)</f>
        <v>24270</v>
      </c>
      <c r="G19" s="275"/>
      <c r="H19" s="275">
        <f>SumByColor($A$19,H2:H17)</f>
        <v>1000</v>
      </c>
      <c r="I19" s="275"/>
      <c r="J19" s="275"/>
      <c r="K19" s="276">
        <f>SumByColor($A$19,K2:K17)</f>
        <v>22914</v>
      </c>
      <c r="L19" s="275"/>
      <c r="M19" s="276">
        <f>SumByColor($A$19,M2:M17)</f>
        <v>70</v>
      </c>
      <c r="O19" s="78">
        <v>1.08</v>
      </c>
      <c r="P19" s="78">
        <f t="shared" si="2"/>
        <v>25.0776</v>
      </c>
    </row>
    <row r="20" spans="1:16" x14ac:dyDescent="0.25">
      <c r="O20" s="78">
        <v>1.07</v>
      </c>
      <c r="P20" s="78">
        <f t="shared" si="2"/>
        <v>24.845400000000001</v>
      </c>
    </row>
    <row r="21" spans="1:16" x14ac:dyDescent="0.25">
      <c r="O21" s="78">
        <v>1.06</v>
      </c>
      <c r="P21" s="78">
        <f t="shared" si="2"/>
        <v>24.613199999999999</v>
      </c>
    </row>
    <row r="22" spans="1:16" x14ac:dyDescent="0.25">
      <c r="O22" s="78">
        <v>1.05</v>
      </c>
      <c r="P22" s="78">
        <f t="shared" si="2"/>
        <v>24.381</v>
      </c>
    </row>
    <row r="23" spans="1:16" x14ac:dyDescent="0.25">
      <c r="O23" s="78">
        <v>1.04</v>
      </c>
      <c r="P23" s="78">
        <f t="shared" si="2"/>
        <v>24.148800000000001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23.916599999999999</v>
      </c>
    </row>
    <row r="25" spans="1:16" x14ac:dyDescent="0.25">
      <c r="B25" s="161">
        <v>43642</v>
      </c>
      <c r="C25" s="10">
        <v>400</v>
      </c>
      <c r="D25" s="39">
        <v>25.2577</v>
      </c>
      <c r="E25" s="39">
        <v>26.84</v>
      </c>
      <c r="F25" s="39">
        <f t="shared" ref="F25:F46"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23.6844</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23.452199999999998</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23.22</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22.9878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22.755599999999998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22.523399999999999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22.291199999999996</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22.058999999999997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21.826799999999999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21.5946</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21.362400000000001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21.130199999999999</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20.898</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D43*C43</f>
        <v>16121</v>
      </c>
      <c r="H43" s="175">
        <f>F43/G43</f>
        <v>-3.3868866695614466E-2</v>
      </c>
      <c r="I43" s="39"/>
      <c r="J43" s="39">
        <f>F43</f>
        <v>-546.0000000000008</v>
      </c>
      <c r="K43" s="39"/>
      <c r="L43" s="39"/>
      <c r="Q43" s="2"/>
    </row>
    <row r="44" spans="1:17" x14ac:dyDescent="0.25">
      <c r="B44" s="161">
        <v>43795</v>
      </c>
      <c r="C44" s="348">
        <v>800</v>
      </c>
      <c r="D44" s="740">
        <v>22.748000000000001</v>
      </c>
      <c r="E44" s="39">
        <v>20.75</v>
      </c>
      <c r="F44" s="39">
        <f t="shared" si="3"/>
        <v>-1598.400000000001</v>
      </c>
      <c r="G44" s="39">
        <f>D44*C44</f>
        <v>18198.400000000001</v>
      </c>
      <c r="H44" s="175">
        <f>F44/G44</f>
        <v>-8.7831897309653642E-2</v>
      </c>
      <c r="I44" s="39"/>
      <c r="J44" s="39">
        <f>F44</f>
        <v>-1598.400000000001</v>
      </c>
      <c r="K44" s="39"/>
      <c r="L44" s="39"/>
      <c r="Q44" s="2"/>
    </row>
    <row r="45" spans="1:17" x14ac:dyDescent="0.25">
      <c r="A45">
        <v>600</v>
      </c>
      <c r="B45" s="161">
        <v>43807</v>
      </c>
      <c r="C45" s="10">
        <v>700</v>
      </c>
      <c r="D45" s="39">
        <v>22.972100000000001</v>
      </c>
      <c r="E45" s="39">
        <v>21.23</v>
      </c>
      <c r="F45" s="39">
        <f t="shared" si="3"/>
        <v>-1219.4700000000005</v>
      </c>
      <c r="G45" s="39">
        <f>D45*C45</f>
        <v>16080.470000000001</v>
      </c>
      <c r="H45" s="175">
        <f>F45/G45</f>
        <v>-7.5835469983153506E-2</v>
      </c>
      <c r="I45" s="39"/>
      <c r="J45" s="39">
        <f>F45</f>
        <v>-1219.4700000000005</v>
      </c>
      <c r="K45" s="39"/>
      <c r="L45" s="39"/>
      <c r="Q45" s="2"/>
    </row>
    <row r="46" spans="1:17" x14ac:dyDescent="0.25">
      <c r="A46">
        <v>400</v>
      </c>
      <c r="B46" s="161">
        <v>43817</v>
      </c>
      <c r="C46" s="7">
        <v>500</v>
      </c>
      <c r="D46" s="43">
        <v>22.853000000000002</v>
      </c>
      <c r="E46" s="39">
        <v>23.27</v>
      </c>
      <c r="F46" s="39">
        <f t="shared" si="3"/>
        <v>208.49999999999903</v>
      </c>
      <c r="G46" s="39">
        <f>D46*C46</f>
        <v>11426.5</v>
      </c>
      <c r="H46" s="175">
        <f>F46/G46</f>
        <v>1.8247057279131756E-2</v>
      </c>
      <c r="I46" s="39"/>
      <c r="J46" s="39">
        <f>F46</f>
        <v>208.49999999999903</v>
      </c>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2019-12-22T23:04:02Z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