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38" i="25" l="1"/>
  <c r="K438" i="25"/>
  <c r="H438" i="25"/>
  <c r="G438" i="25"/>
  <c r="A1040" i="38" l="1"/>
  <c r="D1040" i="38"/>
  <c r="E1040" i="38"/>
  <c r="G1040" i="38"/>
  <c r="H1040" i="38"/>
  <c r="K1040" i="38"/>
  <c r="L1040" i="38" s="1"/>
  <c r="M1040" i="38"/>
  <c r="N1040" i="38" s="1"/>
  <c r="O1040" i="38" s="1"/>
  <c r="S1040" i="38"/>
  <c r="F33" i="128"/>
  <c r="H33" i="128" s="1"/>
  <c r="G33" i="128"/>
  <c r="F34" i="109"/>
  <c r="H34" i="109"/>
  <c r="G34" i="109"/>
  <c r="F82" i="96"/>
  <c r="H82" i="96"/>
  <c r="G82" i="96"/>
  <c r="P1040" i="38" l="1"/>
  <c r="Z1040" i="38"/>
  <c r="A1039" i="38"/>
  <c r="D1039" i="38"/>
  <c r="E1039" i="38"/>
  <c r="G1039" i="38"/>
  <c r="H1039" i="38"/>
  <c r="K1039" i="38"/>
  <c r="L1039" i="38"/>
  <c r="M1039" i="38"/>
  <c r="N1039" i="38" s="1"/>
  <c r="O1039" i="38" s="1"/>
  <c r="S1039" i="38"/>
  <c r="P1039" i="38" l="1"/>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37" i="25"/>
  <c r="G437" i="25"/>
  <c r="H437"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85" i="133"/>
  <c r="C19" i="133"/>
  <c r="H85" i="133"/>
  <c r="H19" i="133"/>
  <c r="M85" i="133"/>
  <c r="M19" i="133"/>
  <c r="K19" i="133"/>
  <c r="F19" i="133"/>
  <c r="K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F74" i="92"/>
  <c r="C74" i="92"/>
  <c r="M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H85" i="132"/>
  <c r="F85" i="132"/>
  <c r="M85" i="132"/>
  <c r="K19" i="132"/>
  <c r="K85" i="132"/>
  <c r="C19" i="132"/>
  <c r="C85" i="132"/>
  <c r="M19" i="132"/>
  <c r="H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C19" i="131"/>
  <c r="C85" i="131"/>
  <c r="K85" i="131"/>
  <c r="H19" i="131"/>
  <c r="M19" i="131"/>
  <c r="H85" i="131"/>
  <c r="F19" i="131"/>
  <c r="M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C19" i="130"/>
  <c r="F85" i="130"/>
  <c r="C85" i="130"/>
  <c r="F19" i="130"/>
  <c r="H19" i="130"/>
  <c r="K19" i="130"/>
  <c r="H85" i="130"/>
  <c r="M85"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C19" i="129"/>
  <c r="K19" i="129"/>
  <c r="F19" i="129"/>
  <c r="H19" i="129"/>
  <c r="F85" i="129"/>
  <c r="M85" i="129"/>
  <c r="H85" i="129"/>
  <c r="C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C19" i="128"/>
  <c r="H85" i="128"/>
  <c r="K19" i="128"/>
  <c r="F85" i="128"/>
  <c r="C85" i="128"/>
  <c r="H19" i="128"/>
  <c r="M19" i="128"/>
  <c r="M85" i="128"/>
  <c r="F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M19" i="127"/>
  <c r="F19" i="127"/>
  <c r="F85" i="127"/>
  <c r="H19" i="127"/>
  <c r="K85" i="127"/>
  <c r="C85" i="127"/>
  <c r="C19" i="127"/>
  <c r="H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85" i="126"/>
  <c r="K85" i="126"/>
  <c r="C19" i="126"/>
  <c r="H85" i="126"/>
  <c r="F19" i="126"/>
  <c r="K19" i="126"/>
  <c r="H19" i="126"/>
  <c r="C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C19" i="125"/>
  <c r="M85" i="125"/>
  <c r="F19" i="125"/>
  <c r="K85" i="125"/>
  <c r="C85" i="125"/>
  <c r="M19" i="125"/>
  <c r="F85" i="125"/>
  <c r="H19" i="125"/>
  <c r="K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M85" i="124"/>
  <c r="F19" i="123"/>
  <c r="H85" i="124"/>
  <c r="H19" i="124"/>
  <c r="C85" i="123"/>
  <c r="C19" i="124"/>
  <c r="M85" i="123"/>
  <c r="K19" i="123"/>
  <c r="F85" i="123"/>
  <c r="F85" i="124"/>
  <c r="F19" i="124"/>
  <c r="H85" i="123"/>
  <c r="K85" i="124"/>
  <c r="C19" i="123"/>
  <c r="C85" i="124"/>
  <c r="K85" i="123"/>
  <c r="K19" i="124"/>
  <c r="M19" i="124"/>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19" i="122"/>
  <c r="C85" i="122"/>
  <c r="M19" i="122"/>
  <c r="F85" i="122"/>
  <c r="M85" i="122"/>
  <c r="K85" i="122"/>
  <c r="H85" i="122"/>
  <c r="K19" i="122"/>
  <c r="F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85" i="121"/>
  <c r="F19" i="121"/>
  <c r="F19" i="120"/>
  <c r="K19" i="121"/>
  <c r="M19" i="121"/>
  <c r="K85" i="120"/>
  <c r="H19" i="121"/>
  <c r="K19" i="120"/>
  <c r="M19" i="120"/>
  <c r="C19" i="120"/>
  <c r="M85" i="121"/>
  <c r="H19" i="120"/>
  <c r="H85" i="121"/>
  <c r="F85" i="120"/>
  <c r="H85" i="120"/>
  <c r="C85" i="120"/>
  <c r="M85" i="120"/>
  <c r="F85" i="121"/>
  <c r="C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F19" i="119"/>
  <c r="K19" i="119"/>
  <c r="K85" i="119"/>
  <c r="C85" i="119"/>
  <c r="M85" i="119"/>
  <c r="H85" i="119"/>
  <c r="F85" i="119"/>
  <c r="M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85" i="118"/>
  <c r="M19" i="118"/>
  <c r="F85" i="118"/>
  <c r="K85" i="118"/>
  <c r="M85" i="118"/>
  <c r="K19" i="118"/>
  <c r="H19" i="118"/>
  <c r="C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85" i="116"/>
  <c r="C19" i="117"/>
  <c r="K19" i="117"/>
  <c r="F19" i="116"/>
  <c r="M19" i="117"/>
  <c r="F85" i="117"/>
  <c r="H85" i="117"/>
  <c r="C19" i="116"/>
  <c r="M85" i="117"/>
  <c r="C85" i="116"/>
  <c r="C85" i="117"/>
  <c r="H19" i="116"/>
  <c r="M85" i="116"/>
  <c r="F19" i="117"/>
  <c r="K19" i="116"/>
  <c r="F85" i="116"/>
  <c r="H19" i="117"/>
  <c r="M19" i="116"/>
  <c r="K85" i="116"/>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K85" i="115"/>
  <c r="H19" i="115"/>
  <c r="M19" i="115"/>
  <c r="C85" i="115"/>
  <c r="H85" i="115"/>
  <c r="F85" i="115"/>
  <c r="K19" i="115"/>
  <c r="M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C85" i="114"/>
  <c r="F19" i="114"/>
  <c r="H85" i="114"/>
  <c r="C19" i="114"/>
  <c r="M19" i="114"/>
  <c r="K19" i="114"/>
  <c r="H19" i="114"/>
  <c r="F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F19" i="112"/>
  <c r="M85" i="112"/>
  <c r="H19" i="112"/>
  <c r="M19" i="112"/>
  <c r="K19" i="112"/>
  <c r="C19" i="113"/>
  <c r="F85" i="112"/>
  <c r="C85" i="112"/>
  <c r="K85" i="112"/>
  <c r="C85" i="113"/>
  <c r="H19" i="113"/>
  <c r="C19" i="112"/>
  <c r="F19" i="113"/>
  <c r="H85" i="113"/>
  <c r="M19" i="113"/>
  <c r="M85" i="113"/>
  <c r="K85" i="113"/>
  <c r="H85" i="112"/>
  <c r="K19" i="113"/>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K85" i="111"/>
  <c r="M85" i="110"/>
  <c r="C85" i="110"/>
  <c r="F19" i="110"/>
  <c r="K85" i="110"/>
  <c r="M19" i="110"/>
  <c r="M19" i="111"/>
  <c r="C19" i="111"/>
  <c r="C85" i="111"/>
  <c r="F85" i="111"/>
  <c r="H19" i="111"/>
  <c r="C19" i="110"/>
  <c r="K19" i="110"/>
  <c r="F19" i="111"/>
  <c r="H85" i="110"/>
  <c r="K19" i="111"/>
  <c r="H85" i="111"/>
  <c r="F85" i="110"/>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19" i="109"/>
  <c r="K19" i="109"/>
  <c r="K73" i="109"/>
  <c r="C73" i="109"/>
  <c r="C19" i="109"/>
  <c r="H73" i="109"/>
  <c r="F19" i="109"/>
  <c r="F73" i="109"/>
  <c r="M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C23" i="108"/>
  <c r="M102" i="108"/>
  <c r="M23" i="108"/>
  <c r="H102" i="108"/>
  <c r="F102" i="108"/>
  <c r="K23" i="108"/>
  <c r="F23" i="108"/>
  <c r="K102" i="108"/>
  <c r="C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K19" i="107"/>
  <c r="C19" i="107"/>
  <c r="H19" i="107"/>
  <c r="F89" i="107"/>
  <c r="C89" i="107"/>
  <c r="K89" i="107"/>
  <c r="F19" i="107"/>
  <c r="M8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C85" i="106"/>
  <c r="F19" i="106"/>
  <c r="M19" i="106"/>
  <c r="H19" i="106"/>
  <c r="F85" i="106"/>
  <c r="C19" i="106"/>
  <c r="M85" i="106"/>
  <c r="H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C19" i="47"/>
  <c r="H19" i="47"/>
  <c r="C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F19" i="105"/>
  <c r="C19" i="105"/>
  <c r="H19" i="105"/>
  <c r="F91" i="105"/>
  <c r="M91" i="105"/>
  <c r="K91" i="105"/>
  <c r="H91" i="105"/>
  <c r="M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C85" i="104"/>
  <c r="C19" i="104"/>
  <c r="H85" i="104"/>
  <c r="K85" i="104"/>
  <c r="K19" i="104"/>
  <c r="M85" i="104"/>
  <c r="F19" i="104"/>
  <c r="H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M91" i="103"/>
  <c r="F19" i="103"/>
  <c r="C19" i="103"/>
  <c r="C91" i="103"/>
  <c r="H91" i="103"/>
  <c r="F91" i="103"/>
  <c r="M19" i="103"/>
  <c r="K19" i="103"/>
  <c r="H19" i="103"/>
  <c r="K19" i="89"/>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M19" i="102"/>
  <c r="H95" i="102"/>
  <c r="C95" i="102"/>
  <c r="F19" i="102"/>
  <c r="C19" i="102"/>
  <c r="H19" i="102"/>
  <c r="K95" i="102"/>
  <c r="M95" i="102"/>
  <c r="K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85" i="99"/>
  <c r="H90" i="101"/>
  <c r="C85" i="100"/>
  <c r="C22" i="101"/>
  <c r="H19" i="99"/>
  <c r="K90" i="101"/>
  <c r="F19" i="99"/>
  <c r="M85" i="100"/>
  <c r="C19" i="100"/>
  <c r="F22" i="101"/>
  <c r="H85" i="99"/>
  <c r="F85" i="99"/>
  <c r="C85" i="99"/>
  <c r="M19" i="100"/>
  <c r="K85" i="100"/>
  <c r="K19" i="99"/>
  <c r="F19" i="100"/>
  <c r="M22" i="101"/>
  <c r="F90" i="101"/>
  <c r="F85" i="100"/>
  <c r="M90" i="101"/>
  <c r="M19" i="99"/>
  <c r="C19" i="99"/>
  <c r="C90" i="101"/>
  <c r="K22" i="101"/>
  <c r="H85" i="100"/>
  <c r="H19" i="100"/>
  <c r="K19" i="100"/>
  <c r="K85" i="99"/>
  <c r="H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F85" i="98"/>
  <c r="H19" i="98"/>
  <c r="F19" i="98"/>
  <c r="K85" i="98"/>
  <c r="M85" i="97"/>
  <c r="F85" i="97"/>
  <c r="M19" i="98"/>
  <c r="C85" i="97"/>
  <c r="F19" i="97"/>
  <c r="H19" i="97"/>
  <c r="K29" i="88"/>
  <c r="C85" i="98"/>
  <c r="C19" i="98"/>
  <c r="K85" i="97"/>
  <c r="M19" i="97"/>
  <c r="H85" i="98"/>
  <c r="H85" i="97"/>
  <c r="C19" i="97"/>
  <c r="K19" i="98"/>
  <c r="K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K109" i="96"/>
  <c r="F109" i="96"/>
  <c r="H109" i="96"/>
  <c r="K19" i="96"/>
  <c r="C19" i="96"/>
  <c r="F19" i="96"/>
  <c r="M109" i="96"/>
  <c r="C109" i="96"/>
  <c r="H19" i="96"/>
  <c r="M1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85" i="95"/>
  <c r="F85" i="95"/>
  <c r="H85" i="95"/>
  <c r="C85" i="95"/>
  <c r="F19" i="95"/>
  <c r="H19" i="95"/>
  <c r="M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F85" i="94"/>
  <c r="M85" i="94"/>
  <c r="K19" i="94"/>
  <c r="H85" i="94"/>
  <c r="M19" i="94"/>
  <c r="C85" i="94"/>
  <c r="F19"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C113" i="93"/>
  <c r="H113" i="93"/>
  <c r="M26" i="93"/>
  <c r="M113" i="93"/>
  <c r="F26" i="93"/>
  <c r="H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H30" i="92"/>
  <c r="H85" i="91"/>
  <c r="K19" i="91"/>
  <c r="C30" i="92"/>
  <c r="K85" i="91"/>
  <c r="C19" i="91"/>
  <c r="M19" i="91"/>
  <c r="F30" i="92"/>
  <c r="K30" i="92"/>
  <c r="H19" i="91"/>
  <c r="C85" i="91"/>
  <c r="F19" i="47"/>
  <c r="F19" i="91"/>
  <c r="M85" i="91"/>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C85" i="90"/>
  <c r="F19" i="90"/>
  <c r="H85" i="90"/>
  <c r="H19" i="90"/>
  <c r="C19" i="90"/>
  <c r="M19" i="90"/>
  <c r="M85" i="90"/>
  <c r="K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85" i="89"/>
  <c r="M85" i="89"/>
  <c r="H18" i="51"/>
  <c r="K85" i="89"/>
  <c r="F85" i="89"/>
  <c r="H19"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M19" i="87"/>
  <c r="M124" i="88"/>
  <c r="F124" i="88"/>
  <c r="H19" i="87"/>
  <c r="C19" i="87"/>
  <c r="C124" i="88"/>
  <c r="M85" i="87"/>
  <c r="M29" i="88"/>
  <c r="F85" i="87"/>
  <c r="F29" i="88"/>
  <c r="H124" i="88"/>
  <c r="F19" i="87"/>
  <c r="K85" i="87"/>
  <c r="K124" i="88"/>
  <c r="C85" i="87"/>
  <c r="H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25" i="86"/>
  <c r="F25" i="86"/>
  <c r="C95" i="86"/>
  <c r="K95" i="86"/>
  <c r="M25" i="86"/>
  <c r="F95" i="86"/>
  <c r="H9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C85" i="85"/>
  <c r="F19" i="85"/>
  <c r="H19" i="85"/>
  <c r="M19" i="85"/>
  <c r="K19" i="85"/>
  <c r="F85" i="85"/>
  <c r="K85" i="85"/>
  <c r="H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10" i="84"/>
  <c r="F25" i="84"/>
  <c r="K19" i="83"/>
  <c r="H110" i="84"/>
  <c r="M110" i="84"/>
  <c r="H25" i="84"/>
  <c r="C25" i="84"/>
  <c r="M85" i="83"/>
  <c r="K85" i="83"/>
  <c r="M19" i="83"/>
  <c r="H19" i="83"/>
  <c r="F19" i="83"/>
  <c r="C110" i="84"/>
  <c r="F110" i="84"/>
  <c r="F85" i="83"/>
  <c r="M25" i="84"/>
  <c r="C85" i="83"/>
  <c r="H85"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H60" i="82"/>
  <c r="C35" i="74"/>
  <c r="C60" i="82"/>
  <c r="F60" i="82"/>
  <c r="C19" i="82"/>
  <c r="M35" i="74"/>
  <c r="K60" i="82"/>
  <c r="F19" i="82"/>
  <c r="H19" i="82"/>
  <c r="M19" i="82"/>
  <c r="M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M78" i="75"/>
  <c r="H96" i="31"/>
  <c r="M96" i="31"/>
  <c r="C96" i="31"/>
  <c r="K78" i="75"/>
  <c r="F96" i="31"/>
  <c r="H78" i="75"/>
  <c r="C78" i="75"/>
  <c r="K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M19" i="64"/>
  <c r="H85" i="64"/>
  <c r="M85"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F110" i="81"/>
  <c r="C110" i="81"/>
  <c r="M30" i="81"/>
  <c r="H11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19" i="80"/>
  <c r="C85" i="80"/>
  <c r="H85" i="80"/>
  <c r="K85" i="80"/>
  <c r="M85" i="80"/>
  <c r="C19" i="80"/>
  <c r="F85" i="80"/>
  <c r="F19"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65" i="79"/>
  <c r="K19" i="79"/>
  <c r="M19" i="79"/>
  <c r="H19" i="79"/>
  <c r="F19" i="79"/>
  <c r="K65" i="79"/>
  <c r="C65" i="79"/>
  <c r="C19" i="79"/>
  <c r="F65"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85" i="78"/>
  <c r="F85" i="78"/>
  <c r="K19" i="78"/>
  <c r="C19" i="78"/>
  <c r="F19" i="78"/>
  <c r="M19" i="78"/>
  <c r="K85" i="78"/>
  <c r="H85" i="78"/>
  <c r="C85"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19" i="77"/>
  <c r="C19" i="77"/>
  <c r="F19" i="77"/>
  <c r="M89" i="77"/>
  <c r="F89" i="77"/>
  <c r="H8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F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H93" i="68"/>
  <c r="K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8" i="25"/>
  <c r="H968" i="25"/>
  <c r="C968" i="25"/>
  <c r="F944" i="25"/>
  <c r="F943" i="25"/>
  <c r="F942" i="25"/>
  <c r="F941" i="25"/>
  <c r="F940" i="25"/>
  <c r="F939" i="25"/>
  <c r="F938"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F850" i="25"/>
  <c r="F849" i="25"/>
  <c r="F848" i="25"/>
  <c r="K847"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69" i="25"/>
  <c r="K969" i="25"/>
  <c r="F969" i="25"/>
  <c r="H969" i="25"/>
  <c r="M969" i="25"/>
  <c r="O364" i="38" l="1"/>
  <c r="Z364" i="38"/>
  <c r="N363" i="38"/>
  <c r="F968" i="25"/>
  <c r="K968" i="25"/>
  <c r="P363" i="38"/>
  <c r="O363" i="38" l="1"/>
  <c r="Z363" i="38"/>
  <c r="M705" i="25"/>
  <c r="Q10" i="25" s="1"/>
  <c r="K437" i="25" s="1"/>
  <c r="E362" i="38"/>
  <c r="H362" i="38"/>
  <c r="K362" i="38"/>
  <c r="M362" i="38"/>
  <c r="U362" i="38" s="1"/>
  <c r="S362" i="38"/>
  <c r="K435" i="25" l="1"/>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H451" i="25"/>
  <c r="G451" i="25"/>
  <c r="H450" i="25"/>
  <c r="G450" i="25"/>
  <c r="H449" i="25"/>
  <c r="G449" i="25"/>
  <c r="H448" i="25"/>
  <c r="G448" i="25"/>
  <c r="H447" i="25"/>
  <c r="G447" i="25"/>
  <c r="H446" i="25"/>
  <c r="G446"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77" i="70"/>
  <c r="F75" i="41"/>
  <c r="H159" i="25"/>
  <c r="C81" i="61"/>
  <c r="C19" i="3"/>
  <c r="K19" i="68"/>
  <c r="C19" i="55"/>
  <c r="K94" i="52"/>
  <c r="H100" i="34"/>
  <c r="H451" i="17"/>
  <c r="H19" i="71"/>
  <c r="M51" i="54"/>
  <c r="M19" i="62"/>
  <c r="C19" i="52"/>
  <c r="C19" i="54"/>
  <c r="K19" i="73"/>
  <c r="F90" i="72"/>
  <c r="H90" i="72"/>
  <c r="C72" i="59"/>
  <c r="F69" i="58"/>
  <c r="K69" i="58"/>
  <c r="K451" i="17"/>
  <c r="M19" i="70"/>
  <c r="M19" i="54"/>
  <c r="C19" i="70"/>
  <c r="H121" i="45"/>
  <c r="M19" i="60"/>
  <c r="M23" i="17"/>
  <c r="M81" i="61"/>
  <c r="H19" i="69"/>
  <c r="K19" i="72"/>
  <c r="F18" i="51"/>
  <c r="K51" i="54"/>
  <c r="C19" i="63"/>
  <c r="H19" i="68"/>
  <c r="K86" i="53"/>
  <c r="C25" i="31"/>
  <c r="K19" i="63"/>
  <c r="C19" i="59"/>
  <c r="M30" i="49"/>
  <c r="F19" i="70"/>
  <c r="M75" i="41"/>
  <c r="F85" i="64"/>
  <c r="M19" i="50"/>
  <c r="F19" i="60"/>
  <c r="H25" i="31"/>
  <c r="C63" i="66"/>
  <c r="M63" i="66"/>
  <c r="K75" i="41"/>
  <c r="C19" i="45"/>
  <c r="H65" i="63"/>
  <c r="M55" i="50"/>
  <c r="C77" i="70"/>
  <c r="M19" i="69"/>
  <c r="K19" i="60"/>
  <c r="F19" i="66"/>
  <c r="F51" i="54"/>
  <c r="H19" i="73"/>
  <c r="M19" i="52"/>
  <c r="M65" i="71"/>
  <c r="C23" i="17"/>
  <c r="F100" i="34"/>
  <c r="F451" i="17"/>
  <c r="H19" i="3"/>
  <c r="C19" i="61"/>
  <c r="H19" i="70"/>
  <c r="M19" i="75"/>
  <c r="C51" i="54"/>
  <c r="K63" i="66"/>
  <c r="H55" i="50"/>
  <c r="M213" i="57"/>
  <c r="M69" i="58"/>
  <c r="F19" i="34"/>
  <c r="H19" i="66"/>
  <c r="C19" i="50"/>
  <c r="F63" i="66"/>
  <c r="M156" i="49"/>
  <c r="K35" i="74"/>
  <c r="F65" i="63"/>
  <c r="K19" i="3"/>
  <c r="C55" i="50"/>
  <c r="F23" i="17"/>
  <c r="K19" i="54"/>
  <c r="C100" i="34"/>
  <c r="M18" i="51"/>
  <c r="M121" i="45"/>
  <c r="K19" i="70"/>
  <c r="M19" i="66"/>
  <c r="M100" i="34"/>
  <c r="M19" i="72"/>
  <c r="H19" i="41"/>
  <c r="C19" i="75"/>
  <c r="H19" i="55"/>
  <c r="M19" i="59"/>
  <c r="M72" i="59"/>
  <c r="M19" i="55"/>
  <c r="M19" i="41"/>
  <c r="H19" i="63"/>
  <c r="F19" i="75"/>
  <c r="K67" i="60"/>
  <c r="H19" i="52"/>
  <c r="H19" i="59"/>
  <c r="K213" i="57"/>
  <c r="H81" i="61"/>
  <c r="M19" i="61"/>
  <c r="F72" i="59"/>
  <c r="C213" i="57"/>
  <c r="K19" i="52"/>
  <c r="F19" i="50"/>
  <c r="F213" i="57"/>
  <c r="C94" i="52"/>
  <c r="K55" i="50"/>
  <c r="F19" i="69"/>
  <c r="K19" i="50"/>
  <c r="M19" i="53"/>
  <c r="K19" i="55"/>
  <c r="H63" i="66"/>
  <c r="C19" i="73"/>
  <c r="K65" i="71"/>
  <c r="M292" i="58"/>
  <c r="F81" i="61"/>
  <c r="K19" i="41"/>
  <c r="F19" i="3"/>
  <c r="K292" i="58"/>
  <c r="F23" i="57"/>
  <c r="H292" i="58"/>
  <c r="C67" i="60"/>
  <c r="K23" i="57"/>
  <c r="H69" i="58"/>
  <c r="M19" i="68"/>
  <c r="H19" i="75"/>
  <c r="C85" i="64"/>
  <c r="M77" i="70"/>
  <c r="C19" i="60"/>
  <c r="M86" i="53"/>
  <c r="H94" i="52"/>
  <c r="C19" i="71"/>
  <c r="F19" i="41"/>
  <c r="M19" i="63"/>
  <c r="M65" i="63"/>
  <c r="M25" i="31"/>
  <c r="K19" i="61"/>
  <c r="C19" i="68"/>
  <c r="M19" i="73"/>
  <c r="H19" i="60"/>
  <c r="C69" i="58"/>
  <c r="H86" i="53"/>
  <c r="F292" i="58"/>
  <c r="C19" i="69"/>
  <c r="F19" i="61"/>
  <c r="F19" i="72"/>
  <c r="H19" i="54"/>
  <c r="F156" i="49"/>
  <c r="F19" i="53"/>
  <c r="K100" i="34"/>
  <c r="K90" i="72"/>
  <c r="F121" i="45"/>
  <c r="C19" i="72"/>
  <c r="F35" i="74"/>
  <c r="F19" i="55"/>
  <c r="M19" i="34"/>
  <c r="C75" i="41"/>
  <c r="F67" i="60"/>
  <c r="C156" i="49"/>
  <c r="M94" i="52"/>
  <c r="H72" i="59"/>
  <c r="F159" i="25"/>
  <c r="M19" i="71"/>
  <c r="F19" i="52"/>
  <c r="H67" i="60"/>
  <c r="F19" i="59"/>
  <c r="H19" i="61"/>
  <c r="H23" i="17"/>
  <c r="K19" i="59"/>
  <c r="H51" i="54"/>
  <c r="F19" i="54"/>
  <c r="K19" i="75"/>
  <c r="F19" i="68"/>
  <c r="F19" i="63"/>
  <c r="K19" i="62"/>
  <c r="C90" i="72"/>
  <c r="C65" i="63"/>
  <c r="H75" i="41"/>
  <c r="C19" i="62"/>
  <c r="K65" i="63"/>
  <c r="K23" i="17"/>
  <c r="H65" i="71"/>
  <c r="K19" i="69"/>
  <c r="M451" i="17"/>
  <c r="F19" i="64"/>
  <c r="F25" i="31"/>
  <c r="C19" i="64"/>
  <c r="C121" i="45"/>
  <c r="C30" i="49"/>
  <c r="H19" i="53"/>
  <c r="C19" i="34"/>
  <c r="H19" i="34"/>
  <c r="K121" i="45"/>
  <c r="F30" i="49"/>
  <c r="M67" i="60"/>
  <c r="M90" i="72"/>
  <c r="F94" i="52"/>
  <c r="K19" i="71"/>
  <c r="C23" i="57"/>
  <c r="K19" i="53"/>
  <c r="C19" i="66"/>
  <c r="H19" i="50"/>
  <c r="K72" i="59"/>
  <c r="H156" i="49"/>
  <c r="F28" i="43"/>
  <c r="F55" i="50"/>
  <c r="F65" i="71"/>
  <c r="H19" i="72"/>
  <c r="F19" i="62"/>
  <c r="C86" i="53"/>
  <c r="C65" i="71"/>
  <c r="K81" i="61"/>
  <c r="F19" i="71"/>
  <c r="K19" i="66"/>
  <c r="H77" i="70"/>
  <c r="K18" i="51"/>
  <c r="F86" i="53"/>
  <c r="C292" i="58"/>
  <c r="M19" i="45"/>
  <c r="C19" i="41"/>
  <c r="K19" i="34"/>
  <c r="K156" i="49"/>
  <c r="F19" i="73"/>
  <c r="M23" i="57"/>
  <c r="F19" i="45"/>
  <c r="C451" i="17"/>
  <c r="C19" i="53"/>
  <c r="K25" i="31"/>
  <c r="H213" i="57"/>
  <c r="F77" i="70"/>
  <c r="M19" i="3"/>
  <c r="H19" i="62"/>
  <c r="V1040" i="38" l="1"/>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40" i="38" s="1"/>
  <c r="Y1040"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8" i="38" l="1"/>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9" i="38" l="1"/>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<sst xmlns="http://schemas.openxmlformats.org/spreadsheetml/2006/main" count="9704" uniqueCount="1365">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</sst>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numCache>
            </c:numRef>
          </c:yVal>
          <c:smooth val="1"/>
        </c:ser>
        <c:dLbls>
          <c:showLegendKey val="0"/>
          <c:showVal val="0"/>
          <c:showCatName val="0"/>
          <c:showSerName val="0"/>
          <c:showPercent val="0"/>
          <c:showBubbleSize val="0"/>
        </c:dLbls>
        <c:axId val="209766112"/>
        <c:axId val="209767680"/>
      </c:scatterChart>
      <c:valAx>
        <c:axId val="209766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9767680"/>
        <c:crosses val="autoZero"/>
        <c:crossBetween val="midCat"/>
      </c:valAx>
      <c:valAx>
        <c:axId val="2097676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9766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numCache>
            </c:numRef>
          </c:yVal>
          <c:smooth val="1"/>
        </c:ser>
        <c:dLbls>
          <c:showLegendKey val="0"/>
          <c:showVal val="0"/>
          <c:showCatName val="0"/>
          <c:showSerName val="0"/>
          <c:showPercent val="0"/>
          <c:showBubbleSize val="0"/>
        </c:dLbls>
        <c:axId val="209769248"/>
        <c:axId val="209766896"/>
      </c:scatterChart>
      <c:valAx>
        <c:axId val="209769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9766896"/>
        <c:crosses val="autoZero"/>
        <c:crossBetween val="midCat"/>
      </c:valAx>
      <c:valAx>
        <c:axId val="2097668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97692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numCache>
            </c:numRef>
          </c:yVal>
          <c:smooth val="1"/>
        </c:ser>
        <c:dLbls>
          <c:showLegendKey val="0"/>
          <c:showVal val="0"/>
          <c:showCatName val="0"/>
          <c:showSerName val="0"/>
          <c:showPercent val="0"/>
          <c:showBubbleSize val="0"/>
        </c:dLbls>
        <c:axId val="209768464"/>
        <c:axId val="424639840"/>
      </c:scatterChart>
      <c:valAx>
        <c:axId val="209768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39840"/>
        <c:crosses val="autoZero"/>
        <c:crossBetween val="midCat"/>
      </c:valAx>
      <c:valAx>
        <c:axId val="4246398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9768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numCache>
            </c:numRef>
          </c:yVal>
          <c:smooth val="1"/>
        </c:ser>
        <c:dLbls>
          <c:showLegendKey val="0"/>
          <c:showVal val="0"/>
          <c:showCatName val="0"/>
          <c:showSerName val="0"/>
          <c:showPercent val="0"/>
          <c:showBubbleSize val="0"/>
        </c:dLbls>
        <c:axId val="424641016"/>
        <c:axId val="424644936"/>
      </c:scatterChart>
      <c:valAx>
        <c:axId val="424641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4936"/>
        <c:crosses val="autoZero"/>
        <c:crossBetween val="midCat"/>
      </c:valAx>
      <c:valAx>
        <c:axId val="4246449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1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numCache>
            </c:numRef>
          </c:yVal>
          <c:smooth val="1"/>
        </c:ser>
        <c:dLbls>
          <c:showLegendKey val="0"/>
          <c:showVal val="0"/>
          <c:showCatName val="0"/>
          <c:showSerName val="0"/>
          <c:showPercent val="0"/>
          <c:showBubbleSize val="0"/>
        </c:dLbls>
        <c:axId val="424639056"/>
        <c:axId val="424639448"/>
      </c:scatterChart>
      <c:valAx>
        <c:axId val="424639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39448"/>
        <c:crosses val="autoZero"/>
        <c:crossBetween val="midCat"/>
      </c:valAx>
      <c:valAx>
        <c:axId val="424639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39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numCache>
            </c:numRef>
          </c:yVal>
          <c:smooth val="1"/>
        </c:ser>
        <c:dLbls>
          <c:showLegendKey val="0"/>
          <c:showVal val="0"/>
          <c:showCatName val="0"/>
          <c:showSerName val="0"/>
          <c:showPercent val="0"/>
          <c:showBubbleSize val="0"/>
        </c:dLbls>
        <c:axId val="424642192"/>
        <c:axId val="424644152"/>
      </c:scatterChart>
      <c:valAx>
        <c:axId val="424642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4152"/>
        <c:crosses val="autoZero"/>
        <c:crossBetween val="midCat"/>
      </c:valAx>
      <c:valAx>
        <c:axId val="4246441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2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numCache>
            </c:numRef>
          </c:yVal>
          <c:smooth val="1"/>
        </c:ser>
        <c:dLbls>
          <c:showLegendKey val="0"/>
          <c:showVal val="0"/>
          <c:showCatName val="0"/>
          <c:showSerName val="0"/>
          <c:showPercent val="0"/>
          <c:showBubbleSize val="0"/>
        </c:dLbls>
        <c:axId val="424643368"/>
        <c:axId val="424642584"/>
      </c:scatterChart>
      <c:valAx>
        <c:axId val="424643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2584"/>
        <c:crosses val="autoZero"/>
        <c:crossBetween val="midCat"/>
      </c:valAx>
      <c:valAx>
        <c:axId val="4246425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33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numCache>
            </c:numRef>
          </c:yVal>
          <c:smooth val="1"/>
        </c:ser>
        <c:dLbls>
          <c:showLegendKey val="0"/>
          <c:showVal val="0"/>
          <c:showCatName val="0"/>
          <c:showSerName val="0"/>
          <c:showPercent val="0"/>
          <c:showBubbleSize val="0"/>
        </c:dLbls>
        <c:axId val="424638272"/>
        <c:axId val="424642976"/>
      </c:scatterChart>
      <c:valAx>
        <c:axId val="424638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42976"/>
        <c:crosses val="autoZero"/>
        <c:crossBetween val="midCat"/>
      </c:valAx>
      <c:valAx>
        <c:axId val="424642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4638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24643760"/>
        <c:axId val="424644544"/>
      </c:lineChart>
      <c:dateAx>
        <c:axId val="42464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644544"/>
        <c:crosses val="autoZero"/>
        <c:auto val="1"/>
        <c:lblOffset val="100"/>
        <c:baseTimeUnit val="days"/>
      </c:dateAx>
      <c:valAx>
        <c:axId val="42464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643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26054840"/>
        <c:axId val="426056800"/>
      </c:lineChart>
      <c:dateAx>
        <c:axId val="426054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056800"/>
        <c:crosses val="autoZero"/>
        <c:auto val="1"/>
        <c:lblOffset val="100"/>
        <c:baseTimeUnit val="days"/>
      </c:dateAx>
      <c:valAx>
        <c:axId val="426056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054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6059936"/>
        <c:axId val="426058760"/>
      </c:lineChart>
      <c:dateAx>
        <c:axId val="426059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058760"/>
        <c:crosses val="autoZero"/>
        <c:auto val="1"/>
        <c:lblOffset val="100"/>
        <c:baseTimeUnit val="days"/>
      </c:dateAx>
      <c:valAx>
        <c:axId val="4260587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059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389105368"/>
        <c:axId val="389104976"/>
      </c:lineChart>
      <c:dateAx>
        <c:axId val="38910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4976"/>
        <c:crosses val="autoZero"/>
        <c:auto val="1"/>
        <c:lblOffset val="100"/>
        <c:baseTimeUnit val="days"/>
      </c:dateAx>
      <c:valAx>
        <c:axId val="38910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389106544"/>
        <c:axId val="389108112"/>
      </c:lineChart>
      <c:dateAx>
        <c:axId val="38910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8112"/>
        <c:crosses val="autoZero"/>
        <c:auto val="1"/>
        <c:lblOffset val="100"/>
        <c:baseTimeUnit val="days"/>
      </c:dateAx>
      <c:valAx>
        <c:axId val="38910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389108504"/>
        <c:axId val="389110464"/>
      </c:lineChart>
      <c:dateAx>
        <c:axId val="38910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10464"/>
        <c:crosses val="autoZero"/>
        <c:auto val="1"/>
        <c:lblOffset val="100"/>
        <c:baseTimeUnit val="days"/>
      </c:dateAx>
      <c:valAx>
        <c:axId val="38911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389107328"/>
        <c:axId val="389107720"/>
      </c:lineChart>
      <c:dateAx>
        <c:axId val="389107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7720"/>
        <c:crosses val="autoZero"/>
        <c:auto val="1"/>
        <c:lblOffset val="100"/>
        <c:baseTimeUnit val="days"/>
      </c:dateAx>
      <c:valAx>
        <c:axId val="38910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10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389106152"/>
        <c:axId val="389110856"/>
      </c:lineChart>
      <c:dateAx>
        <c:axId val="38910615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9110856"/>
        <c:crosses val="autoZero"/>
        <c:auto val="1"/>
        <c:lblOffset val="100"/>
        <c:baseTimeUnit val="days"/>
      </c:dateAx>
      <c:valAx>
        <c:axId val="3891108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910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26541000"/>
        <c:axId val="426546096"/>
      </c:lineChart>
      <c:dateAx>
        <c:axId val="426541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6096"/>
        <c:crosses val="autoZero"/>
        <c:auto val="1"/>
        <c:lblOffset val="100"/>
        <c:baseTimeUnit val="days"/>
      </c:dateAx>
      <c:valAx>
        <c:axId val="4265460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1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26545312"/>
        <c:axId val="426541784"/>
      </c:lineChart>
      <c:dateAx>
        <c:axId val="42654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1784"/>
        <c:crosses val="autoZero"/>
        <c:auto val="1"/>
        <c:lblOffset val="100"/>
        <c:baseTimeUnit val="days"/>
      </c:dateAx>
      <c:valAx>
        <c:axId val="42654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26542960"/>
        <c:axId val="426548056"/>
      </c:lineChart>
      <c:dateAx>
        <c:axId val="426542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8056"/>
        <c:crosses val="autoZero"/>
        <c:auto val="1"/>
        <c:lblOffset val="100"/>
        <c:baseTimeUnit val="days"/>
      </c:dateAx>
      <c:valAx>
        <c:axId val="426548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2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26543352"/>
        <c:axId val="426543744"/>
      </c:lineChart>
      <c:dateAx>
        <c:axId val="42654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3744"/>
        <c:crosses val="autoZero"/>
        <c:auto val="1"/>
        <c:lblOffset val="100"/>
        <c:baseTimeUnit val="days"/>
      </c:dateAx>
      <c:valAx>
        <c:axId val="42654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26546488"/>
        <c:axId val="426547272"/>
      </c:lineChart>
      <c:dateAx>
        <c:axId val="4265464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7272"/>
        <c:crosses val="autoZero"/>
        <c:auto val="1"/>
        <c:lblOffset val="100"/>
        <c:baseTimeUnit val="days"/>
      </c:dateAx>
      <c:valAx>
        <c:axId val="4265472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546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1318808"/>
        <c:axId val="431321552"/>
      </c:lineChart>
      <c:dateAx>
        <c:axId val="431318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1552"/>
        <c:crosses val="autoZero"/>
        <c:auto val="1"/>
        <c:lblOffset val="100"/>
        <c:baseTimeUnit val="days"/>
      </c:dateAx>
      <c:valAx>
        <c:axId val="431321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8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1318416"/>
        <c:axId val="431320768"/>
      </c:lineChart>
      <c:dateAx>
        <c:axId val="431318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0768"/>
        <c:crosses val="autoZero"/>
        <c:auto val="1"/>
        <c:lblOffset val="100"/>
        <c:baseTimeUnit val="days"/>
      </c:dateAx>
      <c:valAx>
        <c:axId val="431320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8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1322336"/>
        <c:axId val="431317632"/>
      </c:lineChart>
      <c:dateAx>
        <c:axId val="43132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7632"/>
        <c:crosses val="autoZero"/>
        <c:auto val="1"/>
        <c:lblOffset val="100"/>
        <c:baseTimeUnit val="days"/>
      </c:dateAx>
      <c:valAx>
        <c:axId val="4313176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1323512"/>
        <c:axId val="431321160"/>
      </c:lineChart>
      <c:dateAx>
        <c:axId val="43132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1160"/>
        <c:crosses val="autoZero"/>
        <c:auto val="1"/>
        <c:lblOffset val="100"/>
        <c:baseTimeUnit val="days"/>
      </c:dateAx>
      <c:valAx>
        <c:axId val="431321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1318024"/>
        <c:axId val="431324296"/>
      </c:lineChart>
      <c:dateAx>
        <c:axId val="43131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24296"/>
        <c:crosses val="autoZero"/>
        <c:auto val="1"/>
        <c:lblOffset val="100"/>
        <c:baseTimeUnit val="days"/>
      </c:dateAx>
      <c:valAx>
        <c:axId val="43132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3403712"/>
        <c:axId val="433399008"/>
      </c:lineChart>
      <c:dateAx>
        <c:axId val="433403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9008"/>
        <c:crosses val="autoZero"/>
        <c:auto val="1"/>
        <c:lblOffset val="100"/>
        <c:baseTimeUnit val="days"/>
      </c:dateAx>
      <c:valAx>
        <c:axId val="43339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3404496"/>
        <c:axId val="433398616"/>
      </c:lineChart>
      <c:dateAx>
        <c:axId val="433404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8616"/>
        <c:crosses val="autoZero"/>
        <c:auto val="1"/>
        <c:lblOffset val="100"/>
        <c:baseTimeUnit val="days"/>
      </c:dateAx>
      <c:valAx>
        <c:axId val="4333986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4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3404888"/>
        <c:axId val="433397832"/>
      </c:lineChart>
      <c:dateAx>
        <c:axId val="433404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7832"/>
        <c:crosses val="autoZero"/>
        <c:auto val="1"/>
        <c:lblOffset val="100"/>
        <c:baseTimeUnit val="days"/>
      </c:dateAx>
      <c:valAx>
        <c:axId val="43339783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3399792"/>
        <c:axId val="433402144"/>
      </c:lineChart>
      <c:dateAx>
        <c:axId val="433399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2144"/>
        <c:crosses val="autoZero"/>
        <c:auto val="1"/>
        <c:lblOffset val="100"/>
        <c:baseTimeUnit val="days"/>
      </c:dateAx>
      <c:valAx>
        <c:axId val="43340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3399400"/>
        <c:axId val="433405280"/>
      </c:lineChart>
      <c:dateAx>
        <c:axId val="43339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5280"/>
        <c:crosses val="autoZero"/>
        <c:auto val="1"/>
        <c:lblOffset val="100"/>
        <c:baseTimeUnit val="days"/>
      </c:dateAx>
      <c:valAx>
        <c:axId val="43340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39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3404104"/>
        <c:axId val="435166144"/>
      </c:lineChart>
      <c:dateAx>
        <c:axId val="43340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6144"/>
        <c:crosses val="autoZero"/>
        <c:auto val="1"/>
        <c:lblOffset val="100"/>
        <c:baseTimeUnit val="days"/>
      </c:dateAx>
      <c:valAx>
        <c:axId val="43516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0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5164968"/>
        <c:axId val="435168104"/>
      </c:lineChart>
      <c:dateAx>
        <c:axId val="43516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8104"/>
        <c:crosses val="autoZero"/>
        <c:auto val="1"/>
        <c:lblOffset val="100"/>
        <c:baseTimeUnit val="days"/>
      </c:dateAx>
      <c:valAx>
        <c:axId val="4351681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5164576"/>
        <c:axId val="435164184"/>
      </c:lineChart>
      <c:dateAx>
        <c:axId val="43516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4184"/>
        <c:crosses val="autoZero"/>
        <c:auto val="1"/>
        <c:lblOffset val="100"/>
        <c:baseTimeUnit val="days"/>
      </c:dateAx>
      <c:valAx>
        <c:axId val="435164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35165752"/>
        <c:axId val="435160656"/>
      </c:lineChart>
      <c:dateAx>
        <c:axId val="43516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0656"/>
        <c:crosses val="autoZero"/>
        <c:auto val="1"/>
        <c:lblOffset val="100"/>
        <c:baseTimeUnit val="days"/>
      </c:dateAx>
      <c:valAx>
        <c:axId val="435160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35166536"/>
        <c:axId val="435166928"/>
      </c:lineChart>
      <c:dateAx>
        <c:axId val="43516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6928"/>
        <c:crosses val="autoZero"/>
        <c:auto val="1"/>
        <c:lblOffset val="100"/>
        <c:baseTimeUnit val="days"/>
      </c:dateAx>
      <c:valAx>
        <c:axId val="435166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166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1319592"/>
        <c:axId val="436325600"/>
      </c:lineChart>
      <c:dateAx>
        <c:axId val="431319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25600"/>
        <c:crosses val="autoZero"/>
        <c:auto val="1"/>
        <c:lblOffset val="100"/>
        <c:baseTimeUnit val="days"/>
      </c:dateAx>
      <c:valAx>
        <c:axId val="4363256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95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6327952"/>
        <c:axId val="436331088"/>
      </c:lineChart>
      <c:dateAx>
        <c:axId val="436327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31088"/>
        <c:crosses val="autoZero"/>
        <c:auto val="1"/>
        <c:lblOffset val="100"/>
        <c:baseTimeUnit val="days"/>
      </c:dateAx>
      <c:valAx>
        <c:axId val="43633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279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36324816"/>
        <c:axId val="436331872"/>
      </c:lineChart>
      <c:dateAx>
        <c:axId val="43632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31872"/>
        <c:crosses val="autoZero"/>
        <c:auto val="1"/>
        <c:lblOffset val="100"/>
        <c:baseTimeUnit val="days"/>
      </c:dateAx>
      <c:valAx>
        <c:axId val="43633187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2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36325992"/>
        <c:axId val="436325208"/>
      </c:lineChart>
      <c:dateAx>
        <c:axId val="43632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25208"/>
        <c:crosses val="autoZero"/>
        <c:auto val="1"/>
        <c:lblOffset val="100"/>
        <c:baseTimeUnit val="days"/>
      </c:dateAx>
      <c:valAx>
        <c:axId val="43632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325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6327560"/>
        <c:axId val="437288496"/>
      </c:lineChart>
      <c:dateAx>
        <c:axId val="436327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288496"/>
        <c:crosses val="autoZero"/>
        <c:auto val="1"/>
        <c:lblOffset val="100"/>
        <c:baseTimeUnit val="days"/>
      </c:dateAx>
      <c:valAx>
        <c:axId val="4372884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27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numCache>
            </c:numRef>
          </c:val>
          <c:smooth val="0"/>
        </c:ser>
        <c:dLbls>
          <c:showLegendKey val="0"/>
          <c:showVal val="0"/>
          <c:showCatName val="0"/>
          <c:showSerName val="0"/>
          <c:showPercent val="0"/>
          <c:showBubbleSize val="0"/>
        </c:dLbls>
        <c:marker val="1"/>
        <c:smooth val="0"/>
        <c:axId val="437284968"/>
        <c:axId val="437285752"/>
      </c:lineChart>
      <c:dateAx>
        <c:axId val="43728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85752"/>
        <c:crosses val="autoZero"/>
        <c:auto val="1"/>
        <c:lblOffset val="100"/>
        <c:baseTimeUnit val="days"/>
      </c:dateAx>
      <c:valAx>
        <c:axId val="4372857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84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numCache>
            </c:numRef>
          </c:val>
          <c:smooth val="0"/>
        </c:ser>
        <c:dLbls>
          <c:showLegendKey val="0"/>
          <c:showVal val="0"/>
          <c:showCatName val="0"/>
          <c:showSerName val="0"/>
          <c:showPercent val="0"/>
          <c:showBubbleSize val="0"/>
        </c:dLbls>
        <c:marker val="1"/>
        <c:smooth val="0"/>
        <c:axId val="437286536"/>
        <c:axId val="437292808"/>
      </c:lineChart>
      <c:dateAx>
        <c:axId val="437286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92808"/>
        <c:crosses val="autoZero"/>
        <c:auto val="1"/>
        <c:lblOffset val="100"/>
        <c:baseTimeUnit val="days"/>
      </c:dateAx>
      <c:valAx>
        <c:axId val="43729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86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MRO!$D$163:$D$443</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MRO!$E$163:$E$443</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numCache>
            </c:numRef>
          </c:val>
          <c:smooth val="0"/>
        </c:ser>
        <c:dLbls>
          <c:showLegendKey val="0"/>
          <c:showVal val="0"/>
          <c:showCatName val="0"/>
          <c:showSerName val="0"/>
          <c:showPercent val="0"/>
          <c:showBubbleSize val="0"/>
        </c:dLbls>
        <c:marker val="1"/>
        <c:smooth val="0"/>
        <c:axId val="437294768"/>
        <c:axId val="437288104"/>
      </c:lineChart>
      <c:dateAx>
        <c:axId val="4372947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88104"/>
        <c:crosses val="autoZero"/>
        <c:auto val="1"/>
        <c:lblOffset val="100"/>
        <c:baseTimeUnit val="days"/>
      </c:dateAx>
      <c:valAx>
        <c:axId val="4372881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94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MRO!$K$163:$K$443</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numCache>
            </c:numRef>
          </c:val>
          <c:smooth val="0"/>
        </c:ser>
        <c:dLbls>
          <c:showLegendKey val="0"/>
          <c:showVal val="0"/>
          <c:showCatName val="0"/>
          <c:showSerName val="0"/>
          <c:showPercent val="0"/>
          <c:showBubbleSize val="0"/>
        </c:dLbls>
        <c:marker val="1"/>
        <c:smooth val="0"/>
        <c:axId val="437295552"/>
        <c:axId val="437284184"/>
      </c:lineChart>
      <c:dateAx>
        <c:axId val="437295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84184"/>
        <c:crosses val="autoZero"/>
        <c:auto val="1"/>
        <c:lblOffset val="100"/>
        <c:baseTimeUnit val="days"/>
      </c:dateAx>
      <c:valAx>
        <c:axId val="437284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295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7296728"/>
        <c:axId val="437299080"/>
      </c:lineChart>
      <c:catAx>
        <c:axId val="437296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299080"/>
        <c:crosses val="autoZero"/>
        <c:auto val="1"/>
        <c:lblAlgn val="ctr"/>
        <c:lblOffset val="100"/>
        <c:noMultiLvlLbl val="0"/>
      </c:catAx>
      <c:valAx>
        <c:axId val="4372990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296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7298688"/>
        <c:axId val="436326776"/>
      </c:lineChart>
      <c:dateAx>
        <c:axId val="437298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6326776"/>
        <c:crosses val="autoZero"/>
        <c:auto val="1"/>
        <c:lblOffset val="100"/>
        <c:baseTimeUnit val="days"/>
      </c:dateAx>
      <c:valAx>
        <c:axId val="4363267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298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872400"/>
        <c:axId val="498874752"/>
      </c:lineChart>
      <c:dateAx>
        <c:axId val="498872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74752"/>
        <c:crosses val="autoZero"/>
        <c:auto val="1"/>
        <c:lblOffset val="100"/>
        <c:baseTimeUnit val="days"/>
      </c:dateAx>
      <c:valAx>
        <c:axId val="4988747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72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98878280"/>
        <c:axId val="498874360"/>
      </c:lineChart>
      <c:dateAx>
        <c:axId val="49887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74360"/>
        <c:crosses val="autoZero"/>
        <c:auto val="1"/>
        <c:lblOffset val="100"/>
        <c:baseTimeUnit val="days"/>
      </c:dateAx>
      <c:valAx>
        <c:axId val="4988743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7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8883768"/>
        <c:axId val="498876320"/>
      </c:lineChart>
      <c:dateAx>
        <c:axId val="49888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76320"/>
        <c:crosses val="autoZero"/>
        <c:auto val="1"/>
        <c:lblOffset val="100"/>
        <c:baseTimeUnit val="days"/>
      </c:dateAx>
      <c:valAx>
        <c:axId val="49887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8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98879456"/>
        <c:axId val="498879848"/>
      </c:scatterChart>
      <c:valAx>
        <c:axId val="498879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79848"/>
        <c:crosses val="autoZero"/>
        <c:crossBetween val="midCat"/>
      </c:valAx>
      <c:valAx>
        <c:axId val="498879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79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98880240"/>
        <c:axId val="498880632"/>
      </c:scatterChart>
      <c:valAx>
        <c:axId val="498880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80632"/>
        <c:crosses val="autoZero"/>
        <c:crossBetween val="midCat"/>
      </c:valAx>
      <c:valAx>
        <c:axId val="498880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80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8884944"/>
        <c:axId val="498886904"/>
      </c:lineChart>
      <c:catAx>
        <c:axId val="498884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86904"/>
        <c:crosses val="autoZero"/>
        <c:auto val="1"/>
        <c:lblAlgn val="ctr"/>
        <c:lblOffset val="100"/>
        <c:noMultiLvlLbl val="0"/>
      </c:catAx>
      <c:valAx>
        <c:axId val="4988869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84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8886120"/>
        <c:axId val="498885336"/>
      </c:lineChart>
      <c:catAx>
        <c:axId val="4988861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85336"/>
        <c:crosses val="autoZero"/>
        <c:auto val="1"/>
        <c:lblAlgn val="ctr"/>
        <c:lblOffset val="100"/>
        <c:noMultiLvlLbl val="0"/>
      </c:catAx>
      <c:valAx>
        <c:axId val="49888533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886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295248"/>
        <c:axId val="512296816"/>
      </c:lineChart>
      <c:dateAx>
        <c:axId val="51229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6816"/>
        <c:crosses val="autoZero"/>
        <c:auto val="1"/>
        <c:lblOffset val="100"/>
        <c:baseTimeUnit val="days"/>
      </c:dateAx>
      <c:valAx>
        <c:axId val="51229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297992"/>
        <c:axId val="512298384"/>
      </c:lineChart>
      <c:dateAx>
        <c:axId val="512297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8384"/>
        <c:crosses val="autoZero"/>
        <c:auto val="1"/>
        <c:lblOffset val="100"/>
        <c:baseTimeUnit val="days"/>
      </c:dateAx>
      <c:valAx>
        <c:axId val="51229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7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2282704"/>
        <c:axId val="512287016"/>
      </c:lineChart>
      <c:dateAx>
        <c:axId val="51228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7016"/>
        <c:crosses val="autoZero"/>
        <c:auto val="1"/>
        <c:lblOffset val="100"/>
        <c:baseTimeUnit val="days"/>
      </c:dateAx>
      <c:valAx>
        <c:axId val="5122870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2283096"/>
        <c:axId val="512285840"/>
      </c:lineChart>
      <c:dateAx>
        <c:axId val="51228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5840"/>
        <c:crosses val="autoZero"/>
        <c:auto val="1"/>
        <c:lblOffset val="100"/>
        <c:baseTimeUnit val="days"/>
      </c:dateAx>
      <c:valAx>
        <c:axId val="51228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2286232"/>
        <c:axId val="512286624"/>
      </c:lineChart>
      <c:dateAx>
        <c:axId val="512286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286624"/>
        <c:crosses val="autoZero"/>
        <c:auto val="1"/>
        <c:lblOffset val="100"/>
        <c:baseTimeUnit val="days"/>
      </c:dateAx>
      <c:valAx>
        <c:axId val="5122866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286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numCache>
            </c:numRef>
          </c:val>
          <c:smooth val="0"/>
        </c:ser>
        <c:dLbls>
          <c:showLegendKey val="0"/>
          <c:showVal val="0"/>
          <c:showCatName val="0"/>
          <c:showSerName val="0"/>
          <c:showPercent val="0"/>
          <c:showBubbleSize val="0"/>
        </c:dLbls>
        <c:smooth val="0"/>
        <c:axId val="512288584"/>
        <c:axId val="512288976"/>
      </c:lineChart>
      <c:dateAx>
        <c:axId val="51228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8976"/>
        <c:crosses val="autoZero"/>
        <c:auto val="1"/>
        <c:lblOffset val="100"/>
        <c:baseTimeUnit val="days"/>
      </c:dateAx>
      <c:valAx>
        <c:axId val="512288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8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numCache>
            </c:numRef>
          </c:val>
          <c:smooth val="0"/>
        </c:ser>
        <c:dLbls>
          <c:showLegendKey val="0"/>
          <c:showVal val="0"/>
          <c:showCatName val="0"/>
          <c:showSerName val="0"/>
          <c:showPercent val="0"/>
          <c:showBubbleSize val="0"/>
        </c:dLbls>
        <c:marker val="1"/>
        <c:smooth val="0"/>
        <c:axId val="512292896"/>
        <c:axId val="512293288"/>
      </c:lineChart>
      <c:dateAx>
        <c:axId val="51229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3288"/>
        <c:crosses val="autoZero"/>
        <c:auto val="1"/>
        <c:lblOffset val="100"/>
        <c:baseTimeUnit val="days"/>
      </c:dateAx>
      <c:valAx>
        <c:axId val="512293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2294464"/>
        <c:axId val="512289760"/>
      </c:lineChart>
      <c:dateAx>
        <c:axId val="51229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9760"/>
        <c:crosses val="autoZero"/>
        <c:auto val="1"/>
        <c:lblOffset val="100"/>
        <c:baseTimeUnit val="days"/>
      </c:dateAx>
      <c:valAx>
        <c:axId val="51228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2291720"/>
        <c:axId val="512284664"/>
      </c:lineChart>
      <c:dateAx>
        <c:axId val="512291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84664"/>
        <c:crosses val="autoZero"/>
        <c:auto val="1"/>
        <c:lblOffset val="100"/>
        <c:baseTimeUnit val="days"/>
      </c:dateAx>
      <c:valAx>
        <c:axId val="51228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291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5016096"/>
        <c:axId val="515016880"/>
      </c:lineChart>
      <c:dateAx>
        <c:axId val="5150160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6880"/>
        <c:crosses val="autoZero"/>
        <c:auto val="1"/>
        <c:lblOffset val="100"/>
        <c:baseTimeUnit val="days"/>
      </c:dateAx>
      <c:valAx>
        <c:axId val="5150168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6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5017664"/>
        <c:axId val="515019624"/>
      </c:lineChart>
      <c:dateAx>
        <c:axId val="51501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9624"/>
        <c:crosses val="autoZero"/>
        <c:auto val="1"/>
        <c:lblOffset val="100"/>
        <c:baseTimeUnit val="days"/>
      </c:dateAx>
      <c:valAx>
        <c:axId val="515019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5018056"/>
        <c:axId val="515013352"/>
      </c:lineChart>
      <c:dateAx>
        <c:axId val="51501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3352"/>
        <c:crosses val="autoZero"/>
        <c:auto val="1"/>
        <c:lblOffset val="100"/>
        <c:baseTimeUnit val="days"/>
      </c:dateAx>
      <c:valAx>
        <c:axId val="51501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15018448"/>
        <c:axId val="515018840"/>
      </c:lineChart>
      <c:dateAx>
        <c:axId val="515018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8840"/>
        <c:crosses val="autoZero"/>
        <c:auto val="1"/>
        <c:lblOffset val="100"/>
        <c:baseTimeUnit val="days"/>
      </c:dateAx>
      <c:valAx>
        <c:axId val="515018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15019232"/>
        <c:axId val="515020800"/>
      </c:lineChart>
      <c:dateAx>
        <c:axId val="515019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0800"/>
        <c:crosses val="autoZero"/>
        <c:auto val="1"/>
        <c:lblOffset val="100"/>
        <c:baseTimeUnit val="days"/>
      </c:dateAx>
      <c:valAx>
        <c:axId val="51502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515023152"/>
        <c:axId val="515022368"/>
      </c:scatterChart>
      <c:valAx>
        <c:axId val="515023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2368"/>
        <c:crosses val="autoZero"/>
        <c:crossBetween val="midCat"/>
      </c:valAx>
      <c:valAx>
        <c:axId val="51502236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31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515021584"/>
        <c:axId val="515014528"/>
      </c:scatterChart>
      <c:valAx>
        <c:axId val="5150215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4528"/>
        <c:crosses val="autoZero"/>
        <c:crossBetween val="midCat"/>
      </c:valAx>
      <c:valAx>
        <c:axId val="515014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15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5012568"/>
        <c:axId val="515012960"/>
      </c:lineChart>
      <c:dateAx>
        <c:axId val="515012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012960"/>
        <c:crosses val="autoZero"/>
        <c:auto val="1"/>
        <c:lblOffset val="100"/>
        <c:baseTimeUnit val="days"/>
      </c:dateAx>
      <c:valAx>
        <c:axId val="5150129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012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5014136"/>
        <c:axId val="515014920"/>
      </c:lineChart>
      <c:dateAx>
        <c:axId val="51501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4920"/>
        <c:crosses val="autoZero"/>
        <c:auto val="1"/>
        <c:lblOffset val="100"/>
        <c:baseTimeUnit val="days"/>
      </c:dateAx>
      <c:valAx>
        <c:axId val="5150149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1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5025112"/>
        <c:axId val="515027464"/>
      </c:lineChart>
      <c:dateAx>
        <c:axId val="51502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7464"/>
        <c:crosses val="autoZero"/>
        <c:auto val="1"/>
        <c:lblOffset val="100"/>
        <c:baseTimeUnit val="days"/>
      </c:dateAx>
      <c:valAx>
        <c:axId val="51502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02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5025896"/>
        <c:axId val="515026288"/>
      </c:lineChart>
      <c:catAx>
        <c:axId val="5150258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026288"/>
        <c:crosses val="autoZero"/>
        <c:auto val="1"/>
        <c:lblAlgn val="ctr"/>
        <c:lblOffset val="100"/>
        <c:noMultiLvlLbl val="0"/>
      </c:catAx>
      <c:valAx>
        <c:axId val="5150262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025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W7" sqref="W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13.03</v>
      </c>
      <c r="G2" s="2">
        <v>10.632299999999994</v>
      </c>
      <c r="H2">
        <v>6500</v>
      </c>
      <c r="I2" s="2">
        <v>84695</v>
      </c>
      <c r="J2" s="2">
        <v>69109.949999999953</v>
      </c>
      <c r="K2" s="2">
        <v>15585.050000000047</v>
      </c>
      <c r="L2" s="131">
        <v>0.22551094306970337</v>
      </c>
      <c r="M2" s="2">
        <v>30200.621000001673</v>
      </c>
      <c r="N2">
        <v>6200</v>
      </c>
      <c r="O2" t="s">
        <v>1361</v>
      </c>
      <c r="P2" s="131">
        <v>1.5349194167306218E-2</v>
      </c>
      <c r="Q2" s="131">
        <v>-2.5999999999999999E-3</v>
      </c>
      <c r="R2" s="2">
        <v>20.68253968253968</v>
      </c>
      <c r="S2" s="29">
        <v>43471</v>
      </c>
      <c r="T2" s="48"/>
      <c r="W2" s="877"/>
      <c r="X2" s="647"/>
      <c r="Y2" s="877"/>
    </row>
    <row r="3" spans="1:33" ht="21.95" customHeight="1" x14ac:dyDescent="0.25">
      <c r="A3" s="50"/>
      <c r="B3" s="50"/>
      <c r="C3" s="51"/>
      <c r="D3"/>
      <c r="E3" s="22" t="s">
        <v>311</v>
      </c>
      <c r="F3" s="2">
        <v>9.8000000000000007</v>
      </c>
      <c r="G3" s="2">
        <v>11.893815000000009</v>
      </c>
      <c r="H3">
        <v>2000</v>
      </c>
      <c r="I3" s="2">
        <v>19600</v>
      </c>
      <c r="J3" s="2">
        <v>23787.630000000019</v>
      </c>
      <c r="K3" s="2">
        <v>-4187.6300000000192</v>
      </c>
      <c r="L3" s="131">
        <v>-0.17604233797145882</v>
      </c>
      <c r="M3" s="2">
        <v>-3902.6600000000144</v>
      </c>
      <c r="N3">
        <v>1800</v>
      </c>
      <c r="O3" t="s">
        <v>1363</v>
      </c>
      <c r="P3" s="131">
        <v>0</v>
      </c>
      <c r="Q3" s="131">
        <v>-4.8999999999999998E-3</v>
      </c>
      <c r="R3" s="2">
        <v>4</v>
      </c>
      <c r="S3" s="29">
        <v>43345</v>
      </c>
      <c r="W3" s="877"/>
      <c r="X3" s="647"/>
      <c r="Y3" s="877"/>
    </row>
    <row r="4" spans="1:33" ht="21.95" customHeight="1" x14ac:dyDescent="0.25">
      <c r="A4" s="50"/>
      <c r="B4" s="51"/>
      <c r="C4" s="51"/>
      <c r="D4"/>
      <c r="E4" s="22" t="s">
        <v>870</v>
      </c>
      <c r="F4" s="2">
        <v>31.93</v>
      </c>
      <c r="G4" s="2">
        <v>51.803616666666663</v>
      </c>
      <c r="H4">
        <v>600</v>
      </c>
      <c r="I4" s="2">
        <v>19158</v>
      </c>
      <c r="J4" s="2">
        <v>31082.17</v>
      </c>
      <c r="K4" s="2">
        <v>-11924.169999999998</v>
      </c>
      <c r="L4" s="131">
        <v>-0.38363376816998296</v>
      </c>
      <c r="M4" s="2">
        <v>-11924.169999999998</v>
      </c>
      <c r="N4">
        <v>500</v>
      </c>
      <c r="O4" t="s">
        <v>1362</v>
      </c>
      <c r="P4" s="131">
        <v>7.8296273097400559E-2</v>
      </c>
      <c r="Q4" s="131">
        <v>0.13439999999999999</v>
      </c>
      <c r="R4" s="2">
        <v>11.362989323843417</v>
      </c>
      <c r="S4" s="29">
        <v>43471</v>
      </c>
      <c r="W4" s="877"/>
      <c r="X4" s="647"/>
      <c r="Y4" s="877"/>
    </row>
    <row r="5" spans="1:33" ht="21.95" customHeight="1" x14ac:dyDescent="0.25">
      <c r="A5" s="50"/>
      <c r="B5" s="50"/>
      <c r="C5" s="51"/>
      <c r="D5"/>
      <c r="E5" s="22" t="s">
        <v>1344</v>
      </c>
      <c r="F5" s="2">
        <v>22.2</v>
      </c>
      <c r="G5" s="2">
        <v>22.972057142857143</v>
      </c>
      <c r="H5">
        <v>700</v>
      </c>
      <c r="I5" s="2">
        <v>15540</v>
      </c>
      <c r="J5" s="2">
        <v>16080.44</v>
      </c>
      <c r="K5" s="2">
        <v>-540.44000000000233</v>
      </c>
      <c r="L5" s="131">
        <v>-3.3608533099840569E-2</v>
      </c>
      <c r="M5" s="2">
        <v>-540.44000000000233</v>
      </c>
      <c r="N5">
        <v>600</v>
      </c>
      <c r="Q5" s="131">
        <v>-5.1999999999999998E-3</v>
      </c>
      <c r="W5" s="877"/>
      <c r="X5" s="647"/>
      <c r="Y5" s="877"/>
      <c r="AC5"/>
      <c r="AD5"/>
      <c r="AE5"/>
      <c r="AF5"/>
      <c r="AG5"/>
    </row>
    <row r="6" spans="1:33" ht="21.95" customHeight="1" x14ac:dyDescent="0.25">
      <c r="A6" s="50"/>
      <c r="B6" s="50"/>
      <c r="C6" s="51"/>
      <c r="D6"/>
      <c r="E6" s="22" t="s">
        <v>1190</v>
      </c>
      <c r="F6" s="2">
        <v>41.24</v>
      </c>
      <c r="G6" s="2">
        <v>43.714833333333374</v>
      </c>
      <c r="H6">
        <v>300</v>
      </c>
      <c r="I6" s="2">
        <v>12372</v>
      </c>
      <c r="J6" s="2">
        <v>13114.450000000012</v>
      </c>
      <c r="K6" s="2">
        <v>-742.45000000001164</v>
      </c>
      <c r="L6" s="131">
        <v>-5.6613125216841795E-2</v>
      </c>
      <c r="M6" s="2">
        <v>-742.45000000001164</v>
      </c>
      <c r="N6">
        <v>300</v>
      </c>
      <c r="O6" t="s">
        <v>1363</v>
      </c>
      <c r="P6" s="131">
        <v>4.4131910766246361E-2</v>
      </c>
      <c r="Q6" s="131">
        <v>-7.7000000000000002E-3</v>
      </c>
      <c r="R6" s="2">
        <v>8.9652173913043498</v>
      </c>
      <c r="S6" s="29">
        <v>43423</v>
      </c>
      <c r="W6" s="877"/>
      <c r="X6" s="647"/>
      <c r="Y6" s="877"/>
      <c r="Z6" s="877"/>
    </row>
    <row r="7" spans="1:33" ht="21.95" customHeight="1" x14ac:dyDescent="0.25">
      <c r="A7" s="51"/>
      <c r="B7" s="51"/>
      <c r="C7" s="51"/>
      <c r="D7"/>
      <c r="E7" s="22" t="s">
        <v>219</v>
      </c>
      <c r="F7" s="2">
        <v>18.96</v>
      </c>
      <c r="G7" s="2">
        <v>9.84279999999994</v>
      </c>
      <c r="H7">
        <v>600</v>
      </c>
      <c r="I7" s="2">
        <v>11376</v>
      </c>
      <c r="J7" s="2">
        <v>5905.6799999999639</v>
      </c>
      <c r="K7" s="2">
        <v>5470.3200000000361</v>
      </c>
      <c r="L7" s="131">
        <v>0.92628113951315849</v>
      </c>
      <c r="M7" s="2">
        <v>6922.5800000000345</v>
      </c>
      <c r="N7">
        <v>100</v>
      </c>
      <c r="O7" t="s">
        <v>1364</v>
      </c>
      <c r="P7" s="131">
        <v>5.2742616033755272E-3</v>
      </c>
      <c r="Q7" s="131">
        <v>-1.49E-2</v>
      </c>
      <c r="R7" s="2">
        <v>10.834285714285715</v>
      </c>
      <c r="S7" s="29">
        <v>43421</v>
      </c>
      <c r="T7" s="48"/>
      <c r="W7" s="877"/>
      <c r="X7" s="647"/>
      <c r="Y7" s="877"/>
      <c r="Z7" s="647"/>
    </row>
    <row r="8" spans="1:33" ht="21.95" customHeight="1" x14ac:dyDescent="0.25">
      <c r="A8" s="50"/>
      <c r="B8" s="50"/>
      <c r="C8" s="51"/>
      <c r="D8"/>
      <c r="E8" s="22" t="s">
        <v>1339</v>
      </c>
      <c r="F8" s="2">
        <v>179.15</v>
      </c>
      <c r="G8" s="2">
        <v>229.60275000000001</v>
      </c>
      <c r="H8">
        <v>40</v>
      </c>
      <c r="I8" s="2">
        <v>7166</v>
      </c>
      <c r="J8" s="2">
        <v>9184.11</v>
      </c>
      <c r="K8" s="2">
        <v>-2018.1100000000006</v>
      </c>
      <c r="L8" s="131">
        <v>-0.21973931061365776</v>
      </c>
      <c r="M8" s="2">
        <v>-2018.1100000000006</v>
      </c>
      <c r="N8">
        <v>40</v>
      </c>
      <c r="Q8" s="131">
        <v>0.14199999999999999</v>
      </c>
      <c r="S8" s="29">
        <v>43631</v>
      </c>
      <c r="T8" s="48"/>
      <c r="W8" s="877"/>
      <c r="X8" s="647"/>
      <c r="Y8" s="877"/>
    </row>
    <row r="9" spans="1:33" ht="21.95" customHeight="1" x14ac:dyDescent="0.25">
      <c r="A9" s="50"/>
      <c r="B9" s="50"/>
      <c r="C9" s="51"/>
      <c r="D9"/>
      <c r="E9" s="22" t="s">
        <v>663</v>
      </c>
      <c r="F9" s="2">
        <v>68.819999999999993</v>
      </c>
      <c r="G9" s="2">
        <v>51.96220000000001</v>
      </c>
      <c r="H9">
        <v>100</v>
      </c>
      <c r="I9" s="2">
        <v>6881.9999999999991</v>
      </c>
      <c r="J9" s="2">
        <v>5196.2200000000012</v>
      </c>
      <c r="K9" s="2">
        <v>1685.7799999999979</v>
      </c>
      <c r="L9" s="131">
        <v>0.32442429304378911</v>
      </c>
      <c r="M9" s="2">
        <v>2726.4999999999918</v>
      </c>
      <c r="N9">
        <v>100</v>
      </c>
      <c r="O9" t="s">
        <v>1342</v>
      </c>
      <c r="P9" s="131">
        <v>0</v>
      </c>
      <c r="Q9" s="131">
        <v>-3.3999999999999998E-3</v>
      </c>
      <c r="R9" s="2">
        <v>20.12280701754386</v>
      </c>
      <c r="T9" s="48"/>
      <c r="W9" s="877"/>
      <c r="X9" s="647"/>
      <c r="Y9" s="877"/>
    </row>
    <row r="10" spans="1:33" ht="21.95" customHeight="1" x14ac:dyDescent="0.25">
      <c r="A10" s="50"/>
      <c r="B10" s="50"/>
      <c r="C10" s="51"/>
      <c r="D10"/>
      <c r="E10" s="22" t="s">
        <v>1347</v>
      </c>
      <c r="F10" s="2">
        <v>66.19</v>
      </c>
      <c r="G10" s="2">
        <v>77.582700000000017</v>
      </c>
      <c r="H10">
        <v>100</v>
      </c>
      <c r="I10" s="2">
        <v>6619</v>
      </c>
      <c r="J10" s="2">
        <v>7758.2700000000013</v>
      </c>
      <c r="K10" s="2">
        <v>-1139.2700000000004</v>
      </c>
      <c r="L10" s="131">
        <v>-0.14684588187830555</v>
      </c>
      <c r="M10" s="2">
        <v>-1139.2700000000004</v>
      </c>
      <c r="N10">
        <v>100</v>
      </c>
      <c r="P10" s="131">
        <v>0</v>
      </c>
      <c r="Q10" s="131">
        <v>4.8999999999999998E-3</v>
      </c>
      <c r="S10" s="29">
        <v>43436</v>
      </c>
      <c r="V10" s="2"/>
      <c r="W10" s="2"/>
      <c r="X10" s="647"/>
      <c r="Y10" s="877"/>
    </row>
    <row r="11" spans="1:33" ht="21.95" customHeight="1" x14ac:dyDescent="0.25">
      <c r="A11" s="50"/>
      <c r="B11" s="50"/>
      <c r="C11" s="51"/>
      <c r="D11"/>
      <c r="E11" s="22" t="s">
        <v>14</v>
      </c>
      <c r="F11" s="2">
        <v>49.93</v>
      </c>
      <c r="G11" s="2">
        <v>47.352299999999957</v>
      </c>
      <c r="H11">
        <v>100</v>
      </c>
      <c r="I11" s="2">
        <v>4993</v>
      </c>
      <c r="J11" s="2">
        <v>4735.2299999999959</v>
      </c>
      <c r="K11" s="2">
        <v>257.77000000000407</v>
      </c>
      <c r="L11" s="131">
        <v>5.4436637713480548E-2</v>
      </c>
      <c r="M11" s="2">
        <v>257.77000000000407</v>
      </c>
      <c r="N11">
        <v>100</v>
      </c>
      <c r="O11" t="s">
        <v>1354</v>
      </c>
      <c r="P11" s="131">
        <v>5.6078509913879429E-2</v>
      </c>
      <c r="Q11" s="131">
        <v>-2.5499999999999998E-2</v>
      </c>
      <c r="R11" s="2">
        <v>12.52948557089084</v>
      </c>
      <c r="S11" s="29">
        <v>43426</v>
      </c>
      <c r="W11" s="877"/>
      <c r="X11" s="647"/>
      <c r="Y11" s="877"/>
    </row>
    <row r="12" spans="1:33" ht="21.95" customHeight="1" x14ac:dyDescent="0.25">
      <c r="A12" s="50"/>
      <c r="B12" s="50"/>
      <c r="C12" s="51"/>
      <c r="D12"/>
      <c r="E12" s="22" t="s">
        <v>753</v>
      </c>
      <c r="F12" s="2">
        <v>21.98</v>
      </c>
      <c r="G12" s="2">
        <v>29.324850000000005</v>
      </c>
      <c r="H12">
        <v>200</v>
      </c>
      <c r="I12" s="2">
        <v>4396</v>
      </c>
      <c r="J12" s="2">
        <v>5864.9700000000012</v>
      </c>
      <c r="K12" s="2">
        <v>-1468.9700000000012</v>
      </c>
      <c r="L12" s="131">
        <v>-0.25046504926708929</v>
      </c>
      <c r="M12" s="2">
        <v>-1468.9700000000012</v>
      </c>
      <c r="N12">
        <v>200</v>
      </c>
      <c r="O12" t="s">
        <v>1345</v>
      </c>
      <c r="P12" s="131">
        <v>4.7315741583257506E-2</v>
      </c>
      <c r="Q12" s="131">
        <v>-1.83E-2</v>
      </c>
      <c r="R12" s="2">
        <v>12.929411764705883</v>
      </c>
      <c r="S12" s="29">
        <v>43324</v>
      </c>
      <c r="W12" s="877"/>
      <c r="X12" s="647"/>
      <c r="Y12" s="877"/>
    </row>
    <row r="13" spans="1:33" ht="21.95" customHeight="1" x14ac:dyDescent="0.25">
      <c r="A13" s="50"/>
      <c r="B13" s="50"/>
      <c r="C13" s="50"/>
      <c r="D13"/>
      <c r="E13" s="22" t="s">
        <v>170</v>
      </c>
      <c r="F13" s="2">
        <v>54.36</v>
      </c>
      <c r="G13" s="2">
        <v>38.685000000000002</v>
      </c>
      <c r="H13">
        <v>80</v>
      </c>
      <c r="I13" s="2">
        <v>4348.8</v>
      </c>
      <c r="J13" s="2">
        <v>3094.8</v>
      </c>
      <c r="K13" s="2">
        <v>1253.9999999999973</v>
      </c>
      <c r="L13" s="131">
        <v>0.40519581233036051</v>
      </c>
      <c r="M13" s="2">
        <v>2858.579999999999</v>
      </c>
      <c r="N13">
        <v>80</v>
      </c>
      <c r="P13" s="131">
        <v>3.164091243561442E-2</v>
      </c>
      <c r="Q13" s="131">
        <v>-7.7000000000000002E-3</v>
      </c>
      <c r="R13" s="2">
        <v>12.026548672566372</v>
      </c>
      <c r="T13" s="48"/>
      <c r="W13" s="877"/>
      <c r="X13" s="647"/>
      <c r="Y13" s="877"/>
      <c r="Z13" s="647"/>
    </row>
    <row r="14" spans="1:33" ht="21.95" customHeight="1" x14ac:dyDescent="0.25">
      <c r="A14" s="50"/>
      <c r="B14" s="50"/>
      <c r="C14" s="51"/>
      <c r="D14"/>
      <c r="E14" s="22" t="s">
        <v>1346</v>
      </c>
      <c r="F14" s="2">
        <v>26.98</v>
      </c>
      <c r="G14" s="2">
        <v>27.898666666666667</v>
      </c>
      <c r="H14">
        <v>150</v>
      </c>
      <c r="I14" s="2">
        <v>4047</v>
      </c>
      <c r="J14" s="2">
        <v>4184.8</v>
      </c>
      <c r="K14" s="2">
        <v>-137.80000000000018</v>
      </c>
      <c r="L14" s="131">
        <v>-3.2928694322309313E-2</v>
      </c>
      <c r="M14" s="2">
        <v>-137.80000000000018</v>
      </c>
      <c r="N14">
        <v>34</v>
      </c>
      <c r="P14" s="131">
        <v>1.9273535952557451E-2</v>
      </c>
      <c r="Q14" s="131">
        <v>-0.04</v>
      </c>
      <c r="W14" s="877"/>
      <c r="X14" s="647"/>
      <c r="Y14" s="877"/>
      <c r="Z14" s="647"/>
      <c r="AC14"/>
      <c r="AD14"/>
      <c r="AE14" s="2"/>
      <c r="AF14"/>
      <c r="AG14"/>
    </row>
    <row r="15" spans="1:33" ht="21.95" customHeight="1" x14ac:dyDescent="0.25">
      <c r="A15" s="50"/>
      <c r="B15" s="50"/>
      <c r="C15" s="51"/>
      <c r="D15"/>
      <c r="E15" s="22" t="s">
        <v>847</v>
      </c>
      <c r="F15" s="2">
        <v>133.13</v>
      </c>
      <c r="G15" s="2">
        <v>117.55499999999999</v>
      </c>
      <c r="H15">
        <v>30</v>
      </c>
      <c r="I15" s="2">
        <v>3993.8999999999996</v>
      </c>
      <c r="J15" s="2">
        <v>3526.6499999999996</v>
      </c>
      <c r="K15" s="2">
        <v>467.25</v>
      </c>
      <c r="L15" s="131">
        <v>0.13249117434392416</v>
      </c>
      <c r="M15" s="2">
        <v>2868.9499999999825</v>
      </c>
      <c r="N15">
        <v>30</v>
      </c>
      <c r="O15" t="s">
        <v>1340</v>
      </c>
      <c r="P15" s="131">
        <v>3.9059565837902804E-3</v>
      </c>
      <c r="Q15" s="131">
        <v>-2.9899999999999999E-2</v>
      </c>
      <c r="R15" s="2">
        <v>15.44431554524362</v>
      </c>
      <c r="S15" s="29">
        <v>43324</v>
      </c>
      <c r="V15" s="882"/>
      <c r="W15" s="884"/>
      <c r="X15" s="883"/>
      <c r="Y15" s="884"/>
      <c r="Z15" s="882"/>
      <c r="AA15" s="882"/>
      <c r="AB15" s="882"/>
      <c r="AC15" s="882"/>
      <c r="AD15" s="882"/>
    </row>
    <row r="16" spans="1:33" ht="21.95" customHeight="1" x14ac:dyDescent="0.25">
      <c r="A16" s="50"/>
      <c r="B16" s="50"/>
      <c r="C16" s="51"/>
      <c r="D16"/>
      <c r="E16" s="22" t="s">
        <v>1335</v>
      </c>
      <c r="F16" s="2">
        <v>54.45</v>
      </c>
      <c r="G16" s="2">
        <v>51.141400000000012</v>
      </c>
      <c r="H16">
        <v>50</v>
      </c>
      <c r="I16" s="2">
        <v>2722.5</v>
      </c>
      <c r="J16" s="2">
        <v>2557.0700000000006</v>
      </c>
      <c r="K16" s="2">
        <v>165.42999999999938</v>
      </c>
      <c r="L16" s="131">
        <v>6.469513935871897E-2</v>
      </c>
      <c r="M16" s="2">
        <v>165.42999999999938</v>
      </c>
      <c r="N16">
        <v>50</v>
      </c>
      <c r="Q16" s="131">
        <v>-1.06E-2</v>
      </c>
      <c r="T16" s="48"/>
      <c r="W16" s="877"/>
      <c r="X16" s="647"/>
      <c r="Y16" s="87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T17" s="48"/>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row>
    <row r="19" spans="1:33" ht="21.95" customHeight="1" x14ac:dyDescent="0.25">
      <c r="A19" s="51"/>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647"/>
    </row>
    <row r="20" spans="1:33" ht="21.95" customHeight="1" x14ac:dyDescent="0.25">
      <c r="A20" s="51"/>
      <c r="B20" s="149"/>
      <c r="C20" s="268"/>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c r="Z20" s="877"/>
      <c r="AC20"/>
      <c r="AD20"/>
      <c r="AE20" s="2"/>
      <c r="AF20"/>
      <c r="AG20"/>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33" ht="21.95" customHeight="1" x14ac:dyDescent="0.25">
      <c r="A22" s="50"/>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c r="Z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Z23" s="647"/>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c r="Z24" s="64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c r="Z25" s="877"/>
    </row>
    <row r="26" spans="1:33" ht="21.95" customHeight="1" x14ac:dyDescent="0.25">
      <c r="A26" s="50"/>
      <c r="B26" s="50"/>
      <c r="C26" s="50"/>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c r="Z26" s="64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33" ht="21.95" customHeight="1" x14ac:dyDescent="0.25">
      <c r="A29" s="149"/>
      <c r="B29" s="50"/>
      <c r="C29" s="51"/>
      <c r="D29"/>
      <c r="E29" s="22" t="s">
        <v>62</v>
      </c>
      <c r="F29" s="2">
        <v>239.96</v>
      </c>
      <c r="G29" s="2">
        <v>239.96</v>
      </c>
      <c r="H29">
        <v>0</v>
      </c>
      <c r="I29" s="2">
        <v>0</v>
      </c>
      <c r="J29" s="2">
        <v>0</v>
      </c>
      <c r="K29" s="2">
        <v>0</v>
      </c>
      <c r="L29" s="131">
        <v>0</v>
      </c>
      <c r="M29" s="2">
        <v>1659.3600000000079</v>
      </c>
      <c r="N29">
        <v>0</v>
      </c>
      <c r="P29" s="131">
        <v>0</v>
      </c>
      <c r="W29" s="877"/>
      <c r="X29" s="647"/>
      <c r="Y29" s="877"/>
      <c r="Z29" s="877"/>
      <c r="AC29"/>
      <c r="AD29"/>
      <c r="AE29"/>
      <c r="AF29"/>
      <c r="AG29"/>
    </row>
    <row r="30" spans="1:33" ht="21.95" customHeight="1" x14ac:dyDescent="0.25">
      <c r="A30" s="51"/>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AC30"/>
      <c r="AD30"/>
      <c r="AE30"/>
      <c r="AF30"/>
      <c r="AG30"/>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c r="Z31" s="877"/>
    </row>
    <row r="32" spans="1:33" ht="21.95" customHeight="1" x14ac:dyDescent="0.25">
      <c r="A32" s="51"/>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149"/>
      <c r="B33" s="50"/>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row>
    <row r="34" spans="1:33" ht="21.95" customHeight="1" x14ac:dyDescent="0.25">
      <c r="A34" s="51"/>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AC35"/>
      <c r="AD35"/>
      <c r="AE35"/>
      <c r="AF35"/>
      <c r="AG35"/>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V36" s="2"/>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1"/>
      <c r="B40" s="51"/>
      <c r="C40" s="51"/>
      <c r="D40" s="695"/>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row>
    <row r="42" spans="1:33" ht="21.95" customHeight="1" x14ac:dyDescent="0.25">
      <c r="A42" s="50"/>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647"/>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c r="Z46" s="647"/>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1"/>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0"/>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c r="Z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277"/>
      <c r="W53" s="877"/>
      <c r="X53" s="647"/>
      <c r="Y53" s="877"/>
      <c r="Z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c r="Z55" s="647"/>
      <c r="AC55"/>
      <c r="AD55"/>
      <c r="AE55"/>
      <c r="AF55"/>
      <c r="AG55"/>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c r="Z56" s="64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V58" s="2"/>
      <c r="W58" s="877"/>
      <c r="X58" s="647"/>
      <c r="Y58" s="877"/>
    </row>
    <row r="59" spans="1:33" ht="21.95" customHeight="1" x14ac:dyDescent="0.25">
      <c r="A59" s="51"/>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c r="AC61"/>
      <c r="AD61"/>
      <c r="AE61"/>
      <c r="AF61"/>
      <c r="AG61"/>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c r="Z68" s="64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c r="Z69" s="877"/>
      <c r="AC69"/>
      <c r="AD69"/>
      <c r="AE69"/>
      <c r="AF69"/>
      <c r="AG69"/>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c r="Z70" s="647"/>
      <c r="AC70"/>
      <c r="AD70"/>
      <c r="AE70"/>
      <c r="AF70"/>
      <c r="AG70"/>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877"/>
      <c r="Y71" s="647"/>
      <c r="AC71"/>
      <c r="AD71"/>
      <c r="AE71"/>
      <c r="AF71"/>
      <c r="AG71"/>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c r="Z72" s="64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V74" s="2"/>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7"/>
      <c r="B76" s="58"/>
      <c r="C76" s="57"/>
      <c r="D76"/>
      <c r="E76" s="22" t="s">
        <v>198</v>
      </c>
      <c r="F76" s="2">
        <v>20.86</v>
      </c>
      <c r="G76" s="2">
        <v>20.86</v>
      </c>
      <c r="H76">
        <v>0</v>
      </c>
      <c r="I76" s="2">
        <v>0</v>
      </c>
      <c r="J76" s="2">
        <v>0</v>
      </c>
      <c r="K76" s="2">
        <v>0</v>
      </c>
      <c r="L76" s="131">
        <v>0</v>
      </c>
      <c r="M76" s="2">
        <v>555.54</v>
      </c>
      <c r="N76">
        <v>0</v>
      </c>
      <c r="P76" s="131">
        <v>0</v>
      </c>
      <c r="Q76" s="131">
        <v>4.7999999999999996E-3</v>
      </c>
      <c r="W76" s="877"/>
      <c r="X76" s="647"/>
      <c r="Y76" s="877"/>
      <c r="Z76" s="64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1"/>
      <c r="B79" s="149"/>
      <c r="C79" s="268"/>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AC79"/>
      <c r="AD79"/>
      <c r="AE79"/>
      <c r="AF79"/>
      <c r="AG79"/>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row>
    <row r="81" spans="1:33" ht="21.95" customHeight="1" x14ac:dyDescent="0.25">
      <c r="A81" s="50"/>
      <c r="B81" s="50"/>
      <c r="C81" s="51"/>
      <c r="D81" s="695"/>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c r="Z82" s="877"/>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c r="AC85"/>
      <c r="AD85"/>
      <c r="AE85"/>
      <c r="AF85"/>
      <c r="AG85"/>
    </row>
    <row r="86" spans="1:33" ht="21.95" customHeight="1" x14ac:dyDescent="0.25">
      <c r="A86" s="50"/>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0"/>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T87" s="48"/>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64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877"/>
      <c r="AC93"/>
      <c r="AD93"/>
      <c r="AE93"/>
      <c r="AF93"/>
      <c r="AG93"/>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877"/>
    </row>
    <row r="95" spans="1:33" ht="21.95" customHeight="1" x14ac:dyDescent="0.25">
      <c r="A95" s="50"/>
      <c r="B95" s="50"/>
      <c r="C95" s="50"/>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647"/>
      <c r="AC95"/>
      <c r="AD95"/>
      <c r="AE95"/>
      <c r="AF95"/>
      <c r="AG95"/>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c r="Z96" s="64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1"/>
      <c r="B98" s="51"/>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Z98" s="64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AC100"/>
      <c r="AD100"/>
      <c r="AE100"/>
      <c r="AF100"/>
      <c r="AG100"/>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1"/>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row>
    <row r="104" spans="1:33" ht="21.95" customHeight="1" x14ac:dyDescent="0.25">
      <c r="A104" s="50"/>
      <c r="B104" s="50"/>
      <c r="C104" s="50"/>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877"/>
    </row>
    <row r="105" spans="1:33"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5" location="AYI!A1" display="AYI"/>
    <hyperlink ref="E29" location="BIIB!A1" display="BIIB"/>
    <hyperlink ref="E14"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0"/>
  <sheetViews>
    <sheetView zoomScaleNormal="100" workbookViewId="0">
      <pane ySplit="1" topLeftCell="A1019" activePane="bottomLeft" state="frozen"/>
      <selection activeCell="M34" sqref="M34"/>
      <selection pane="bottomLeft" activeCell="U1045" sqref="U1045"/>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107545.70000000001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1575</v>
      </c>
      <c r="B1036" s="795">
        <v>43808</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0.12374264166666668</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0.79493019123400144</v>
      </c>
      <c r="Y1036" s="801">
        <f t="shared" ref="Y1036" si="2871">O1036/W1036</f>
        <v>0.51240671707868013</v>
      </c>
      <c r="Z1036" s="807">
        <f t="shared" ref="Z1036" si="2872">-(E1036-N1036)</f>
        <v>4.201128959684941E-2</v>
      </c>
    </row>
    <row r="1037" spans="1:26" ht="20.100000000000001" customHeight="1" x14ac:dyDescent="0.2">
      <c r="A1037" s="776">
        <f t="shared" ref="A1037" si="2873">B1037-$B$2</f>
        <v>1576</v>
      </c>
      <c r="B1037" s="795">
        <v>43809</v>
      </c>
      <c r="C1037" s="820">
        <v>3132.52</v>
      </c>
      <c r="D1037" s="792">
        <f t="shared" ref="D1037" si="2874">(C1037-C1036)/C1036</f>
        <v>-1.0969527672547018E-3</v>
      </c>
      <c r="E1037" s="819">
        <f t="shared" ref="E1037" si="2875">(C1037-$C$2)/$C$2</f>
        <v>0.48994501626681375</v>
      </c>
      <c r="F1037" s="816">
        <v>8616.18</v>
      </c>
      <c r="G1037" s="792">
        <f t="shared" ref="G1037" si="2876">(F1037-F1036)/F1036</f>
        <v>-6.5415422729764923E-4</v>
      </c>
      <c r="H1037" s="797">
        <f t="shared" ref="H1037" si="2877">(F1037-F$2)/F$2</f>
        <v>0.69220103305379355</v>
      </c>
      <c r="I1037" s="841">
        <v>305904.09999999998</v>
      </c>
      <c r="J1037" s="800">
        <v>200000</v>
      </c>
      <c r="K1037" s="800">
        <f t="shared" ref="K1037" si="2878">I1037-I1036-J1037+J1036</f>
        <v>-814.40000000002328</v>
      </c>
      <c r="L1037" s="792">
        <f t="shared" ref="L1037" si="2879">K1037/I1036</f>
        <v>-2.6552033868189342E-3</v>
      </c>
      <c r="M1037" s="817">
        <f t="shared" ref="M1037" si="2880">I1037-J1037</f>
        <v>105904.09999999998</v>
      </c>
      <c r="N1037" s="802">
        <f t="shared" ref="N1037" si="2881">M1037/J1037</f>
        <v>0.52952049999999984</v>
      </c>
      <c r="O1037" s="786">
        <f t="shared" ref="O1037" si="2882">N1037/(A1037/365.25)</f>
        <v>0.12272040775697966</v>
      </c>
      <c r="P1037" s="817" t="b">
        <f t="shared" ref="P1037" si="2883">L1037&gt;D1037</f>
        <v>0</v>
      </c>
      <c r="Q1037" s="802">
        <f>COUNTIF(P$2:P1037, TRUE)/(COUNTIF(P$2:P1037,FALSE) + COUNTIF(P$2:P1037, TRUE))</f>
        <v>0.48359073359073357</v>
      </c>
      <c r="R1037" s="844">
        <v>202866.1</v>
      </c>
      <c r="S1037" s="846">
        <f t="shared" ref="S1037" si="2884">I1037-R1037</f>
        <v>103037.99999999997</v>
      </c>
      <c r="T1037" s="800"/>
      <c r="U1037" s="800"/>
      <c r="V1037" s="802">
        <f>STDEV(D$2:D1037)*SQRT(252)</f>
        <v>0.14334145922694536</v>
      </c>
      <c r="W1037" s="802">
        <f>STDEV(L$2:L1037)*SQRT(252)</f>
        <v>0.24138112303631046</v>
      </c>
      <c r="X1037" s="801">
        <f t="shared" ref="X1037" si="2885">E1037/(A1037/365.25)/V1037</f>
        <v>0.79215384493796448</v>
      </c>
      <c r="Y1037" s="801">
        <f t="shared" ref="Y1037" si="2886">O1037/W1037</f>
        <v>0.50840929983791272</v>
      </c>
      <c r="Z1037" s="807">
        <f t="shared" ref="Z1037" si="2887">-(E1037-N1037)</f>
        <v>3.957548373318609E-2</v>
      </c>
    </row>
    <row r="1038" spans="1:26" ht="20.100000000000001" customHeight="1" x14ac:dyDescent="0.2">
      <c r="A1038" s="776">
        <f t="shared" ref="A1038" si="2888">B1038-$B$2</f>
        <v>1577</v>
      </c>
      <c r="B1038" s="795">
        <v>43810</v>
      </c>
      <c r="C1038" s="820">
        <v>3141.63</v>
      </c>
      <c r="D1038" s="792">
        <f t="shared" ref="D1038" si="2889">(C1038-C1037)/C1037</f>
        <v>2.9082017034209287E-3</v>
      </c>
      <c r="E1038" s="819">
        <f t="shared" ref="E1038" si="2890">(C1038-$C$2)/$C$2</f>
        <v>0.49427807690112441</v>
      </c>
      <c r="F1038" s="816">
        <v>8654.0499999999993</v>
      </c>
      <c r="G1038" s="792">
        <f t="shared" ref="G1038" si="2891">(F1038-F1037)/F1037</f>
        <v>4.3952192270819528E-3</v>
      </c>
      <c r="H1038" s="797">
        <f t="shared" ref="H1038" si="2892">(F1038-F$2)/F$2</f>
        <v>0.69963862757035955</v>
      </c>
      <c r="I1038" s="841">
        <v>305957.59999999998</v>
      </c>
      <c r="J1038" s="800">
        <v>200000</v>
      </c>
      <c r="K1038" s="800">
        <f t="shared" ref="K1038" si="2893">I1038-I1037-J1038+J1037</f>
        <v>53.5</v>
      </c>
      <c r="L1038" s="792">
        <f t="shared" ref="L1038" si="2894">K1038/I1037</f>
        <v>1.7489141204710891E-4</v>
      </c>
      <c r="M1038" s="817">
        <f t="shared" ref="M1038" si="2895">I1038-J1038</f>
        <v>105957.59999999998</v>
      </c>
      <c r="N1038" s="802">
        <f t="shared" ref="N1038" si="2896">M1038/J1038</f>
        <v>0.52978799999999993</v>
      </c>
      <c r="O1038" s="786">
        <f t="shared" ref="O1038" si="2897">N1038/(A1038/365.25)</f>
        <v>0.12270454470513632</v>
      </c>
      <c r="P1038" s="817" t="b">
        <f t="shared" ref="P1038" si="2898">L1038&gt;D1038</f>
        <v>0</v>
      </c>
      <c r="Q1038" s="802">
        <f>COUNTIF(P$2:P1038, TRUE)/(COUNTIF(P$2:P1038,FALSE) + COUNTIF(P$2:P1038, TRUE))</f>
        <v>0.48312439729990359</v>
      </c>
      <c r="R1038" s="844">
        <v>202919.6</v>
      </c>
      <c r="S1038" s="846">
        <f t="shared" ref="S1038" si="2899">I1038-R1038</f>
        <v>103037.99999999997</v>
      </c>
      <c r="T1038" s="800"/>
      <c r="U1038" s="800"/>
      <c r="V1038" s="802">
        <f>STDEV(D$2:D1038)*SQRT(252)</f>
        <v>0.14327742519640629</v>
      </c>
      <c r="W1038" s="802">
        <f>STDEV(L$2:L1038)*SQRT(252)</f>
        <v>0.24126452761454897</v>
      </c>
      <c r="X1038" s="801">
        <f t="shared" ref="X1038" si="2900">E1038/(A1038/365.25)/V1038</f>
        <v>0.79900980958000967</v>
      </c>
      <c r="Y1038" s="801">
        <f t="shared" ref="Y1038" si="2901">O1038/W1038</f>
        <v>0.508589248151608</v>
      </c>
      <c r="Z1038" s="807">
        <f t="shared" ref="Z1038" si="2902">-(E1038-N1038)</f>
        <v>3.5509923098875518E-2</v>
      </c>
    </row>
    <row r="1039" spans="1:26" ht="20.100000000000001" customHeight="1" x14ac:dyDescent="0.2">
      <c r="A1039" s="776">
        <f t="shared" ref="A1039" si="2903">B1039-$B$2</f>
        <v>1578</v>
      </c>
      <c r="B1039" s="795">
        <v>43811</v>
      </c>
      <c r="C1039" s="820">
        <v>3168.57</v>
      </c>
      <c r="D1039" s="792">
        <f t="shared" ref="D1039" si="2904">(C1039-C1038)/C1038</f>
        <v>8.5751663945149662E-3</v>
      </c>
      <c r="E1039" s="819">
        <f t="shared" ref="E1039" si="2905">(C1039-$C$2)/$C$2</f>
        <v>0.50709176005022738</v>
      </c>
      <c r="F1039" s="816">
        <v>8717.31</v>
      </c>
      <c r="G1039" s="792">
        <f t="shared" ref="G1039" si="2906">(F1039-F1038)/F1038</f>
        <v>7.3098722563424319E-3</v>
      </c>
      <c r="H1039" s="797">
        <f t="shared" ref="H1039" si="2907">(F1039-F$2)/F$2</f>
        <v>0.71206276881984398</v>
      </c>
      <c r="I1039" s="841">
        <v>310947.20000000001</v>
      </c>
      <c r="J1039" s="800">
        <v>200000</v>
      </c>
      <c r="K1039" s="800">
        <f t="shared" ref="K1039" si="2908">I1039-I1038-J1039+J1038</f>
        <v>4989.6000000000349</v>
      </c>
      <c r="L1039" s="792">
        <f t="shared" ref="L1039" si="2909">K1039/I1038</f>
        <v>1.6308142043211332E-2</v>
      </c>
      <c r="M1039" s="817">
        <f t="shared" ref="M1039" si="2910">I1039-J1039</f>
        <v>110947.20000000001</v>
      </c>
      <c r="N1039" s="802">
        <f t="shared" ref="N1039" si="2911">M1039/J1039</f>
        <v>0.55473600000000001</v>
      </c>
      <c r="O1039" s="786">
        <f t="shared" ref="O1039" si="2912">N1039/(A1039/365.25)</f>
        <v>0.12840134600760458</v>
      </c>
      <c r="P1039" s="817" t="b">
        <f t="shared" ref="P1039" si="2913">L1039&gt;D1039</f>
        <v>1</v>
      </c>
      <c r="Q1039" s="802">
        <f>COUNTIF(P$2:P1039, TRUE)/(COUNTIF(P$2:P1039,FALSE) + COUNTIF(P$2:P1039, TRUE))</f>
        <v>0.48362235067437381</v>
      </c>
      <c r="R1039" s="844">
        <v>207909.2</v>
      </c>
      <c r="S1039" s="846">
        <f t="shared" ref="S1039" si="2914">I1039-R1039</f>
        <v>103038</v>
      </c>
      <c r="T1039" s="800"/>
      <c r="U1039" s="800"/>
      <c r="V1039" s="802">
        <f>STDEV(D$2:D1039)*SQRT(252)</f>
        <v>0.14326455805467112</v>
      </c>
      <c r="W1039" s="802">
        <f>STDEV(L$2:L1039)*SQRT(252)</f>
        <v>0.24127452483071982</v>
      </c>
      <c r="X1039" s="801">
        <f t="shared" ref="X1039" si="2915">E1039/(A1039/365.25)/V1039</f>
        <v>0.81927747548069341</v>
      </c>
      <c r="Y1039" s="801">
        <f t="shared" ref="Y1039" si="2916">O1039/W1039</f>
        <v>0.53217945863821314</v>
      </c>
      <c r="Z1039" s="807">
        <f t="shared" ref="Z1039" si="2917">-(E1039-N1039)</f>
        <v>4.7644239949772627E-2</v>
      </c>
    </row>
    <row r="1040" spans="1:26" ht="20.100000000000001" customHeight="1" x14ac:dyDescent="0.2">
      <c r="A1040" s="776">
        <f t="shared" ref="A1040" si="2918">B1040-$B$2</f>
        <v>1579</v>
      </c>
      <c r="B1040" s="795">
        <v>43812</v>
      </c>
      <c r="C1040" s="820">
        <v>3168.8</v>
      </c>
      <c r="D1040" s="792">
        <f t="shared" ref="D1040" si="2919">(C1040-C1039)/C1039</f>
        <v>7.2587949769144491E-5</v>
      </c>
      <c r="E1040" s="819">
        <f t="shared" ref="E1040" si="2920">(C1040-$C$2)/$C$2</f>
        <v>0.50720115675120336</v>
      </c>
      <c r="F1040" s="816">
        <v>8734.8700000000008</v>
      </c>
      <c r="G1040" s="792">
        <f t="shared" ref="G1040" si="2921">(F1040-F1039)/F1039</f>
        <v>2.0143828772868364E-3</v>
      </c>
      <c r="H1040" s="797">
        <f t="shared" ref="H1040" si="2922">(F1040-F$2)/F$2</f>
        <v>0.71551151874619501</v>
      </c>
      <c r="I1040" s="841">
        <v>307545.7</v>
      </c>
      <c r="J1040" s="800">
        <v>200000</v>
      </c>
      <c r="K1040" s="800">
        <f t="shared" ref="K1040" si="2923">I1040-I1039-J1040+J1039</f>
        <v>-3401.5</v>
      </c>
      <c r="L1040" s="792">
        <f t="shared" ref="L1040" si="2924">K1040/I1039</f>
        <v>-1.0939156229739325E-2</v>
      </c>
      <c r="M1040" s="817">
        <f t="shared" ref="M1040" si="2925">I1040-J1040</f>
        <v>107545.70000000001</v>
      </c>
      <c r="N1040" s="802">
        <f t="shared" ref="N1040" si="2926">M1040/J1040</f>
        <v>0.53772850000000005</v>
      </c>
      <c r="O1040" s="786">
        <f t="shared" ref="O1040" si="2927">N1040/(A1040/365.25)</f>
        <v>0.12438589906586449</v>
      </c>
      <c r="P1040" s="817" t="b">
        <f t="shared" ref="P1040" si="2928">L1040&gt;D1040</f>
        <v>0</v>
      </c>
      <c r="Q1040" s="802">
        <f>COUNTIF(P$2:P1040, TRUE)/(COUNTIF(P$2:P1040,FALSE) + COUNTIF(P$2:P1040, TRUE))</f>
        <v>0.48315688161693937</v>
      </c>
      <c r="R1040" s="844">
        <v>204242.7</v>
      </c>
      <c r="S1040" s="846">
        <f t="shared" ref="S1040" si="2929">I1040-R1040</f>
        <v>103303</v>
      </c>
      <c r="T1040" s="800"/>
      <c r="U1040" s="800"/>
      <c r="V1040" s="802">
        <f>STDEV(D$2:D1040)*SQRT(252)</f>
        <v>0.14319557710825245</v>
      </c>
      <c r="W1040" s="802">
        <f>STDEV(L$2:L1040)*SQRT(252)</f>
        <v>0.24122377353613852</v>
      </c>
      <c r="X1040" s="801">
        <f t="shared" ref="X1040" si="2930">E1040/(A1040/365.25)/V1040</f>
        <v>0.81932975264698249</v>
      </c>
      <c r="Y1040" s="801">
        <f t="shared" ref="Y1040" si="2931">O1040/W1040</f>
        <v>0.5156452751006726</v>
      </c>
      <c r="Z1040" s="807">
        <f t="shared" ref="Z1040" si="2932">-(E1040-N1040)</f>
        <v>3.052734324879669E-2</v>
      </c>
    </row>
  </sheetData>
  <conditionalFormatting sqref="L1:L2 L104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0">
    <cfRule type="colorScale" priority="1002">
      <colorScale>
        <cfvo type="min"/>
        <cfvo type="num" val="0"/>
        <cfvo type="max"/>
        <color rgb="FFF8696B"/>
        <color rgb="FFFFEB84"/>
        <color rgb="FF63BE7B"/>
      </colorScale>
    </cfRule>
  </conditionalFormatting>
  <conditionalFormatting sqref="G3:G1040">
    <cfRule type="colorScale" priority="1004">
      <colorScale>
        <cfvo type="min"/>
        <cfvo type="num" val="0"/>
        <cfvo type="max"/>
        <color rgb="FFF8696B"/>
        <color rgb="FFFFEB84"/>
        <color rgb="FF63BE7B"/>
      </colorScale>
    </cfRule>
  </conditionalFormatting>
  <conditionalFormatting sqref="L3:L104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140826.93800000168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111212.19800000163</v>
      </c>
      <c r="Q271" s="278"/>
      <c r="R271" s="356"/>
      <c r="S271" s="374"/>
      <c r="T271" s="335">
        <v>17.93</v>
      </c>
      <c r="U271" s="24" t="s">
        <v>1348</v>
      </c>
    </row>
    <row r="272" spans="1:21" ht="18" customHeight="1" x14ac:dyDescent="0.25">
      <c r="M272" s="25" t="s">
        <v>141</v>
      </c>
      <c r="N272" s="137">
        <f>Balance!AA2</f>
        <v>107545.70000000001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3666.4980000016221</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179.15</v>
      </c>
      <c r="R4" s="416">
        <v>0.14199999999999999</v>
      </c>
      <c r="T4" s="1">
        <v>43678</v>
      </c>
      <c r="U4" t="s">
        <v>1357</v>
      </c>
    </row>
    <row r="5" spans="1:21" x14ac:dyDescent="0.25">
      <c r="B5" s="69"/>
      <c r="C5" s="4"/>
      <c r="D5" s="3"/>
      <c r="E5" s="3"/>
      <c r="F5" s="3"/>
      <c r="G5" s="69"/>
      <c r="H5" s="158"/>
      <c r="I5" s="3"/>
      <c r="J5" s="3"/>
      <c r="K5" s="3"/>
      <c r="L5" s="4"/>
      <c r="M5" s="4"/>
      <c r="O5" s="11" t="s">
        <v>67</v>
      </c>
      <c r="Q5" s="3">
        <f>Q4*Q2</f>
        <v>7166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-2018.1100000000006</v>
      </c>
      <c r="R7">
        <v>40</v>
      </c>
    </row>
    <row r="8" spans="1:21" x14ac:dyDescent="0.25">
      <c r="B8" s="69"/>
      <c r="C8" s="4"/>
      <c r="D8" s="3"/>
      <c r="E8" s="3"/>
      <c r="F8" s="3"/>
      <c r="G8" s="69"/>
      <c r="H8" s="158"/>
      <c r="I8" s="3"/>
      <c r="J8" s="3"/>
      <c r="K8" s="3"/>
      <c r="L8" s="4"/>
      <c r="M8" s="4"/>
      <c r="O8" s="11" t="s">
        <v>177</v>
      </c>
      <c r="P8" s="33"/>
      <c r="Q8" s="2">
        <f>K18+M18-F18+Q2*Q4</f>
        <v>-2018.1100000000006</v>
      </c>
      <c r="T8" s="1"/>
      <c r="U8" s="728"/>
    </row>
    <row r="9" spans="1:21" x14ac:dyDescent="0.25">
      <c r="B9" s="69"/>
      <c r="C9" s="4"/>
      <c r="D9" s="3"/>
      <c r="E9" s="3"/>
      <c r="F9" s="3"/>
      <c r="G9" s="4"/>
      <c r="H9" s="158"/>
      <c r="I9" s="3"/>
      <c r="J9" s="3"/>
      <c r="K9" s="3"/>
      <c r="L9" s="4"/>
      <c r="M9" s="4"/>
      <c r="O9" s="11" t="s">
        <v>202</v>
      </c>
      <c r="Q9" s="131">
        <f>IF(Q2=0, 0, Q8/Q6)</f>
        <v>-0.21973931061365776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197.06500000000003</v>
      </c>
    </row>
    <row r="20" spans="1:20" x14ac:dyDescent="0.25">
      <c r="O20" s="78">
        <v>1.0900000000000001</v>
      </c>
      <c r="P20" s="78">
        <f t="shared" ref="P20:P39" si="0">O20*$Q$4</f>
        <v>195.27350000000001</v>
      </c>
    </row>
    <row r="21" spans="1:20" x14ac:dyDescent="0.25">
      <c r="O21" s="78">
        <v>1.08</v>
      </c>
      <c r="P21" s="78">
        <f t="shared" si="0"/>
        <v>193.48200000000003</v>
      </c>
      <c r="T21" s="1"/>
    </row>
    <row r="22" spans="1:20" x14ac:dyDescent="0.25">
      <c r="O22" s="78">
        <v>1.07</v>
      </c>
      <c r="P22" s="78">
        <f t="shared" si="0"/>
        <v>191.69050000000001</v>
      </c>
    </row>
    <row r="23" spans="1:20" x14ac:dyDescent="0.25">
      <c r="O23" s="78">
        <v>1.06</v>
      </c>
      <c r="P23" s="78">
        <f t="shared" si="0"/>
        <v>189.89900000000003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188.10750000000002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186.316</v>
      </c>
    </row>
    <row r="26" spans="1:20" x14ac:dyDescent="0.25">
      <c r="B26" s="161">
        <v>43626</v>
      </c>
      <c r="C26" s="10">
        <v>0</v>
      </c>
      <c r="D26" s="39">
        <v>252.2</v>
      </c>
      <c r="E26" s="39">
        <v>275.81</v>
      </c>
      <c r="F26" s="39"/>
      <c r="G26" s="39"/>
      <c r="H26" s="175"/>
      <c r="I26" s="39"/>
      <c r="J26" s="39">
        <v>476.09</v>
      </c>
      <c r="K26" s="39"/>
      <c r="L26" s="39"/>
      <c r="O26" s="78">
        <v>1.03</v>
      </c>
      <c r="P26" s="78">
        <f t="shared" si="0"/>
        <v>184.52450000000002</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182.733</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180.94150000000002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179.15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177.35849999999999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175.56700000000001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173.77549999999999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171.98400000000001</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170.1925</v>
      </c>
    </row>
    <row r="35" spans="2:17" x14ac:dyDescent="0.25">
      <c r="B35" s="161"/>
      <c r="C35" s="10"/>
      <c r="D35" s="39"/>
      <c r="E35" s="39"/>
      <c r="F35" s="39"/>
      <c r="G35" s="39"/>
      <c r="H35" s="175"/>
      <c r="I35" s="39"/>
      <c r="J35" s="39"/>
      <c r="K35" s="39"/>
      <c r="L35" s="39"/>
      <c r="O35" s="78">
        <v>0.94</v>
      </c>
      <c r="P35" s="78">
        <f t="shared" si="0"/>
        <v>168.40099999999998</v>
      </c>
    </row>
    <row r="36" spans="2:17" x14ac:dyDescent="0.25">
      <c r="B36" s="161"/>
      <c r="C36" s="10"/>
      <c r="D36" s="39"/>
      <c r="E36" s="39"/>
      <c r="F36" s="39"/>
      <c r="G36" s="39"/>
      <c r="H36" s="175"/>
      <c r="I36" s="39"/>
      <c r="J36" s="39"/>
      <c r="K36" s="39"/>
      <c r="L36" s="39"/>
      <c r="O36" s="78">
        <v>0.93</v>
      </c>
      <c r="P36" s="78">
        <f t="shared" si="0"/>
        <v>166.60950000000003</v>
      </c>
    </row>
    <row r="37" spans="2:17" x14ac:dyDescent="0.25">
      <c r="B37" s="161"/>
      <c r="C37" s="10"/>
      <c r="D37" s="39"/>
      <c r="E37" s="39"/>
      <c r="F37" s="39"/>
      <c r="G37" s="39"/>
      <c r="H37" s="175"/>
      <c r="I37" s="39"/>
      <c r="J37" s="39"/>
      <c r="K37" s="39"/>
      <c r="L37" s="39"/>
      <c r="O37" s="78">
        <v>0.92</v>
      </c>
      <c r="P37" s="78">
        <f t="shared" si="0"/>
        <v>164.81800000000001</v>
      </c>
    </row>
    <row r="38" spans="2:17" x14ac:dyDescent="0.25">
      <c r="B38" s="161"/>
      <c r="C38" s="10"/>
      <c r="D38" s="39"/>
      <c r="E38" s="39"/>
      <c r="F38" s="39"/>
      <c r="G38" s="39"/>
      <c r="H38" s="175"/>
      <c r="I38" s="39"/>
      <c r="J38" s="39"/>
      <c r="K38" s="39"/>
      <c r="L38" s="39"/>
      <c r="O38" s="78">
        <v>0.91</v>
      </c>
      <c r="P38" s="78">
        <f t="shared" si="0"/>
        <v>163.0265</v>
      </c>
    </row>
    <row r="39" spans="2:17" x14ac:dyDescent="0.25">
      <c r="B39" s="161"/>
      <c r="C39" s="10"/>
      <c r="D39" s="39"/>
      <c r="E39" s="39"/>
      <c r="F39" s="39"/>
      <c r="G39" s="39"/>
      <c r="H39" s="175"/>
      <c r="I39" s="39"/>
      <c r="J39" s="39"/>
      <c r="K39" s="39"/>
      <c r="L39" s="39"/>
      <c r="O39" s="78">
        <v>0.9</v>
      </c>
      <c r="P39" s="78">
        <f t="shared" si="0"/>
        <v>161.23500000000001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133.13</v>
      </c>
      <c r="R4" s="416">
        <v>-2.9899999999999999E-2</v>
      </c>
      <c r="T4" s="680">
        <v>43193</v>
      </c>
      <c r="U4" s="30" t="s">
        <v>898</v>
      </c>
    </row>
    <row r="5" spans="1:21" x14ac:dyDescent="0.25">
      <c r="B5" s="69"/>
      <c r="C5" s="4"/>
      <c r="D5" s="3"/>
      <c r="E5" s="3"/>
      <c r="F5" s="3"/>
      <c r="G5" s="69"/>
      <c r="H5" s="158"/>
      <c r="I5" s="3"/>
      <c r="J5" s="3"/>
      <c r="K5" s="3"/>
      <c r="L5" s="69"/>
      <c r="M5" s="3"/>
      <c r="O5" s="11" t="s">
        <v>67</v>
      </c>
      <c r="Q5" s="3">
        <f>Q4*Q2</f>
        <v>3993.8999999999996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2868.9499999999825</v>
      </c>
      <c r="R7">
        <v>30</v>
      </c>
      <c r="T7" s="1">
        <v>43221</v>
      </c>
      <c r="U7" s="728" t="s">
        <v>967</v>
      </c>
    </row>
    <row r="8" spans="1:21" x14ac:dyDescent="0.25">
      <c r="B8" s="69"/>
      <c r="C8" s="4"/>
      <c r="D8" s="3"/>
      <c r="E8" s="3"/>
      <c r="F8" s="3"/>
      <c r="G8" s="69"/>
      <c r="H8" s="158"/>
      <c r="I8" s="3"/>
      <c r="J8" s="3"/>
      <c r="K8" s="3"/>
      <c r="L8" s="4"/>
      <c r="M8" s="4"/>
      <c r="O8" s="11" t="s">
        <v>177</v>
      </c>
      <c r="P8" s="33"/>
      <c r="Q8" s="2">
        <f>K29+M29-F29+Q2*Q4</f>
        <v>467.25</v>
      </c>
      <c r="U8" t="s">
        <v>968</v>
      </c>
    </row>
    <row r="9" spans="1:21" x14ac:dyDescent="0.25">
      <c r="B9" s="69"/>
      <c r="C9" s="4"/>
      <c r="D9" s="3"/>
      <c r="E9" s="3"/>
      <c r="F9" s="3"/>
      <c r="G9" s="69"/>
      <c r="H9" s="158"/>
      <c r="I9" s="3"/>
      <c r="J9" s="3"/>
      <c r="K9" s="3"/>
      <c r="L9" s="4"/>
      <c r="M9" s="4"/>
      <c r="O9" s="11" t="s">
        <v>202</v>
      </c>
      <c r="Q9" s="131">
        <f>IF(Q2=0, 0, Q8/Q6)</f>
        <v>0.13249117434392413</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3.9059565837902804E-3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15.44431554524362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146.44300000000001</v>
      </c>
    </row>
    <row r="20" spans="1:21" x14ac:dyDescent="0.25">
      <c r="B20" s="69"/>
      <c r="C20" s="4"/>
      <c r="D20" s="3"/>
      <c r="E20" s="3"/>
      <c r="F20" s="3"/>
      <c r="G20" s="69"/>
      <c r="H20" s="158"/>
      <c r="I20" s="3"/>
      <c r="J20" s="3"/>
      <c r="K20" s="3"/>
      <c r="L20" s="4"/>
      <c r="M20" s="4"/>
      <c r="O20" s="78">
        <v>1.0900000000000001</v>
      </c>
      <c r="P20" s="78">
        <f t="shared" ref="P20:P39" si="2">O20*$Q$4</f>
        <v>145.11170000000001</v>
      </c>
      <c r="T20" s="1">
        <v>43279</v>
      </c>
      <c r="U20" t="s">
        <v>1070</v>
      </c>
    </row>
    <row r="21" spans="1:21" x14ac:dyDescent="0.25">
      <c r="B21" s="69"/>
      <c r="C21" s="4"/>
      <c r="D21" s="3"/>
      <c r="E21" s="3"/>
      <c r="F21" s="3"/>
      <c r="G21" s="4"/>
      <c r="H21" s="4"/>
      <c r="I21" s="3"/>
      <c r="J21" s="3"/>
      <c r="K21" s="3"/>
      <c r="L21" s="4"/>
      <c r="M21" s="4"/>
      <c r="O21" s="78">
        <v>1.08</v>
      </c>
      <c r="P21" s="78">
        <f t="shared" si="2"/>
        <v>143.78040000000001</v>
      </c>
    </row>
    <row r="22" spans="1:21" x14ac:dyDescent="0.25">
      <c r="B22" s="69"/>
      <c r="C22" s="4"/>
      <c r="D22" s="3"/>
      <c r="E22" s="3"/>
      <c r="F22" s="3"/>
      <c r="G22" s="4"/>
      <c r="H22" s="4"/>
      <c r="I22" s="3"/>
      <c r="J22" s="3"/>
      <c r="K22" s="3"/>
      <c r="L22" s="4"/>
      <c r="M22" s="4"/>
      <c r="O22" s="78">
        <v>1.07</v>
      </c>
      <c r="P22" s="78">
        <f t="shared" si="2"/>
        <v>142.44910000000002</v>
      </c>
    </row>
    <row r="23" spans="1:21" x14ac:dyDescent="0.25">
      <c r="B23" s="69"/>
      <c r="C23" s="4"/>
      <c r="D23" s="3"/>
      <c r="E23" s="3"/>
      <c r="F23" s="3"/>
      <c r="G23" s="4"/>
      <c r="H23" s="4"/>
      <c r="I23" s="3"/>
      <c r="J23" s="3"/>
      <c r="K23" s="3"/>
      <c r="L23" s="4"/>
      <c r="M23" s="4"/>
      <c r="O23" s="78">
        <v>1.06</v>
      </c>
      <c r="P23" s="78">
        <f t="shared" si="2"/>
        <v>141.11779999999999</v>
      </c>
    </row>
    <row r="24" spans="1:21" x14ac:dyDescent="0.25">
      <c r="B24" s="69"/>
      <c r="C24" s="4"/>
      <c r="D24" s="3"/>
      <c r="E24" s="3"/>
      <c r="F24" s="3"/>
      <c r="G24" s="4"/>
      <c r="H24" s="4"/>
      <c r="I24" s="3"/>
      <c r="J24" s="3"/>
      <c r="K24" s="3"/>
      <c r="L24" s="4"/>
      <c r="M24" s="4"/>
      <c r="O24" s="78">
        <v>1.05</v>
      </c>
      <c r="P24" s="78">
        <f t="shared" si="2"/>
        <v>139.78649999999999</v>
      </c>
    </row>
    <row r="25" spans="1:21" x14ac:dyDescent="0.25">
      <c r="O25" s="78">
        <v>1.04</v>
      </c>
      <c r="P25" s="78">
        <f t="shared" si="2"/>
        <v>138.45519999999999</v>
      </c>
      <c r="T25" s="153">
        <v>43305</v>
      </c>
      <c r="U25" t="s">
        <v>1101</v>
      </c>
    </row>
    <row r="26" spans="1:21" x14ac:dyDescent="0.25">
      <c r="O26" s="78">
        <v>1.03</v>
      </c>
      <c r="P26" s="78">
        <f t="shared" si="2"/>
        <v>137.12389999999999</v>
      </c>
      <c r="T26" s="64"/>
    </row>
    <row r="27" spans="1:21" x14ac:dyDescent="0.25">
      <c r="O27" s="78">
        <v>1.02</v>
      </c>
      <c r="P27" s="78">
        <f t="shared" si="2"/>
        <v>135.79259999999999</v>
      </c>
      <c r="T27" s="153">
        <v>43313</v>
      </c>
      <c r="U27" t="s">
        <v>1100</v>
      </c>
    </row>
    <row r="28" spans="1:21" x14ac:dyDescent="0.25">
      <c r="O28" s="78">
        <v>1.01</v>
      </c>
      <c r="P28" s="78">
        <f t="shared" si="2"/>
        <v>134.46129999999999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133.13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131.7987</v>
      </c>
    </row>
    <row r="31" spans="1:21" x14ac:dyDescent="0.25">
      <c r="O31" s="78">
        <v>0.98</v>
      </c>
      <c r="P31" s="78">
        <f t="shared" si="2"/>
        <v>130.4674</v>
      </c>
      <c r="T31" s="1">
        <v>43474</v>
      </c>
      <c r="U31" t="s">
        <v>1302</v>
      </c>
    </row>
    <row r="32" spans="1:21" x14ac:dyDescent="0.25">
      <c r="O32" s="78">
        <v>0.97</v>
      </c>
      <c r="P32" s="78">
        <f t="shared" si="2"/>
        <v>129.1361</v>
      </c>
    </row>
    <row r="33" spans="1:17" x14ac:dyDescent="0.25">
      <c r="O33" s="78">
        <v>0.96</v>
      </c>
      <c r="P33" s="78">
        <f t="shared" si="2"/>
        <v>127.80479999999999</v>
      </c>
    </row>
    <row r="34" spans="1:17" x14ac:dyDescent="0.25">
      <c r="O34" s="78">
        <v>0.95</v>
      </c>
      <c r="P34" s="78">
        <f t="shared" si="2"/>
        <v>126.47349999999999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125.14219999999999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123.8109</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122.4796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121.14830000000001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119.81699999999999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39">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 t="shared" si="0"/>
        <v>881.28000000000009</v>
      </c>
      <c r="G4" s="69"/>
      <c r="H4" s="158"/>
      <c r="I4" s="3"/>
      <c r="J4" s="3"/>
      <c r="K4" s="3"/>
      <c r="L4" s="69"/>
      <c r="M4" s="4"/>
      <c r="O4" s="11" t="s">
        <v>66</v>
      </c>
      <c r="Q4" s="53">
        <v>26.98</v>
      </c>
      <c r="R4" s="416">
        <v>-0.04</v>
      </c>
      <c r="T4" s="1"/>
    </row>
    <row r="5" spans="1:21" x14ac:dyDescent="0.25">
      <c r="B5" s="69">
        <v>43742</v>
      </c>
      <c r="C5" s="4">
        <v>34</v>
      </c>
      <c r="D5" s="3">
        <v>25.92</v>
      </c>
      <c r="E5" s="3">
        <v>0</v>
      </c>
      <c r="F5" s="3">
        <f t="shared" si="0"/>
        <v>881.28000000000009</v>
      </c>
      <c r="G5" s="69"/>
      <c r="H5" s="158"/>
      <c r="I5" s="3"/>
      <c r="J5" s="3"/>
      <c r="K5" s="3"/>
      <c r="L5" s="69"/>
      <c r="M5" s="4"/>
      <c r="O5" s="11" t="s">
        <v>67</v>
      </c>
      <c r="Q5" s="3">
        <f>Q4*Q2</f>
        <v>4047</v>
      </c>
      <c r="T5" s="680"/>
      <c r="U5" s="30"/>
    </row>
    <row r="6" spans="1:21" x14ac:dyDescent="0.25">
      <c r="B6" s="395">
        <v>43802</v>
      </c>
      <c r="C6" s="7">
        <v>100</v>
      </c>
      <c r="D6" s="43">
        <v>24.4</v>
      </c>
      <c r="E6" s="43">
        <v>0</v>
      </c>
      <c r="F6" s="43">
        <f t="shared" si="0"/>
        <v>2440</v>
      </c>
      <c r="G6" s="69"/>
      <c r="H6" s="158"/>
      <c r="I6" s="3"/>
      <c r="J6" s="3"/>
      <c r="K6" s="3"/>
      <c r="L6" s="69"/>
      <c r="M6" s="3"/>
      <c r="O6" s="11" t="s">
        <v>64</v>
      </c>
      <c r="Q6" s="2">
        <f>Q3*Q2</f>
        <v>4184.8</v>
      </c>
      <c r="U6" s="396"/>
    </row>
    <row r="7" spans="1:21" x14ac:dyDescent="0.25">
      <c r="B7" s="395">
        <v>43802</v>
      </c>
      <c r="C7" s="4">
        <v>16</v>
      </c>
      <c r="D7" s="3">
        <v>24.4</v>
      </c>
      <c r="E7" s="3">
        <v>0</v>
      </c>
      <c r="F7" s="3">
        <f t="shared" si="0"/>
        <v>390.4</v>
      </c>
      <c r="G7" s="69"/>
      <c r="H7" s="158"/>
      <c r="I7" s="3"/>
      <c r="J7" s="3"/>
      <c r="K7" s="3"/>
      <c r="L7" s="4"/>
      <c r="M7" s="4"/>
      <c r="O7" s="11" t="s">
        <v>175</v>
      </c>
      <c r="Q7" s="2">
        <f>Q10+Q8</f>
        <v>-137.80000000000018</v>
      </c>
      <c r="R7">
        <v>34</v>
      </c>
    </row>
    <row r="8" spans="1:21" x14ac:dyDescent="0.25">
      <c r="B8" s="69"/>
      <c r="C8" s="4"/>
      <c r="D8" s="3"/>
      <c r="E8" s="3"/>
      <c r="F8" s="3"/>
      <c r="G8" s="69"/>
      <c r="H8" s="158"/>
      <c r="I8" s="3"/>
      <c r="J8" s="3"/>
      <c r="K8" s="3"/>
      <c r="L8" s="4"/>
      <c r="M8" s="4"/>
      <c r="O8" s="11" t="s">
        <v>177</v>
      </c>
      <c r="P8" s="33"/>
      <c r="Q8" s="2">
        <f>K18+M18-F18+Q2*Q4</f>
        <v>-137.80000000000018</v>
      </c>
      <c r="T8" s="1"/>
      <c r="U8" s="728"/>
    </row>
    <row r="9" spans="1:21" x14ac:dyDescent="0.25">
      <c r="B9" s="69"/>
      <c r="C9" s="4"/>
      <c r="D9" s="3"/>
      <c r="E9" s="3"/>
      <c r="F9" s="3"/>
      <c r="G9" s="4"/>
      <c r="H9" s="158"/>
      <c r="I9" s="3"/>
      <c r="J9" s="3"/>
      <c r="K9" s="3"/>
      <c r="L9" s="4"/>
      <c r="M9" s="4"/>
      <c r="O9" s="11" t="s">
        <v>202</v>
      </c>
      <c r="Q9" s="131">
        <f>IF(Q2=0, 0, Q8/Q6)</f>
        <v>-3.2928694322309354E-2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1.9273535952557451E-2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29.678000000000004</v>
      </c>
    </row>
    <row r="20" spans="1:20" x14ac:dyDescent="0.25">
      <c r="O20" s="78">
        <v>1.0900000000000001</v>
      </c>
      <c r="P20" s="78">
        <f t="shared" ref="P20:P39" si="1">O20*$Q$4</f>
        <v>29.408200000000004</v>
      </c>
    </row>
    <row r="21" spans="1:20" x14ac:dyDescent="0.25">
      <c r="O21" s="78">
        <v>1.08</v>
      </c>
      <c r="P21" s="78">
        <f t="shared" si="1"/>
        <v>29.138400000000001</v>
      </c>
      <c r="T21" s="1"/>
    </row>
    <row r="22" spans="1:20" x14ac:dyDescent="0.25">
      <c r="O22" s="78">
        <v>1.07</v>
      </c>
      <c r="P22" s="78">
        <f t="shared" si="1"/>
        <v>28.868600000000001</v>
      </c>
    </row>
    <row r="23" spans="1:20" x14ac:dyDescent="0.25">
      <c r="O23" s="78">
        <v>1.06</v>
      </c>
      <c r="P23" s="78">
        <f t="shared" si="1"/>
        <v>28.598800000000001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28.329000000000001</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28.059200000000001</v>
      </c>
    </row>
    <row r="26" spans="1:20" x14ac:dyDescent="0.25">
      <c r="B26" s="161">
        <v>43676</v>
      </c>
      <c r="C26" s="10">
        <v>66</v>
      </c>
      <c r="D26" s="39">
        <v>31.63</v>
      </c>
      <c r="E26" s="39">
        <v>29.13</v>
      </c>
      <c r="F26" s="39">
        <f t="shared" ref="F26:F33" si="5">C26*(E26-D26)</f>
        <v>-165</v>
      </c>
      <c r="G26" s="39">
        <f t="shared" ref="G26:G33" si="6">D26*C26</f>
        <v>2087.58</v>
      </c>
      <c r="H26" s="175">
        <f t="shared" ref="H26:H33" si="7">(E26-D26)/D26</f>
        <v>-7.9038887132469177E-2</v>
      </c>
      <c r="I26" s="39"/>
      <c r="J26" s="39"/>
      <c r="K26" s="39"/>
      <c r="L26" s="39"/>
      <c r="O26" s="78">
        <v>1.03</v>
      </c>
      <c r="P26" s="78">
        <f t="shared" si="1"/>
        <v>27.789400000000001</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27.519600000000001</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27.2498</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26.98</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26.7102</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26.4404</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26.1706</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25.9008</v>
      </c>
    </row>
    <row r="34" spans="1:17" x14ac:dyDescent="0.25">
      <c r="B34" s="161"/>
      <c r="C34" s="10"/>
      <c r="D34" s="39"/>
      <c r="E34" s="39"/>
      <c r="F34" s="39"/>
      <c r="G34" s="39"/>
      <c r="H34" s="175"/>
      <c r="I34" s="39"/>
      <c r="J34" s="39"/>
      <c r="K34" s="39"/>
      <c r="L34" s="39"/>
      <c r="O34" s="78">
        <v>0.95</v>
      </c>
      <c r="P34" s="78">
        <f t="shared" si="1"/>
        <v>25.631</v>
      </c>
    </row>
    <row r="35" spans="1:17" x14ac:dyDescent="0.25">
      <c r="B35" s="161"/>
      <c r="C35" s="10"/>
      <c r="D35" s="39"/>
      <c r="E35" s="39"/>
      <c r="F35" s="39"/>
      <c r="G35" s="39"/>
      <c r="H35" s="175"/>
      <c r="I35" s="39"/>
      <c r="J35" s="39"/>
      <c r="K35" s="39"/>
      <c r="L35" s="39"/>
      <c r="O35" s="78">
        <v>0.94</v>
      </c>
      <c r="P35" s="78">
        <f t="shared" si="1"/>
        <v>25.3612</v>
      </c>
    </row>
    <row r="36" spans="1:17" x14ac:dyDescent="0.25">
      <c r="B36" s="161"/>
      <c r="C36" s="10"/>
      <c r="D36" s="39"/>
      <c r="E36" s="39"/>
      <c r="F36" s="39"/>
      <c r="G36" s="39"/>
      <c r="H36" s="175"/>
      <c r="I36" s="39"/>
      <c r="J36" s="39"/>
      <c r="K36" s="39"/>
      <c r="L36" s="39"/>
      <c r="O36" s="78">
        <v>0.93</v>
      </c>
      <c r="P36" s="78">
        <f t="shared" si="1"/>
        <v>25.0914</v>
      </c>
    </row>
    <row r="37" spans="1:17" x14ac:dyDescent="0.25">
      <c r="B37" s="161"/>
      <c r="C37" s="10"/>
      <c r="D37" s="39"/>
      <c r="E37" s="39"/>
      <c r="F37" s="39"/>
      <c r="G37" s="39"/>
      <c r="H37" s="175"/>
      <c r="I37" s="39"/>
      <c r="J37" s="39"/>
      <c r="K37" s="39"/>
      <c r="L37" s="39"/>
      <c r="O37" s="78">
        <v>0.92</v>
      </c>
      <c r="P37" s="78">
        <f t="shared" si="1"/>
        <v>24.8216</v>
      </c>
    </row>
    <row r="38" spans="1:17" x14ac:dyDescent="0.25">
      <c r="B38" s="161"/>
      <c r="C38" s="10"/>
      <c r="D38" s="39"/>
      <c r="E38" s="39"/>
      <c r="F38" s="39"/>
      <c r="G38" s="39"/>
      <c r="H38" s="175"/>
      <c r="I38" s="39"/>
      <c r="J38" s="39"/>
      <c r="K38" s="39"/>
      <c r="L38" s="39"/>
      <c r="O38" s="78">
        <v>0.91</v>
      </c>
      <c r="P38" s="78">
        <f t="shared" si="1"/>
        <v>24.5518</v>
      </c>
    </row>
    <row r="39" spans="1:17" x14ac:dyDescent="0.25">
      <c r="B39" s="161"/>
      <c r="C39" s="10"/>
      <c r="D39" s="39"/>
      <c r="E39" s="39"/>
      <c r="F39" s="39"/>
      <c r="G39" s="39"/>
      <c r="H39" s="175"/>
      <c r="I39" s="39"/>
      <c r="J39" s="39"/>
      <c r="K39" s="39"/>
      <c r="L39" s="39"/>
      <c r="O39" s="78">
        <v>0.9</v>
      </c>
      <c r="P39" s="78">
        <f t="shared" si="1"/>
        <v>24.282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5" activePane="bottomLeft" state="frozen"/>
      <selection activeCell="M34" sqref="M34"/>
      <selection pane="bottomLeft" activeCell="I10" sqref="I10"/>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66.19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6619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-1139.2700000000004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-1139.2700000000004</v>
      </c>
      <c r="T8" s="1"/>
      <c r="U8" s="728"/>
    </row>
    <row r="9" spans="1:21" x14ac:dyDescent="0.25">
      <c r="B9" s="398"/>
      <c r="C9" s="4"/>
      <c r="D9" s="3"/>
      <c r="E9" s="3"/>
      <c r="F9" s="3"/>
      <c r="G9" s="398"/>
      <c r="H9" s="158"/>
      <c r="I9" s="3"/>
      <c r="J9" s="3"/>
      <c r="K9" s="3"/>
      <c r="L9" s="4"/>
      <c r="M9" s="4"/>
      <c r="O9" s="11" t="s">
        <v>202</v>
      </c>
      <c r="Q9" s="131">
        <f>IF(Q2=0, 0, Q8/Q6)</f>
        <v>-0.14684588187830538</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72.808999999999997</v>
      </c>
    </row>
    <row r="20" spans="1:20" x14ac:dyDescent="0.25">
      <c r="O20" s="78">
        <v>1.0900000000000001</v>
      </c>
      <c r="P20" s="78">
        <f t="shared" ref="P20:P39" si="1">O20*$Q$4</f>
        <v>72.147100000000009</v>
      </c>
    </row>
    <row r="21" spans="1:20" x14ac:dyDescent="0.25">
      <c r="O21" s="78">
        <v>1.08</v>
      </c>
      <c r="P21" s="78">
        <f t="shared" si="1"/>
        <v>71.485200000000006</v>
      </c>
      <c r="T21" s="1"/>
    </row>
    <row r="22" spans="1:20" x14ac:dyDescent="0.25">
      <c r="O22" s="78">
        <v>1.07</v>
      </c>
      <c r="P22" s="78">
        <f t="shared" si="1"/>
        <v>70.823300000000003</v>
      </c>
    </row>
    <row r="23" spans="1:20" x14ac:dyDescent="0.25">
      <c r="O23" s="78">
        <v>1.06</v>
      </c>
      <c r="P23" s="78">
        <f t="shared" si="1"/>
        <v>70.1614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69.499499999999998</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68.837599999999995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68.175700000000006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67.513800000000003</v>
      </c>
      <c r="T27" s="64"/>
    </row>
    <row r="28" spans="1:20" x14ac:dyDescent="0.25">
      <c r="B28" s="161">
        <v>43679</v>
      </c>
      <c r="C28" s="7">
        <v>100</v>
      </c>
      <c r="D28" s="43">
        <v>79.746200000000002</v>
      </c>
      <c r="E28" s="39">
        <v>69.05</v>
      </c>
      <c r="F28" s="39">
        <f t="shared" ref="F28:F34" si="11">C28*(E28-D28)</f>
        <v>-1069.6200000000003</v>
      </c>
      <c r="G28" s="39">
        <f t="shared" ref="G28:G34" si="12">D28*C28</f>
        <v>7974.62</v>
      </c>
      <c r="H28" s="175">
        <f t="shared" ref="H28:H34" si="13">(E28-D28)/D28</f>
        <v>-0.13412802114708919</v>
      </c>
      <c r="I28" s="39"/>
      <c r="J28" s="39"/>
      <c r="K28" s="39"/>
      <c r="L28" s="39"/>
      <c r="O28" s="78">
        <v>1.01</v>
      </c>
      <c r="P28" s="78">
        <f t="shared" si="1"/>
        <v>66.851900000000001</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66.19</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65.528099999999995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64.866199999999992</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64.204299999999989</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63.542399999999994</v>
      </c>
    </row>
    <row r="34" spans="1:17" x14ac:dyDescent="0.25">
      <c r="B34" s="161">
        <v>43812</v>
      </c>
      <c r="C34" s="10">
        <v>100</v>
      </c>
      <c r="D34" s="39">
        <v>77.582999999999998</v>
      </c>
      <c r="E34" s="39">
        <v>64.78</v>
      </c>
      <c r="F34" s="39">
        <f t="shared" si="11"/>
        <v>-1280.2999999999997</v>
      </c>
      <c r="G34" s="39">
        <f t="shared" si="12"/>
        <v>7758.3</v>
      </c>
      <c r="H34" s="175">
        <f t="shared" si="13"/>
        <v>-0.1650232654060812</v>
      </c>
      <c r="I34" s="39"/>
      <c r="J34" s="39"/>
      <c r="K34" s="39"/>
      <c r="L34" s="39"/>
      <c r="O34" s="78">
        <v>0.95</v>
      </c>
      <c r="P34" s="78">
        <f t="shared" si="1"/>
        <v>62.880499999999998</v>
      </c>
    </row>
    <row r="35" spans="1:17" x14ac:dyDescent="0.25">
      <c r="B35" s="161"/>
      <c r="C35" s="10"/>
      <c r="D35" s="39"/>
      <c r="E35" s="39"/>
      <c r="F35" s="39"/>
      <c r="G35" s="39"/>
      <c r="H35" s="175"/>
      <c r="I35" s="39"/>
      <c r="J35" s="39"/>
      <c r="K35" s="39"/>
      <c r="L35" s="39"/>
      <c r="O35" s="78">
        <v>0.94</v>
      </c>
      <c r="P35" s="78">
        <f t="shared" si="1"/>
        <v>62.218599999999995</v>
      </c>
    </row>
    <row r="36" spans="1:17" x14ac:dyDescent="0.25">
      <c r="B36" s="161"/>
      <c r="C36" s="10"/>
      <c r="D36" s="39"/>
      <c r="E36" s="39"/>
      <c r="F36" s="39"/>
      <c r="G36" s="39"/>
      <c r="H36" s="175"/>
      <c r="I36" s="39"/>
      <c r="J36" s="39"/>
      <c r="K36" s="39"/>
      <c r="L36" s="39"/>
      <c r="O36" s="78">
        <v>0.93</v>
      </c>
      <c r="P36" s="78">
        <f t="shared" si="1"/>
        <v>61.556699999999999</v>
      </c>
    </row>
    <row r="37" spans="1:17" x14ac:dyDescent="0.25">
      <c r="B37" s="161"/>
      <c r="C37" s="10"/>
      <c r="D37" s="39"/>
      <c r="E37" s="39"/>
      <c r="F37" s="39"/>
      <c r="G37" s="39"/>
      <c r="H37" s="175"/>
      <c r="I37" s="39"/>
      <c r="J37" s="39"/>
      <c r="K37" s="39"/>
      <c r="L37" s="39"/>
      <c r="O37" s="78">
        <v>0.92</v>
      </c>
      <c r="P37" s="78">
        <f t="shared" si="1"/>
        <v>60.894800000000004</v>
      </c>
    </row>
    <row r="38" spans="1:17" x14ac:dyDescent="0.25">
      <c r="B38" s="161"/>
      <c r="C38" s="10"/>
      <c r="D38" s="39"/>
      <c r="E38" s="39"/>
      <c r="F38" s="39"/>
      <c r="G38" s="39"/>
      <c r="H38" s="175"/>
      <c r="I38" s="39"/>
      <c r="J38" s="39"/>
      <c r="K38" s="39"/>
      <c r="L38" s="39"/>
      <c r="O38" s="78">
        <v>0.91</v>
      </c>
      <c r="P38" s="78">
        <f t="shared" si="1"/>
        <v>60.232900000000001</v>
      </c>
    </row>
    <row r="39" spans="1:17" x14ac:dyDescent="0.25">
      <c r="B39" s="161"/>
      <c r="C39" s="10"/>
      <c r="D39" s="39"/>
      <c r="E39" s="39"/>
      <c r="F39" s="39"/>
      <c r="G39" s="39"/>
      <c r="H39" s="175"/>
      <c r="I39" s="39"/>
      <c r="J39" s="39"/>
      <c r="K39" s="39"/>
      <c r="L39" s="39"/>
      <c r="O39" s="78">
        <v>0.9</v>
      </c>
      <c r="P39" s="78">
        <f t="shared" si="1"/>
        <v>59.570999999999998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L14" sqref="L14"/>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54.45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2722.5</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165.42999999999938</v>
      </c>
      <c r="R7">
        <v>50</v>
      </c>
    </row>
    <row r="8" spans="1:21" x14ac:dyDescent="0.25">
      <c r="B8" s="398"/>
      <c r="C8" s="4"/>
      <c r="D8" s="3"/>
      <c r="E8" s="3"/>
      <c r="F8" s="3"/>
      <c r="G8" s="398"/>
      <c r="H8" s="158"/>
      <c r="I8" s="3"/>
      <c r="J8" s="3"/>
      <c r="K8" s="3"/>
      <c r="L8" s="4"/>
      <c r="M8" s="4"/>
      <c r="O8" s="11" t="s">
        <v>177</v>
      </c>
      <c r="P8" s="33"/>
      <c r="Q8" s="2">
        <f>K18+M18-F18+Q2*Q4</f>
        <v>165.42999999999938</v>
      </c>
      <c r="T8" s="1"/>
      <c r="U8" s="728"/>
    </row>
    <row r="9" spans="1:21" x14ac:dyDescent="0.25">
      <c r="B9" s="398"/>
      <c r="C9" s="4"/>
      <c r="D9" s="3"/>
      <c r="E9" s="3"/>
      <c r="F9" s="3"/>
      <c r="G9" s="398"/>
      <c r="H9" s="158"/>
      <c r="I9" s="3"/>
      <c r="J9" s="3"/>
      <c r="K9" s="3"/>
      <c r="L9" s="4"/>
      <c r="M9" s="4"/>
      <c r="O9" s="11" t="s">
        <v>202</v>
      </c>
      <c r="Q9" s="175">
        <f>IF(Q2=0, 0, Q8/Q6)</f>
        <v>6.4695139358718901E-2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59.89500000000001</v>
      </c>
    </row>
    <row r="20" spans="1:20" x14ac:dyDescent="0.25">
      <c r="O20" s="78">
        <v>1.0900000000000001</v>
      </c>
      <c r="P20" s="78">
        <f t="shared" ref="P20:P39" si="0">O20*$Q$4</f>
        <v>59.350500000000011</v>
      </c>
    </row>
    <row r="21" spans="1:20" x14ac:dyDescent="0.25">
      <c r="O21" s="78">
        <v>1.08</v>
      </c>
      <c r="P21" s="78">
        <f t="shared" si="0"/>
        <v>58.806000000000004</v>
      </c>
      <c r="T21" s="1"/>
    </row>
    <row r="22" spans="1:20" x14ac:dyDescent="0.25">
      <c r="O22" s="78">
        <v>1.07</v>
      </c>
      <c r="P22" s="78">
        <f t="shared" si="0"/>
        <v>58.261500000000005</v>
      </c>
    </row>
    <row r="23" spans="1:20" x14ac:dyDescent="0.25">
      <c r="O23" s="78">
        <v>1.06</v>
      </c>
      <c r="P23" s="78">
        <f t="shared" si="0"/>
        <v>57.717000000000006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57.172500000000007</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56.628000000000007</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56.083500000000008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55.539000000000001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54.994500000000002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54.45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53.905500000000004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53.361000000000004</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52.816499999999998</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52.271999999999998</v>
      </c>
    </row>
    <row r="34" spans="2:17" x14ac:dyDescent="0.25">
      <c r="B34" s="161"/>
      <c r="C34" s="10"/>
      <c r="D34" s="39"/>
      <c r="E34" s="39"/>
      <c r="F34" s="39"/>
      <c r="G34" s="39"/>
      <c r="H34" s="175"/>
      <c r="I34" s="39"/>
      <c r="J34" s="39"/>
      <c r="K34" s="39"/>
      <c r="L34" s="39"/>
      <c r="O34" s="78">
        <v>0.95</v>
      </c>
      <c r="P34" s="78">
        <f t="shared" si="0"/>
        <v>51.727499999999999</v>
      </c>
    </row>
    <row r="35" spans="2:17" x14ac:dyDescent="0.25">
      <c r="B35" s="161"/>
      <c r="C35" s="10"/>
      <c r="D35" s="39"/>
      <c r="E35" s="39"/>
      <c r="F35" s="39"/>
      <c r="G35" s="39"/>
      <c r="H35" s="175"/>
      <c r="I35" s="39"/>
      <c r="J35" s="39"/>
      <c r="K35" s="39"/>
      <c r="L35" s="39"/>
      <c r="O35" s="78">
        <v>0.94</v>
      </c>
      <c r="P35" s="78">
        <f t="shared" si="0"/>
        <v>51.183</v>
      </c>
    </row>
    <row r="36" spans="2:17" x14ac:dyDescent="0.25">
      <c r="B36" s="161"/>
      <c r="C36" s="10"/>
      <c r="D36" s="39"/>
      <c r="E36" s="39"/>
      <c r="F36" s="39"/>
      <c r="G36" s="39"/>
      <c r="H36" s="175"/>
      <c r="I36" s="39"/>
      <c r="J36" s="39"/>
      <c r="K36" s="39"/>
      <c r="L36" s="39"/>
      <c r="O36" s="78">
        <v>0.93</v>
      </c>
      <c r="P36" s="78">
        <f t="shared" si="0"/>
        <v>50.638500000000008</v>
      </c>
    </row>
    <row r="37" spans="2:17" x14ac:dyDescent="0.25">
      <c r="B37" s="161"/>
      <c r="C37" s="10"/>
      <c r="D37" s="39"/>
      <c r="E37" s="39"/>
      <c r="F37" s="39"/>
      <c r="G37" s="39"/>
      <c r="H37" s="175"/>
      <c r="I37" s="39"/>
      <c r="J37" s="39"/>
      <c r="K37" s="39"/>
      <c r="L37" s="39"/>
      <c r="O37" s="78">
        <v>0.92</v>
      </c>
      <c r="P37" s="78">
        <f t="shared" si="0"/>
        <v>50.094000000000008</v>
      </c>
    </row>
    <row r="38" spans="2:17" x14ac:dyDescent="0.25">
      <c r="B38" s="161"/>
      <c r="C38" s="10"/>
      <c r="D38" s="39"/>
      <c r="E38" s="39"/>
      <c r="F38" s="39"/>
      <c r="G38" s="39"/>
      <c r="H38" s="175"/>
      <c r="I38" s="39"/>
      <c r="J38" s="39"/>
      <c r="K38" s="39"/>
      <c r="L38" s="39"/>
      <c r="O38" s="78">
        <v>0.91</v>
      </c>
      <c r="P38" s="78">
        <f t="shared" si="0"/>
        <v>49.549500000000002</v>
      </c>
    </row>
    <row r="39" spans="2:17" x14ac:dyDescent="0.25">
      <c r="B39" s="161"/>
      <c r="C39" s="10"/>
      <c r="D39" s="39"/>
      <c r="E39" s="39"/>
      <c r="F39" s="39"/>
      <c r="G39" s="39"/>
      <c r="H39" s="175"/>
      <c r="I39" s="39"/>
      <c r="J39" s="39"/>
      <c r="K39" s="39"/>
      <c r="L39" s="39"/>
      <c r="O39" s="78">
        <v>0.9</v>
      </c>
      <c r="P39" s="78">
        <f t="shared" si="0"/>
        <v>49.005000000000003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719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68.819999999999993</v>
      </c>
      <c r="R4" s="416">
        <v>-3.3999999999999998E-3</v>
      </c>
      <c r="W4" s="131"/>
    </row>
    <row r="5" spans="1:23" x14ac:dyDescent="0.25">
      <c r="B5" s="69"/>
      <c r="C5" s="4"/>
      <c r="D5" s="3"/>
      <c r="E5" s="3"/>
      <c r="F5" s="3"/>
      <c r="G5" s="69"/>
      <c r="H5" s="158"/>
      <c r="I5" s="3"/>
      <c r="J5" s="3"/>
      <c r="K5" s="3"/>
      <c r="L5" s="4"/>
      <c r="M5" s="4"/>
      <c r="O5" s="11" t="s">
        <v>67</v>
      </c>
      <c r="Q5" s="3">
        <f>Q4*Q2</f>
        <v>6881.9999999999991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2726.4999999999918</v>
      </c>
      <c r="R7">
        <v>100</v>
      </c>
      <c r="T7" s="1">
        <v>43096</v>
      </c>
      <c r="U7" t="s">
        <v>741</v>
      </c>
      <c r="W7" s="131"/>
    </row>
    <row r="8" spans="1:23" x14ac:dyDescent="0.25">
      <c r="B8" s="69"/>
      <c r="C8" s="4"/>
      <c r="D8" s="3"/>
      <c r="E8" s="3"/>
      <c r="F8" s="3"/>
      <c r="G8" s="4"/>
      <c r="H8" s="158"/>
      <c r="I8" s="3"/>
      <c r="J8" s="3"/>
      <c r="K8" s="3"/>
      <c r="L8" s="4"/>
      <c r="M8" s="4"/>
      <c r="O8" s="11" t="s">
        <v>177</v>
      </c>
      <c r="P8" s="33"/>
      <c r="Q8" s="2">
        <f>K18+M18-F18+Q2*Q4</f>
        <v>1685.7799999999979</v>
      </c>
      <c r="T8" s="1"/>
      <c r="U8" t="s">
        <v>745</v>
      </c>
      <c r="W8" s="131"/>
    </row>
    <row r="9" spans="1:23" x14ac:dyDescent="0.25">
      <c r="G9" s="4"/>
      <c r="H9" s="158"/>
      <c r="I9" s="3"/>
      <c r="J9" s="3"/>
      <c r="K9" s="3"/>
      <c r="L9" s="4"/>
      <c r="M9" s="4"/>
      <c r="O9" s="11" t="s">
        <v>202</v>
      </c>
      <c r="Q9" s="131">
        <f>IF(Q2=0, 0, Q8/Q6)</f>
        <v>0.32442429304378906</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20.12280701754386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75.701999999999998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75.013800000000003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74.325599999999994</v>
      </c>
      <c r="Q19" s="2"/>
      <c r="T19" s="1">
        <v>43228</v>
      </c>
      <c r="U19" t="s">
        <v>82</v>
      </c>
      <c r="W19" s="131"/>
    </row>
    <row r="20" spans="1:23" x14ac:dyDescent="0.25">
      <c r="O20" s="78">
        <v>1.07</v>
      </c>
      <c r="P20" s="78">
        <f t="shared" si="0"/>
        <v>73.6374</v>
      </c>
      <c r="Q20" s="2"/>
      <c r="W20" s="131"/>
    </row>
    <row r="21" spans="1:23" x14ac:dyDescent="0.25">
      <c r="O21" s="78">
        <v>1.06</v>
      </c>
      <c r="P21" s="78">
        <f t="shared" si="0"/>
        <v>72.94919999999999</v>
      </c>
      <c r="Q21" s="2"/>
      <c r="T21" s="1">
        <v>43283</v>
      </c>
      <c r="U21" t="s">
        <v>1072</v>
      </c>
      <c r="W21" s="131"/>
    </row>
    <row r="22" spans="1:23" x14ac:dyDescent="0.25">
      <c r="O22" s="78">
        <v>1.05</v>
      </c>
      <c r="P22" s="78">
        <f t="shared" si="0"/>
        <v>72.260999999999996</v>
      </c>
      <c r="Q22" s="2"/>
      <c r="W22" s="131"/>
    </row>
    <row r="23" spans="1:23" x14ac:dyDescent="0.25">
      <c r="O23" s="78">
        <v>1.04</v>
      </c>
      <c r="P23" s="78">
        <f t="shared" si="0"/>
        <v>71.572800000000001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70.884599999999992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70.196399999999997</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69.508199999999988</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68.819999999999993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68.131799999999998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67.443599999999989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66.755399999999995</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66.067199999999985</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65.378999999999991</v>
      </c>
      <c r="W32" s="131"/>
    </row>
    <row r="33" spans="1:23" x14ac:dyDescent="0.25">
      <c r="A33" s="4"/>
      <c r="B33" s="161"/>
      <c r="C33" s="10"/>
      <c r="D33" s="39"/>
      <c r="E33" s="39"/>
      <c r="F33" s="39"/>
      <c r="G33" s="39"/>
      <c r="H33" s="175"/>
      <c r="I33" s="39"/>
      <c r="J33" s="39"/>
      <c r="K33" s="39"/>
      <c r="L33" s="39"/>
      <c r="M33" s="39"/>
      <c r="O33" s="78">
        <v>0.94</v>
      </c>
      <c r="P33" s="78">
        <f t="shared" si="0"/>
        <v>64.690799999999996</v>
      </c>
      <c r="W33" s="131"/>
    </row>
    <row r="34" spans="1:23" x14ac:dyDescent="0.25">
      <c r="A34" s="4"/>
      <c r="B34" s="161"/>
      <c r="C34" s="10"/>
      <c r="D34" s="39"/>
      <c r="E34" s="39"/>
      <c r="F34" s="39"/>
      <c r="G34" s="39"/>
      <c r="H34" s="175"/>
      <c r="I34" s="39"/>
      <c r="J34" s="39"/>
      <c r="K34" s="39"/>
      <c r="L34" s="39"/>
      <c r="M34" s="39"/>
      <c r="O34" s="78">
        <v>0.93</v>
      </c>
      <c r="P34" s="78">
        <f t="shared" si="0"/>
        <v>64.002600000000001</v>
      </c>
      <c r="W34" s="131"/>
    </row>
    <row r="35" spans="1:23" x14ac:dyDescent="0.25">
      <c r="A35" s="4"/>
      <c r="B35" s="161"/>
      <c r="C35" s="10"/>
      <c r="D35" s="39"/>
      <c r="E35" s="39"/>
      <c r="F35" s="39"/>
      <c r="G35" s="39"/>
      <c r="H35" s="175"/>
      <c r="I35" s="39"/>
      <c r="J35" s="39"/>
      <c r="K35" s="39"/>
      <c r="L35" s="39"/>
      <c r="M35" s="39"/>
      <c r="O35" s="78">
        <v>0.92</v>
      </c>
      <c r="P35" s="78">
        <f t="shared" si="0"/>
        <v>63.314399999999999</v>
      </c>
      <c r="W35" s="131"/>
    </row>
    <row r="36" spans="1:23" x14ac:dyDescent="0.25">
      <c r="A36" s="4"/>
      <c r="B36" s="161"/>
      <c r="C36" s="10"/>
      <c r="D36" s="39"/>
      <c r="E36" s="39"/>
      <c r="F36" s="39"/>
      <c r="G36" s="39"/>
      <c r="H36" s="175"/>
      <c r="I36" s="39"/>
      <c r="J36" s="39"/>
      <c r="K36" s="39"/>
      <c r="L36" s="39"/>
      <c r="M36" s="39"/>
      <c r="O36" s="78">
        <v>0.91</v>
      </c>
      <c r="P36" s="78">
        <f t="shared" si="0"/>
        <v>62.626199999999997</v>
      </c>
      <c r="W36" s="131"/>
    </row>
    <row r="37" spans="1:23" x14ac:dyDescent="0.25">
      <c r="A37" s="4"/>
      <c r="B37" s="161"/>
      <c r="C37" s="10"/>
      <c r="D37" s="39"/>
      <c r="E37" s="39"/>
      <c r="F37" s="39"/>
      <c r="G37" s="39"/>
      <c r="H37" s="175"/>
      <c r="I37" s="39"/>
      <c r="J37" s="39"/>
      <c r="K37" s="39"/>
      <c r="L37" s="39"/>
      <c r="M37" s="39"/>
      <c r="O37" s="78">
        <v>0.9</v>
      </c>
      <c r="P37" s="78">
        <f t="shared" si="0"/>
        <v>61.937999999999995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31.93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19158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-11924.169999999998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-11924.169999999998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-0.38363376816998296</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7.8296273097400559E-2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11.362989323843417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35.123000000000005</v>
      </c>
    </row>
    <row r="23" spans="1:16" x14ac:dyDescent="0.25">
      <c r="O23" s="78">
        <v>1.0900000000000001</v>
      </c>
      <c r="P23" s="78">
        <f t="shared" ref="P23:P42" si="1">O23*$Q$4</f>
        <v>34.803699999999999</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34.484400000000001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34.165100000000002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33.845800000000004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33.526499999999999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33.2072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32.887900000000002</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32.568600000000004</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32.249299999999998</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31.93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31.610699999999998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31.291399999999999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30.972099999999998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30.652799999999999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30.333499999999997</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30.014199999999999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29.694900000000001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29.375600000000002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29.0563</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28.737000000000002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F82" si="20">C81*(E81-D81)</f>
        <v>-13062</v>
      </c>
      <c r="G81" s="39">
        <f t="shared" ref="G81:G82" si="21">D81*C81</f>
        <v>31284</v>
      </c>
      <c r="H81" s="175">
        <f t="shared" ref="H81:H82" si="22">(E81-D81)/D81</f>
        <v>-0.41752972765630991</v>
      </c>
      <c r="I81" s="39"/>
      <c r="J81" s="39"/>
      <c r="K81" s="39"/>
      <c r="L81" s="39"/>
    </row>
    <row r="82" spans="1:13" x14ac:dyDescent="0.25">
      <c r="A82" s="4">
        <v>500</v>
      </c>
      <c r="B82" s="161">
        <v>43812</v>
      </c>
      <c r="C82" s="470">
        <v>600</v>
      </c>
      <c r="D82" s="536">
        <v>51.804000000000002</v>
      </c>
      <c r="E82" s="39">
        <v>31.6</v>
      </c>
      <c r="F82" s="39">
        <f t="shared" si="20"/>
        <v>-12122.4</v>
      </c>
      <c r="G82" s="39">
        <f t="shared" si="21"/>
        <v>31082.400000000001</v>
      </c>
      <c r="H82" s="175">
        <f t="shared" si="22"/>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49.93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4993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257.77000000000407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257.77000000000407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5.4436637713480507E-2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5.6078509913879429E-2</v>
      </c>
      <c r="R11">
        <v>0.7</v>
      </c>
      <c r="T11" s="1">
        <v>43285</v>
      </c>
      <c r="U11" t="s">
        <v>1084</v>
      </c>
    </row>
    <row r="12" spans="1:21" x14ac:dyDescent="0.25">
      <c r="H12" s="67"/>
      <c r="O12" s="11" t="s">
        <v>875</v>
      </c>
      <c r="Q12" s="1" t="s">
        <v>1354</v>
      </c>
    </row>
    <row r="13" spans="1:21" x14ac:dyDescent="0.25">
      <c r="H13" s="67"/>
      <c r="O13" s="11" t="s">
        <v>901</v>
      </c>
      <c r="Q13" s="2">
        <f>Q4/(3.94+4.03)*2</f>
        <v>12.52948557089084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54.923000000000002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54.423700000000004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53.924400000000006</v>
      </c>
    </row>
    <row r="20" spans="1:21" x14ac:dyDescent="0.25">
      <c r="O20" s="78">
        <v>1.07</v>
      </c>
      <c r="P20" s="78">
        <f t="shared" si="2"/>
        <v>53.4251</v>
      </c>
      <c r="T20" s="1">
        <v>43416</v>
      </c>
      <c r="U20" t="s">
        <v>1250</v>
      </c>
    </row>
    <row r="21" spans="1:21" x14ac:dyDescent="0.25">
      <c r="O21" s="78">
        <v>1.06</v>
      </c>
      <c r="P21" s="78">
        <f t="shared" si="2"/>
        <v>52.925800000000002</v>
      </c>
    </row>
    <row r="22" spans="1:21" x14ac:dyDescent="0.25">
      <c r="O22" s="78">
        <v>1.05</v>
      </c>
      <c r="P22" s="78">
        <f t="shared" si="2"/>
        <v>52.426500000000004</v>
      </c>
    </row>
    <row r="23" spans="1:21" x14ac:dyDescent="0.25">
      <c r="O23" s="78">
        <v>1.04</v>
      </c>
      <c r="P23" s="78">
        <f t="shared" si="2"/>
        <v>51.927199999999999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51.427900000000001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50.928600000000003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50.429299999999998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49.93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49.430700000000002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48.931399999999996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48.432099999999998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47.9328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47.433499999999995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46.934199999999997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46.434899999999999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45.935600000000001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45.436300000000003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44.936999999999998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0" si="1">I2*H2-J2</f>
        <v>2890.94</v>
      </c>
      <c r="L2" s="69">
        <v>42810</v>
      </c>
      <c r="M2" s="43">
        <v>27.5</v>
      </c>
      <c r="O2" s="11" t="s">
        <v>57</v>
      </c>
      <c r="Q2">
        <f>C68-H68</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9.84279999999994</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18.96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11376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5905.6799999999639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6922.5800000000345</v>
      </c>
      <c r="R7">
        <v>100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5470.3200000000361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0.92628113951315849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5.2742616033755272E-3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10.834285714285715</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20.856000000000002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20.666400000000003</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20.476800000000001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20.287200000000002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20.097600000000003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19.908000000000001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19.718400000000003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19.5288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19.339200000000002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19.1496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18.96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18.770400000000002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18.5808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18.391200000000001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18.201599999999999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18.012</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17.822399999999998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17.632800000000003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17.443200000000001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17.253600000000002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17.064</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8">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7650</v>
      </c>
      <c r="I68" s="18"/>
      <c r="J68" s="18"/>
      <c r="K68" s="18">
        <f>SUM(K2:K67)</f>
        <v>199404.83000000005</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3" si="77">C221*(E221-D221)</f>
        <v>5410</v>
      </c>
      <c r="G221" s="39">
        <f t="shared" ref="G221:G223" si="78">D221*C221</f>
        <v>13590</v>
      </c>
      <c r="H221" s="175">
        <f t="shared" ref="H221:H223" si="79">(E221-D221)/D221</f>
        <v>0.39808682855040473</v>
      </c>
      <c r="I221" s="39"/>
      <c r="J221" s="39"/>
      <c r="K221" s="39">
        <f t="shared" ref="K221:K223"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5:K226 H225:H226 F225:F226">
    <cfRule type="expression" dxfId="1652" priority="19">
      <formula>F225&gt;0</formula>
    </cfRule>
    <cfRule type="expression" dxfId="1651" priority="20">
      <formula>F225&lt;0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4 H223:H224 F223:F224">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0"/>
  <sheetViews>
    <sheetView zoomScaleNormal="100" workbookViewId="0">
      <pane ySplit="1" topLeftCell="A11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3" si="1">H3*I3-J3</f>
        <v>3119.93</v>
      </c>
      <c r="L3" s="69">
        <v>42846</v>
      </c>
      <c r="M3" s="43">
        <v>3.25</v>
      </c>
      <c r="O3" s="11" t="s">
        <v>58</v>
      </c>
      <c r="Q3" s="402">
        <f>IF(Q2=0, Q4, (F158-K158-M158)/Q2)</f>
        <v>10.632299999999994</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13.03</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84695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69109.949999999953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30200.621000001673</v>
      </c>
      <c r="R7">
        <v>6200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15585.050000000047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0.22551094306970351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M705</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1.5349194167306218E-2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20.68253968253968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15.896599999999999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15.766299999999999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15.635999999999999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15.505699999999999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15.375399999999999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15.245099999999999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15.114799999999999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14.984499999999999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14.854199999999999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14.723899999999999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14.5936</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14.4633</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14.333</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14.2027</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14.0724</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13.9421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13.8118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13.6815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13.5512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13.4209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13.2906</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13.160299999999999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13.03</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12.899699999999999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12.769399999999999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12.639099999999999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12.508799999999999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12.378499999999999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12.248199999999999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12.117900000000001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11.9876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11.8573</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11.727</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11.5967</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11.4664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11.3361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11.2058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11.0755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398">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2843.25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2843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2"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2"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2"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2"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2" ht="15" customHeight="1" x14ac:dyDescent="0.25">
      <c r="A437">
        <v>6000</v>
      </c>
      <c r="B437" s="147">
        <v>43809</v>
      </c>
      <c r="C437" s="10">
        <v>6500</v>
      </c>
      <c r="D437" s="186">
        <v>10.632</v>
      </c>
      <c r="E437" s="39">
        <v>12.59</v>
      </c>
      <c r="F437" s="39">
        <f t="shared" ref="F437:F438" si="108">C437*(E437-D437)</f>
        <v>12727.000000000002</v>
      </c>
      <c r="G437" s="39">
        <f t="shared" ref="G437:G438" si="109">D437*C437</f>
        <v>69108</v>
      </c>
      <c r="H437" s="175">
        <f t="shared" ref="H437:H438" si="110">(E437-D437)/D437</f>
        <v>0.18416102332580891</v>
      </c>
      <c r="I437" s="39" t="s">
        <v>182</v>
      </c>
      <c r="J437" s="39"/>
      <c r="K437" s="39">
        <f t="shared" ref="K437:K438" si="111">F437+$Q$10</f>
        <v>27342.571000001626</v>
      </c>
      <c r="L437" s="39"/>
    </row>
    <row r="438" spans="1:12" x14ac:dyDescent="0.25">
      <c r="A438">
        <v>6200</v>
      </c>
      <c r="B438" s="147">
        <v>43814</v>
      </c>
      <c r="C438" s="10">
        <v>6500</v>
      </c>
      <c r="D438" s="186">
        <v>10.632</v>
      </c>
      <c r="E438" s="39">
        <v>13.03</v>
      </c>
      <c r="F438" s="39">
        <f t="shared" si="108"/>
        <v>15586.999999999998</v>
      </c>
      <c r="G438" s="39">
        <f t="shared" si="109"/>
        <v>69108</v>
      </c>
      <c r="H438" s="175">
        <f t="shared" si="110"/>
        <v>0.22554552294958613</v>
      </c>
      <c r="I438" s="39"/>
      <c r="J438" s="39"/>
      <c r="K438" s="39">
        <f t="shared" si="111"/>
        <v>30202.571000001626</v>
      </c>
      <c r="L438" s="39"/>
    </row>
    <row r="439" spans="1:12" x14ac:dyDescent="0.25">
      <c r="B439" s="147"/>
      <c r="C439" s="10"/>
      <c r="D439" s="186"/>
      <c r="E439" s="39"/>
      <c r="F439" s="39"/>
      <c r="G439" s="39"/>
      <c r="H439" s="175"/>
      <c r="I439" s="39"/>
      <c r="J439" s="39"/>
      <c r="K439" s="39"/>
      <c r="L439" s="39"/>
    </row>
    <row r="440" spans="1:12" x14ac:dyDescent="0.25">
      <c r="B440" s="147"/>
      <c r="C440" s="10"/>
      <c r="D440" s="186"/>
      <c r="E440" s="39"/>
      <c r="F440" s="39"/>
      <c r="G440" s="39"/>
      <c r="H440" s="175"/>
      <c r="I440" s="39"/>
      <c r="J440" s="39"/>
      <c r="K440" s="39"/>
      <c r="L440" s="39"/>
    </row>
    <row r="441" spans="1:12" x14ac:dyDescent="0.25">
      <c r="B441" s="147"/>
      <c r="C441" s="10"/>
      <c r="D441" s="186"/>
      <c r="E441" s="39"/>
      <c r="F441" s="39"/>
      <c r="G441" s="39"/>
      <c r="H441" s="175"/>
      <c r="I441" s="39"/>
      <c r="J441" s="39"/>
      <c r="K441" s="39"/>
      <c r="L441" s="39"/>
    </row>
    <row r="442" spans="1:12" x14ac:dyDescent="0.25">
      <c r="B442" s="147"/>
      <c r="C442" s="10"/>
      <c r="D442" s="186"/>
      <c r="E442" s="39"/>
      <c r="F442" s="39"/>
      <c r="G442" s="39"/>
      <c r="H442" s="175"/>
      <c r="I442" s="39"/>
      <c r="J442" s="39"/>
      <c r="K442" s="39"/>
      <c r="L442" s="39"/>
    </row>
    <row r="443" spans="1:12" x14ac:dyDescent="0.25">
      <c r="B443" s="147"/>
      <c r="C443" s="10"/>
      <c r="D443" s="186"/>
      <c r="E443" s="39"/>
      <c r="F443" s="39"/>
      <c r="G443" s="39"/>
      <c r="H443" s="175"/>
      <c r="I443" s="39"/>
      <c r="J443" s="39"/>
      <c r="K443" s="39"/>
      <c r="L443" s="39"/>
    </row>
    <row r="445" spans="1:12" x14ac:dyDescent="0.25">
      <c r="B445" s="531" t="s">
        <v>113</v>
      </c>
      <c r="C445" s="405" t="s">
        <v>143</v>
      </c>
      <c r="D445" s="532" t="s">
        <v>142</v>
      </c>
      <c r="E445" s="407" t="s">
        <v>144</v>
      </c>
      <c r="F445" s="408" t="s">
        <v>65</v>
      </c>
      <c r="G445" s="409" t="s">
        <v>148</v>
      </c>
      <c r="H445" s="408" t="s">
        <v>88</v>
      </c>
      <c r="I445" s="409" t="s">
        <v>151</v>
      </c>
    </row>
    <row r="446" spans="1:12" x14ac:dyDescent="0.25">
      <c r="B446" s="533">
        <v>42305</v>
      </c>
      <c r="C446" s="291">
        <v>2000</v>
      </c>
      <c r="D446" s="534">
        <v>34.06</v>
      </c>
      <c r="E446" s="292">
        <v>17.68</v>
      </c>
      <c r="F446" s="292">
        <v>-32767.45</v>
      </c>
      <c r="G446" s="292">
        <f t="shared" ref="G446:G452" si="112">IF(C446=0, 0,D446*C446)</f>
        <v>68120</v>
      </c>
      <c r="H446" s="294">
        <f t="shared" ref="H446:H452" si="113">IF(C446=0, D446, (E446-D446)/D446)</f>
        <v>-0.48091603053435117</v>
      </c>
      <c r="I446" s="292"/>
    </row>
    <row r="447" spans="1:12" x14ac:dyDescent="0.25">
      <c r="B447" s="533">
        <v>42307</v>
      </c>
      <c r="C447" s="291">
        <v>0</v>
      </c>
      <c r="D447" s="534" t="s">
        <v>128</v>
      </c>
      <c r="E447" s="292">
        <v>17.55</v>
      </c>
      <c r="F447" s="292">
        <v>-30722.2</v>
      </c>
      <c r="G447" s="292">
        <f t="shared" si="112"/>
        <v>0</v>
      </c>
      <c r="H447" s="294" t="str">
        <f t="shared" si="113"/>
        <v>N/A</v>
      </c>
      <c r="I447" s="292"/>
    </row>
    <row r="448" spans="1:12" x14ac:dyDescent="0.25">
      <c r="B448" s="533">
        <v>42310</v>
      </c>
      <c r="C448" s="291">
        <v>0</v>
      </c>
      <c r="D448" s="534" t="s">
        <v>128</v>
      </c>
      <c r="E448" s="292">
        <v>19.010000000000002</v>
      </c>
      <c r="F448" s="292">
        <v>-30693.25</v>
      </c>
      <c r="G448" s="292">
        <f t="shared" si="112"/>
        <v>0</v>
      </c>
      <c r="H448" s="294" t="str">
        <f t="shared" si="113"/>
        <v>N/A</v>
      </c>
      <c r="I448" s="292"/>
    </row>
    <row r="449" spans="2:14" x14ac:dyDescent="0.25">
      <c r="B449" s="533">
        <v>42314</v>
      </c>
      <c r="C449" s="291">
        <v>2500</v>
      </c>
      <c r="D449" s="534">
        <v>30.24</v>
      </c>
      <c r="E449" s="292">
        <v>18.29</v>
      </c>
      <c r="F449" s="292">
        <v>-29878.25</v>
      </c>
      <c r="G449" s="292">
        <f t="shared" si="112"/>
        <v>75600</v>
      </c>
      <c r="H449" s="294">
        <f t="shared" si="113"/>
        <v>-0.39517195767195767</v>
      </c>
      <c r="I449" s="292"/>
    </row>
    <row r="450" spans="2:14" x14ac:dyDescent="0.25">
      <c r="B450" s="533">
        <v>42318</v>
      </c>
      <c r="C450" s="291">
        <v>0</v>
      </c>
      <c r="D450" s="534" t="s">
        <v>128</v>
      </c>
      <c r="E450" s="292">
        <v>18.78</v>
      </c>
      <c r="F450" s="292">
        <v>-28604.09</v>
      </c>
      <c r="G450" s="292">
        <f t="shared" si="112"/>
        <v>0</v>
      </c>
      <c r="H450" s="294" t="str">
        <f t="shared" si="113"/>
        <v>N/A</v>
      </c>
      <c r="I450" s="292"/>
      <c r="N450" s="67"/>
    </row>
    <row r="451" spans="2:14" x14ac:dyDescent="0.25">
      <c r="B451" s="533">
        <v>42328</v>
      </c>
      <c r="C451" s="291">
        <v>3078</v>
      </c>
      <c r="D451" s="534">
        <v>26.76</v>
      </c>
      <c r="E451" s="292">
        <v>17.440000000000001</v>
      </c>
      <c r="F451" s="292">
        <v>-28696.448999999906</v>
      </c>
      <c r="G451" s="292">
        <f t="shared" si="112"/>
        <v>82367.28</v>
      </c>
      <c r="H451" s="294">
        <f t="shared" si="113"/>
        <v>-0.34828101644245141</v>
      </c>
      <c r="I451" s="292"/>
    </row>
    <row r="452" spans="2:14" x14ac:dyDescent="0.25">
      <c r="B452" s="533">
        <v>42331</v>
      </c>
      <c r="C452" s="291">
        <v>0</v>
      </c>
      <c r="D452" s="534" t="s">
        <v>128</v>
      </c>
      <c r="E452" s="292">
        <v>17.53</v>
      </c>
      <c r="F452" s="292">
        <v>-28051.068999999901</v>
      </c>
      <c r="G452" s="292">
        <f t="shared" si="112"/>
        <v>0</v>
      </c>
      <c r="H452" s="294" t="str">
        <f t="shared" si="113"/>
        <v>N/A</v>
      </c>
      <c r="I452" s="292"/>
    </row>
    <row r="453" spans="2:14" x14ac:dyDescent="0.25">
      <c r="B453" s="533">
        <v>42335</v>
      </c>
      <c r="C453" s="291">
        <v>3078</v>
      </c>
      <c r="D453" s="534">
        <v>26.85</v>
      </c>
      <c r="E453" s="292">
        <v>17.73</v>
      </c>
      <c r="F453" s="292">
        <f>C453*(E453-D453)</f>
        <v>-28071.360000000004</v>
      </c>
      <c r="G453" s="292">
        <f>D453*C453</f>
        <v>82644.3</v>
      </c>
      <c r="H453" s="293">
        <f>(E453-D453)/D453</f>
        <v>-0.33966480446927377</v>
      </c>
      <c r="I453" s="292"/>
    </row>
    <row r="454" spans="2:14" x14ac:dyDescent="0.25">
      <c r="B454" s="533">
        <v>42335</v>
      </c>
      <c r="C454" s="291">
        <v>3578</v>
      </c>
      <c r="D454" s="534">
        <v>25.55</v>
      </c>
      <c r="E454" s="292">
        <v>17.440000000000001</v>
      </c>
      <c r="F454" s="292">
        <f t="shared" ref="F454:F485" si="114">C454*(E454-D454)</f>
        <v>-29017.579999999998</v>
      </c>
      <c r="G454" s="292">
        <f t="shared" ref="G454:G483" si="115">D454*C454</f>
        <v>91417.900000000009</v>
      </c>
      <c r="H454" s="293">
        <f t="shared" ref="H454:H483" si="116">(E454-D454)/D454</f>
        <v>-0.31741682974559682</v>
      </c>
      <c r="I454" s="292"/>
    </row>
    <row r="455" spans="2:14" x14ac:dyDescent="0.25">
      <c r="B455" s="533">
        <v>42340</v>
      </c>
      <c r="C455" s="291">
        <v>4178</v>
      </c>
      <c r="D455" s="534">
        <v>24.29</v>
      </c>
      <c r="E455" s="292">
        <v>16.670000000000002</v>
      </c>
      <c r="F455" s="292">
        <f t="shared" si="114"/>
        <v>-31836.35999999999</v>
      </c>
      <c r="G455" s="292">
        <f t="shared" si="115"/>
        <v>101483.62</v>
      </c>
      <c r="H455" s="293">
        <f t="shared" si="116"/>
        <v>-0.31370934540963352</v>
      </c>
      <c r="I455" s="292"/>
    </row>
    <row r="456" spans="2:14" x14ac:dyDescent="0.25">
      <c r="B456" s="533">
        <v>42342</v>
      </c>
      <c r="C456" s="291">
        <v>4678</v>
      </c>
      <c r="D456" s="534">
        <v>23.39</v>
      </c>
      <c r="E456" s="292">
        <v>16.12</v>
      </c>
      <c r="F456" s="292">
        <f t="shared" si="114"/>
        <v>-34009.06</v>
      </c>
      <c r="G456" s="292">
        <f t="shared" si="115"/>
        <v>109418.42</v>
      </c>
      <c r="H456" s="293">
        <f t="shared" si="116"/>
        <v>-0.31081658828559211</v>
      </c>
      <c r="I456" s="292"/>
    </row>
    <row r="457" spans="2:14" x14ac:dyDescent="0.25">
      <c r="B457" s="533">
        <v>42342</v>
      </c>
      <c r="C457" s="291">
        <v>4178</v>
      </c>
      <c r="D457" s="534">
        <v>24.26</v>
      </c>
      <c r="E457" s="292">
        <v>16.12</v>
      </c>
      <c r="F457" s="292">
        <f t="shared" si="114"/>
        <v>-34008.920000000006</v>
      </c>
      <c r="G457" s="292">
        <f t="shared" si="115"/>
        <v>101358.28000000001</v>
      </c>
      <c r="H457" s="293">
        <f t="shared" si="116"/>
        <v>-0.33553173948887055</v>
      </c>
      <c r="I457" s="292"/>
    </row>
    <row r="458" spans="2:14" ht="15" customHeight="1" x14ac:dyDescent="0.25">
      <c r="B458" s="533">
        <v>42345</v>
      </c>
      <c r="C458" s="291">
        <v>4678</v>
      </c>
      <c r="D458" s="534">
        <v>23.24</v>
      </c>
      <c r="E458" s="292">
        <v>14.78</v>
      </c>
      <c r="F458" s="292">
        <f t="shared" si="114"/>
        <v>-39575.879999999997</v>
      </c>
      <c r="G458" s="292">
        <f t="shared" si="115"/>
        <v>108716.71999999999</v>
      </c>
      <c r="H458" s="293">
        <f t="shared" si="116"/>
        <v>-0.36402753872633387</v>
      </c>
      <c r="I458" s="292"/>
    </row>
    <row r="459" spans="2:14" x14ac:dyDescent="0.25">
      <c r="B459" s="533">
        <v>42347</v>
      </c>
      <c r="C459" s="291">
        <v>4778</v>
      </c>
      <c r="D459" s="534">
        <v>23.06</v>
      </c>
      <c r="E459" s="292">
        <v>14.92</v>
      </c>
      <c r="F459" s="292">
        <f t="shared" si="114"/>
        <v>-38892.919999999991</v>
      </c>
      <c r="G459" s="292">
        <f t="shared" si="115"/>
        <v>110180.68</v>
      </c>
      <c r="H459" s="293">
        <f t="shared" si="116"/>
        <v>-0.3529921942758022</v>
      </c>
      <c r="I459" s="292"/>
    </row>
    <row r="460" spans="2:14" x14ac:dyDescent="0.25">
      <c r="B460" s="533">
        <v>42348</v>
      </c>
      <c r="C460" s="291">
        <v>4178</v>
      </c>
      <c r="D460" s="534">
        <v>24.23</v>
      </c>
      <c r="E460" s="292">
        <v>14.74</v>
      </c>
      <c r="F460" s="292">
        <f t="shared" si="114"/>
        <v>-39649.22</v>
      </c>
      <c r="G460" s="292">
        <f t="shared" si="115"/>
        <v>101232.94</v>
      </c>
      <c r="H460" s="293">
        <f t="shared" si="116"/>
        <v>-0.39166322740404458</v>
      </c>
      <c r="I460" s="292"/>
    </row>
    <row r="461" spans="2:14" x14ac:dyDescent="0.25">
      <c r="B461" s="533">
        <v>42349</v>
      </c>
      <c r="C461" s="291">
        <v>3678</v>
      </c>
      <c r="D461" s="534">
        <v>25.57</v>
      </c>
      <c r="E461" s="292">
        <v>14.34</v>
      </c>
      <c r="F461" s="292">
        <f t="shared" si="114"/>
        <v>-41303.94</v>
      </c>
      <c r="G461" s="292">
        <f t="shared" si="115"/>
        <v>94046.46</v>
      </c>
      <c r="H461" s="293">
        <f t="shared" si="116"/>
        <v>-0.43918654673445445</v>
      </c>
      <c r="I461" s="292"/>
    </row>
    <row r="462" spans="2:14" x14ac:dyDescent="0.25">
      <c r="B462" s="533">
        <v>42352</v>
      </c>
      <c r="C462" s="291">
        <v>4178</v>
      </c>
      <c r="D462" s="534">
        <v>24.18</v>
      </c>
      <c r="E462" s="292">
        <v>13.96</v>
      </c>
      <c r="F462" s="292">
        <f t="shared" si="114"/>
        <v>-42699.159999999996</v>
      </c>
      <c r="G462" s="292">
        <f t="shared" si="115"/>
        <v>101024.04</v>
      </c>
      <c r="H462" s="293">
        <f t="shared" si="116"/>
        <v>-0.42266335814722905</v>
      </c>
      <c r="I462" s="292"/>
    </row>
    <row r="463" spans="2:14" x14ac:dyDescent="0.25">
      <c r="B463" s="533">
        <v>42355</v>
      </c>
      <c r="C463" s="291">
        <v>4678</v>
      </c>
      <c r="D463" s="534">
        <v>22.98</v>
      </c>
      <c r="E463" s="292">
        <v>12.78</v>
      </c>
      <c r="F463" s="292">
        <f t="shared" si="114"/>
        <v>-47715.600000000006</v>
      </c>
      <c r="G463" s="292">
        <f t="shared" si="115"/>
        <v>107500.44</v>
      </c>
      <c r="H463" s="293">
        <f t="shared" si="116"/>
        <v>-0.44386422976501311</v>
      </c>
      <c r="I463" s="292"/>
    </row>
    <row r="464" spans="2:14" x14ac:dyDescent="0.25">
      <c r="B464" s="533">
        <v>42356</v>
      </c>
      <c r="C464" s="291">
        <v>5178</v>
      </c>
      <c r="D464" s="534">
        <v>21.99</v>
      </c>
      <c r="E464" s="292">
        <v>12.95</v>
      </c>
      <c r="F464" s="292">
        <f t="shared" si="114"/>
        <v>-46809.119999999995</v>
      </c>
      <c r="G464" s="292">
        <f t="shared" si="115"/>
        <v>113864.21999999999</v>
      </c>
      <c r="H464" s="293">
        <f t="shared" si="116"/>
        <v>-0.41109595270577537</v>
      </c>
      <c r="I464" s="292"/>
    </row>
    <row r="465" spans="2:14" x14ac:dyDescent="0.25">
      <c r="B465" s="533">
        <v>42356</v>
      </c>
      <c r="C465" s="291">
        <v>6178</v>
      </c>
      <c r="D465" s="534">
        <v>20.48</v>
      </c>
      <c r="E465" s="292">
        <v>12.76</v>
      </c>
      <c r="F465" s="292">
        <f t="shared" si="114"/>
        <v>-47694.16</v>
      </c>
      <c r="G465" s="292">
        <f t="shared" si="115"/>
        <v>126525.44</v>
      </c>
      <c r="H465" s="293">
        <f t="shared" si="116"/>
        <v>-0.376953125</v>
      </c>
      <c r="I465" s="292"/>
    </row>
    <row r="466" spans="2:14" x14ac:dyDescent="0.25">
      <c r="B466" s="533">
        <v>42356</v>
      </c>
      <c r="C466" s="291">
        <v>6400</v>
      </c>
      <c r="D466" s="534">
        <v>20.2</v>
      </c>
      <c r="E466" s="292">
        <v>12.68</v>
      </c>
      <c r="F466" s="292">
        <f t="shared" si="114"/>
        <v>-48128</v>
      </c>
      <c r="G466" s="292">
        <f t="shared" si="115"/>
        <v>129280</v>
      </c>
      <c r="H466" s="293">
        <f t="shared" si="116"/>
        <v>-0.37227722772277227</v>
      </c>
      <c r="I466" s="292"/>
    </row>
    <row r="467" spans="2:14" x14ac:dyDescent="0.25">
      <c r="B467" s="533">
        <v>42359</v>
      </c>
      <c r="C467" s="291">
        <v>5178</v>
      </c>
      <c r="D467" s="534">
        <v>21.96</v>
      </c>
      <c r="E467" s="292">
        <v>12.66</v>
      </c>
      <c r="F467" s="292">
        <f t="shared" si="114"/>
        <v>-48155.4</v>
      </c>
      <c r="G467" s="292">
        <f t="shared" si="115"/>
        <v>113708.88</v>
      </c>
      <c r="H467" s="293">
        <f t="shared" si="116"/>
        <v>-0.42349726775956287</v>
      </c>
      <c r="I467" s="292"/>
    </row>
    <row r="468" spans="2:14" x14ac:dyDescent="0.25">
      <c r="B468" s="533">
        <v>42361</v>
      </c>
      <c r="C468" s="291">
        <v>4178</v>
      </c>
      <c r="D468" s="534">
        <v>24.07</v>
      </c>
      <c r="E468" s="292">
        <v>13.96</v>
      </c>
      <c r="F468" s="292">
        <f t="shared" si="114"/>
        <v>-42239.579999999994</v>
      </c>
      <c r="G468" s="292">
        <f t="shared" si="115"/>
        <v>100564.46</v>
      </c>
      <c r="H468" s="293">
        <f t="shared" si="116"/>
        <v>-0.42002492729538843</v>
      </c>
      <c r="I468" s="292"/>
      <c r="N468" s="67"/>
    </row>
    <row r="469" spans="2:14" x14ac:dyDescent="0.25">
      <c r="B469" s="533">
        <v>42361</v>
      </c>
      <c r="C469" s="291">
        <v>4178</v>
      </c>
      <c r="D469" s="534">
        <v>24.03</v>
      </c>
      <c r="E469" s="292">
        <v>13.96</v>
      </c>
      <c r="F469" s="292">
        <f t="shared" si="114"/>
        <v>-42072.46</v>
      </c>
      <c r="G469" s="292">
        <f t="shared" si="115"/>
        <v>100397.34000000001</v>
      </c>
      <c r="H469" s="293">
        <f t="shared" si="116"/>
        <v>-0.41905950894714938</v>
      </c>
      <c r="I469" s="292"/>
    </row>
    <row r="470" spans="2:14" x14ac:dyDescent="0.25">
      <c r="B470" s="533">
        <v>42366</v>
      </c>
      <c r="C470" s="312">
        <v>6678</v>
      </c>
      <c r="D470" s="535">
        <v>19.91</v>
      </c>
      <c r="E470" s="292">
        <v>13.09</v>
      </c>
      <c r="F470" s="292">
        <f t="shared" si="114"/>
        <v>-45543.96</v>
      </c>
      <c r="G470" s="292">
        <f t="shared" si="115"/>
        <v>132958.98000000001</v>
      </c>
      <c r="H470" s="293">
        <f t="shared" si="116"/>
        <v>-0.34254143646408841</v>
      </c>
      <c r="I470" s="292"/>
    </row>
    <row r="471" spans="2:14" x14ac:dyDescent="0.25">
      <c r="B471" s="533">
        <v>42367</v>
      </c>
      <c r="C471" s="312">
        <v>8678</v>
      </c>
      <c r="D471" s="535">
        <v>18.32</v>
      </c>
      <c r="E471" s="292">
        <v>13.03</v>
      </c>
      <c r="F471" s="292">
        <f t="shared" si="114"/>
        <v>-45906.62000000001</v>
      </c>
      <c r="G471" s="292">
        <f t="shared" si="115"/>
        <v>158980.96</v>
      </c>
      <c r="H471" s="293">
        <f t="shared" si="116"/>
        <v>-0.28875545851528389</v>
      </c>
      <c r="I471" s="292"/>
    </row>
    <row r="472" spans="2:14" x14ac:dyDescent="0.25">
      <c r="B472" s="533">
        <v>42368</v>
      </c>
      <c r="C472" s="291">
        <v>9678</v>
      </c>
      <c r="D472" s="534">
        <v>17.73</v>
      </c>
      <c r="E472" s="292">
        <v>12.38</v>
      </c>
      <c r="F472" s="292">
        <f t="shared" si="114"/>
        <v>-51777.299999999996</v>
      </c>
      <c r="G472" s="292">
        <f t="shared" si="115"/>
        <v>171590.94</v>
      </c>
      <c r="H472" s="294">
        <f t="shared" si="116"/>
        <v>-0.30174844895657077</v>
      </c>
      <c r="I472" s="292"/>
    </row>
    <row r="473" spans="2:14" x14ac:dyDescent="0.25">
      <c r="B473" s="533">
        <v>42369</v>
      </c>
      <c r="C473" s="291">
        <v>8678</v>
      </c>
      <c r="D473" s="534">
        <v>18.312999999999999</v>
      </c>
      <c r="E473" s="292">
        <v>12.59</v>
      </c>
      <c r="F473" s="292">
        <f t="shared" si="114"/>
        <v>-49664.193999999989</v>
      </c>
      <c r="G473" s="292">
        <f t="shared" si="115"/>
        <v>158920.21399999998</v>
      </c>
      <c r="H473" s="294">
        <f t="shared" si="116"/>
        <v>-0.3125102386282968</v>
      </c>
      <c r="I473" s="292"/>
    </row>
    <row r="474" spans="2:14" x14ac:dyDescent="0.25">
      <c r="B474" s="533">
        <v>42374</v>
      </c>
      <c r="C474" s="291">
        <v>7678</v>
      </c>
      <c r="D474" s="534">
        <v>19.010000000000002</v>
      </c>
      <c r="E474" s="292">
        <v>12.76</v>
      </c>
      <c r="F474" s="292">
        <f t="shared" si="114"/>
        <v>-47987.500000000015</v>
      </c>
      <c r="G474" s="292">
        <f t="shared" si="115"/>
        <v>145958.78</v>
      </c>
      <c r="H474" s="294">
        <f t="shared" si="116"/>
        <v>-0.32877432930036832</v>
      </c>
      <c r="I474" s="292"/>
    </row>
    <row r="475" spans="2:14" x14ac:dyDescent="0.25">
      <c r="B475" s="533">
        <v>42375</v>
      </c>
      <c r="C475" s="291">
        <v>8678</v>
      </c>
      <c r="D475" s="534">
        <v>18.257000000000001</v>
      </c>
      <c r="E475" s="292">
        <v>12.76</v>
      </c>
      <c r="F475" s="292">
        <f t="shared" si="114"/>
        <v>-47702.966000000015</v>
      </c>
      <c r="G475" s="292">
        <f t="shared" si="115"/>
        <v>158434.24600000001</v>
      </c>
      <c r="H475" s="294">
        <f t="shared" si="116"/>
        <v>-0.30108999287944355</v>
      </c>
      <c r="I475" s="292"/>
    </row>
    <row r="476" spans="2:14" x14ac:dyDescent="0.25">
      <c r="B476" s="533">
        <v>42375</v>
      </c>
      <c r="C476" s="291">
        <v>9678</v>
      </c>
      <c r="D476" s="534">
        <v>17.579999999999998</v>
      </c>
      <c r="E476" s="292">
        <v>11.28</v>
      </c>
      <c r="F476" s="292">
        <f t="shared" si="114"/>
        <v>-60971.399999999987</v>
      </c>
      <c r="G476" s="292">
        <f t="shared" si="115"/>
        <v>170139.24</v>
      </c>
      <c r="H476" s="294">
        <f t="shared" si="116"/>
        <v>-0.35836177474402725</v>
      </c>
      <c r="I476" s="292"/>
    </row>
    <row r="477" spans="2:14" x14ac:dyDescent="0.25">
      <c r="B477" s="533">
        <v>42398</v>
      </c>
      <c r="C477" s="291">
        <v>9278</v>
      </c>
      <c r="D477" s="534">
        <v>17.93</v>
      </c>
      <c r="E477" s="292">
        <v>9.56</v>
      </c>
      <c r="F477" s="292">
        <f t="shared" si="114"/>
        <v>-77656.859999999986</v>
      </c>
      <c r="G477" s="292">
        <f t="shared" si="115"/>
        <v>166354.54</v>
      </c>
      <c r="H477" s="294">
        <f t="shared" si="116"/>
        <v>-0.46681539319576126</v>
      </c>
      <c r="I477" s="292"/>
    </row>
    <row r="478" spans="2:14" ht="15" customHeight="1" x14ac:dyDescent="0.25">
      <c r="B478" s="533">
        <v>42402</v>
      </c>
      <c r="C478" s="291">
        <v>9678</v>
      </c>
      <c r="D478" s="534">
        <v>17.559999999999999</v>
      </c>
      <c r="E478" s="292">
        <v>8.74</v>
      </c>
      <c r="F478" s="292">
        <f t="shared" si="114"/>
        <v>-85359.959999999992</v>
      </c>
      <c r="G478" s="292">
        <f t="shared" si="115"/>
        <v>169945.68</v>
      </c>
      <c r="H478" s="294">
        <f t="shared" si="116"/>
        <v>-0.50227790432801822</v>
      </c>
      <c r="I478" s="292"/>
    </row>
    <row r="479" spans="2:14" x14ac:dyDescent="0.25">
      <c r="B479" s="533">
        <v>42411</v>
      </c>
      <c r="C479" s="291">
        <v>9678</v>
      </c>
      <c r="D479" s="534">
        <v>17.553999999999998</v>
      </c>
      <c r="E479" s="292">
        <v>7.13</v>
      </c>
      <c r="F479" s="292">
        <f t="shared" si="114"/>
        <v>-100883.47199999999</v>
      </c>
      <c r="G479" s="292">
        <f t="shared" si="115"/>
        <v>169887.61199999999</v>
      </c>
      <c r="H479" s="293">
        <f t="shared" si="116"/>
        <v>-0.59382476928335426</v>
      </c>
      <c r="I479" s="292"/>
    </row>
    <row r="480" spans="2:14" x14ac:dyDescent="0.25">
      <c r="B480" s="533">
        <v>42412</v>
      </c>
      <c r="C480" s="291">
        <v>9678</v>
      </c>
      <c r="D480" s="534">
        <v>17.55</v>
      </c>
      <c r="E480" s="292">
        <v>7.46</v>
      </c>
      <c r="F480" s="292">
        <f t="shared" si="114"/>
        <v>-97651.02</v>
      </c>
      <c r="G480" s="292">
        <f t="shared" si="115"/>
        <v>169848.9</v>
      </c>
      <c r="H480" s="293">
        <f t="shared" si="116"/>
        <v>-0.57492877492877492</v>
      </c>
      <c r="I480" s="292"/>
    </row>
    <row r="481" spans="2:9" x14ac:dyDescent="0.25">
      <c r="B481" s="533">
        <v>42416</v>
      </c>
      <c r="C481" s="291">
        <v>9178</v>
      </c>
      <c r="D481" s="534">
        <v>18.084</v>
      </c>
      <c r="E481" s="292">
        <v>7.49</v>
      </c>
      <c r="F481" s="292">
        <f t="shared" si="114"/>
        <v>-97231.731999999989</v>
      </c>
      <c r="G481" s="292">
        <f t="shared" si="115"/>
        <v>165974.95199999999</v>
      </c>
      <c r="H481" s="293">
        <f t="shared" si="116"/>
        <v>-0.58582172085821715</v>
      </c>
      <c r="I481" s="292"/>
    </row>
    <row r="482" spans="2:9" x14ac:dyDescent="0.25">
      <c r="B482" s="533">
        <v>42416</v>
      </c>
      <c r="C482" s="291">
        <v>9678</v>
      </c>
      <c r="D482" s="534">
        <v>17.536999999999999</v>
      </c>
      <c r="E482" s="292">
        <v>7.49</v>
      </c>
      <c r="F482" s="292">
        <f t="shared" si="114"/>
        <v>-97234.865999999995</v>
      </c>
      <c r="G482" s="292">
        <f t="shared" si="115"/>
        <v>169723.08599999998</v>
      </c>
      <c r="H482" s="293">
        <f t="shared" si="116"/>
        <v>-0.57290300507498426</v>
      </c>
      <c r="I482" s="292"/>
    </row>
    <row r="483" spans="2:9" x14ac:dyDescent="0.25">
      <c r="B483" s="533">
        <v>42418</v>
      </c>
      <c r="C483" s="291">
        <v>13478</v>
      </c>
      <c r="D483" s="534">
        <v>14.673999999999999</v>
      </c>
      <c r="E483" s="292">
        <v>6.93</v>
      </c>
      <c r="F483" s="292">
        <f t="shared" si="114"/>
        <v>-104373.632</v>
      </c>
      <c r="G483" s="292">
        <f t="shared" si="115"/>
        <v>197776.17199999999</v>
      </c>
      <c r="H483" s="293">
        <f t="shared" si="116"/>
        <v>-0.52773613193403301</v>
      </c>
      <c r="I483" s="292"/>
    </row>
    <row r="484" spans="2:9" x14ac:dyDescent="0.25">
      <c r="B484" s="533">
        <v>42422</v>
      </c>
      <c r="C484" s="291">
        <v>10978</v>
      </c>
      <c r="D484" s="534">
        <v>16.314</v>
      </c>
      <c r="E484" s="292">
        <v>7.49</v>
      </c>
      <c r="F484" s="292">
        <f t="shared" si="114"/>
        <v>-96869.872000000003</v>
      </c>
      <c r="G484" s="292">
        <f>IF(C484=0, 0,D484*C484)</f>
        <v>179095.092</v>
      </c>
      <c r="H484" s="293">
        <f>IF(C484=0, D484, (E484-D484)/D484)</f>
        <v>-0.54088512933676591</v>
      </c>
      <c r="I484" s="292"/>
    </row>
    <row r="485" spans="2:9" x14ac:dyDescent="0.25">
      <c r="B485" s="533">
        <v>42422</v>
      </c>
      <c r="C485" s="291">
        <v>9978</v>
      </c>
      <c r="D485" s="534">
        <v>17.199000000000002</v>
      </c>
      <c r="E485" s="292">
        <v>7.49</v>
      </c>
      <c r="F485" s="292">
        <f t="shared" si="114"/>
        <v>-96876.402000000016</v>
      </c>
      <c r="G485" s="292">
        <f>IF(C485=0, 0,D485*C485)</f>
        <v>171611.622</v>
      </c>
      <c r="H485" s="293">
        <f>IF(C485=0, D485, (E485-D485)/D485)</f>
        <v>-0.56450956450956458</v>
      </c>
      <c r="I485" s="292"/>
    </row>
    <row r="486" spans="2:9" x14ac:dyDescent="0.25">
      <c r="B486" s="533">
        <v>42426</v>
      </c>
      <c r="C486" s="291">
        <v>9678</v>
      </c>
      <c r="D486" s="534">
        <v>17.489000000000001</v>
      </c>
      <c r="E486" s="292">
        <v>7.49</v>
      </c>
      <c r="F486" s="292">
        <f t="shared" ref="F486:F494" si="117">C486*(E486-D486)</f>
        <v>-96770.322</v>
      </c>
      <c r="G486" s="292">
        <f>IF(C486=0, 0,D486*C486)</f>
        <v>169258.54200000002</v>
      </c>
      <c r="H486" s="293">
        <f>IF(C486=0, D486, (E486-D486)/D486)</f>
        <v>-0.57173080221853734</v>
      </c>
      <c r="I486" s="292"/>
    </row>
    <row r="487" spans="2:9" ht="15" customHeight="1" x14ac:dyDescent="0.25">
      <c r="B487" s="533">
        <v>42426</v>
      </c>
      <c r="C487" s="291">
        <v>9178</v>
      </c>
      <c r="D487" s="534">
        <v>18.02</v>
      </c>
      <c r="E487" s="292">
        <v>7.76</v>
      </c>
      <c r="F487" s="292">
        <f t="shared" si="117"/>
        <v>-94166.28</v>
      </c>
      <c r="G487" s="292">
        <f t="shared" ref="G487:G494" si="118">IF(C487=0, 0,D487*C487)</f>
        <v>165387.56</v>
      </c>
      <c r="H487" s="293">
        <f t="shared" ref="H487:H494" si="119">IF(C487=0, D487, (E487-D487)/D487)</f>
        <v>-0.5693673695893452</v>
      </c>
      <c r="I487" s="292"/>
    </row>
    <row r="488" spans="2:9" x14ac:dyDescent="0.25">
      <c r="B488" s="533">
        <v>42426</v>
      </c>
      <c r="C488" s="291">
        <v>8178</v>
      </c>
      <c r="D488" s="534">
        <v>19.245999999999999</v>
      </c>
      <c r="E488" s="292">
        <v>8</v>
      </c>
      <c r="F488" s="292">
        <f t="shared" si="117"/>
        <v>-91969.787999999986</v>
      </c>
      <c r="G488" s="292">
        <f t="shared" si="118"/>
        <v>157393.788</v>
      </c>
      <c r="H488" s="293">
        <f t="shared" si="119"/>
        <v>-0.58432921126467829</v>
      </c>
      <c r="I488" s="292"/>
    </row>
    <row r="489" spans="2:9" x14ac:dyDescent="0.25">
      <c r="B489" s="533">
        <v>42426</v>
      </c>
      <c r="C489" s="291">
        <v>6678</v>
      </c>
      <c r="D489" s="534">
        <v>21.75</v>
      </c>
      <c r="E489" s="292">
        <v>8.1</v>
      </c>
      <c r="F489" s="292">
        <f t="shared" si="117"/>
        <v>-91154.7</v>
      </c>
      <c r="G489" s="292">
        <f t="shared" si="118"/>
        <v>145246.5</v>
      </c>
      <c r="H489" s="293">
        <f t="shared" si="119"/>
        <v>-0.62758620689655176</v>
      </c>
      <c r="I489" s="292"/>
    </row>
    <row r="490" spans="2:9" x14ac:dyDescent="0.25">
      <c r="B490" s="533">
        <v>42426</v>
      </c>
      <c r="C490" s="291">
        <v>8678</v>
      </c>
      <c r="D490" s="534">
        <v>18.568999999999999</v>
      </c>
      <c r="E490" s="292">
        <v>7.94</v>
      </c>
      <c r="F490" s="292">
        <f t="shared" si="117"/>
        <v>-92238.461999999985</v>
      </c>
      <c r="G490" s="292">
        <f t="shared" si="118"/>
        <v>161141.78199999998</v>
      </c>
      <c r="H490" s="293">
        <f t="shared" si="119"/>
        <v>-0.57240562227368186</v>
      </c>
      <c r="I490" s="292"/>
    </row>
    <row r="491" spans="2:9" x14ac:dyDescent="0.25">
      <c r="B491" s="533">
        <v>42429</v>
      </c>
      <c r="C491" s="291">
        <v>7678</v>
      </c>
      <c r="D491" s="534">
        <v>19.876000000000001</v>
      </c>
      <c r="E491" s="292">
        <v>8.2100000000000009</v>
      </c>
      <c r="F491" s="292">
        <f t="shared" si="117"/>
        <v>-89571.54800000001</v>
      </c>
      <c r="G491" s="292">
        <f t="shared" si="118"/>
        <v>152607.92800000001</v>
      </c>
      <c r="H491" s="293">
        <f t="shared" si="119"/>
        <v>-0.58693902193600322</v>
      </c>
      <c r="I491" s="292"/>
    </row>
    <row r="492" spans="2:9" x14ac:dyDescent="0.25">
      <c r="B492" s="533">
        <v>42429</v>
      </c>
      <c r="C492" s="291">
        <v>9678</v>
      </c>
      <c r="D492" s="534">
        <v>17.463000000000001</v>
      </c>
      <c r="E492" s="292">
        <v>8.2100000000000009</v>
      </c>
      <c r="F492" s="292">
        <f t="shared" si="117"/>
        <v>-89550.534</v>
      </c>
      <c r="G492" s="292">
        <f t="shared" si="118"/>
        <v>169006.91400000002</v>
      </c>
      <c r="H492" s="293">
        <f t="shared" si="119"/>
        <v>-0.5298631392086125</v>
      </c>
      <c r="I492" s="292"/>
    </row>
    <row r="493" spans="2:9" x14ac:dyDescent="0.25">
      <c r="B493" s="533">
        <v>42429</v>
      </c>
      <c r="C493" s="291">
        <v>9178</v>
      </c>
      <c r="D493" s="534">
        <v>17.981000000000002</v>
      </c>
      <c r="E493" s="292">
        <v>8.2100000000000009</v>
      </c>
      <c r="F493" s="292">
        <f t="shared" si="117"/>
        <v>-89678.238000000012</v>
      </c>
      <c r="G493" s="292">
        <f t="shared" si="118"/>
        <v>165029.61800000002</v>
      </c>
      <c r="H493" s="293">
        <f t="shared" si="119"/>
        <v>-0.5434069295367332</v>
      </c>
      <c r="I493" s="292"/>
    </row>
    <row r="494" spans="2:9" x14ac:dyDescent="0.25">
      <c r="B494" s="533">
        <v>42429</v>
      </c>
      <c r="C494" s="291">
        <v>9678</v>
      </c>
      <c r="D494" s="534">
        <v>17.459</v>
      </c>
      <c r="E494" s="292">
        <v>8.2100000000000009</v>
      </c>
      <c r="F494" s="292">
        <f t="shared" si="117"/>
        <v>-89511.821999999986</v>
      </c>
      <c r="G494" s="292">
        <f t="shared" si="118"/>
        <v>168968.20199999999</v>
      </c>
      <c r="H494" s="293">
        <f t="shared" si="119"/>
        <v>-0.5297554270004009</v>
      </c>
      <c r="I494" s="292"/>
    </row>
    <row r="495" spans="2:9" x14ac:dyDescent="0.25">
      <c r="B495" s="533">
        <v>42429</v>
      </c>
      <c r="C495" s="291">
        <v>9178</v>
      </c>
      <c r="D495" s="534">
        <v>17.975999999999999</v>
      </c>
      <c r="E495" s="292">
        <v>8.2100000000000009</v>
      </c>
      <c r="F495" s="292">
        <f t="shared" ref="F495:F506" si="120">C495*(E495-D495)</f>
        <v>-89632.347999999984</v>
      </c>
      <c r="G495" s="292">
        <f t="shared" ref="G495:G506" si="121">IF(C495=0, 0,D495*C495)</f>
        <v>164983.728</v>
      </c>
      <c r="H495" s="293">
        <f t="shared" ref="H495:H546" si="122">IF(C495=0, D495, (E495-D495)/D495)</f>
        <v>-0.54327992879394738</v>
      </c>
      <c r="I495" s="292" t="s">
        <v>183</v>
      </c>
    </row>
    <row r="496" spans="2:9" x14ac:dyDescent="0.25">
      <c r="B496" s="533">
        <v>42430</v>
      </c>
      <c r="C496" s="312">
        <v>10178</v>
      </c>
      <c r="D496" s="535">
        <v>16.974</v>
      </c>
      <c r="E496" s="292">
        <v>7.8</v>
      </c>
      <c r="F496" s="292">
        <f t="shared" si="120"/>
        <v>-93372.971999999994</v>
      </c>
      <c r="G496" s="292">
        <f t="shared" si="121"/>
        <v>172761.372</v>
      </c>
      <c r="H496" s="293">
        <f t="shared" si="122"/>
        <v>-0.54047366560622123</v>
      </c>
      <c r="I496" s="292"/>
    </row>
    <row r="497" spans="2:14" x14ac:dyDescent="0.25">
      <c r="B497" s="533">
        <v>42430</v>
      </c>
      <c r="C497" s="312">
        <v>9678</v>
      </c>
      <c r="D497" s="535">
        <v>17.440000000000001</v>
      </c>
      <c r="E497" s="292">
        <v>7.96</v>
      </c>
      <c r="F497" s="292">
        <f t="shared" si="120"/>
        <v>-91747.44</v>
      </c>
      <c r="G497" s="292">
        <f t="shared" si="121"/>
        <v>168784.32</v>
      </c>
      <c r="H497" s="293">
        <f t="shared" si="122"/>
        <v>-0.54357798165137616</v>
      </c>
      <c r="I497" s="292"/>
    </row>
    <row r="498" spans="2:14" x14ac:dyDescent="0.25">
      <c r="B498" s="533">
        <v>42431</v>
      </c>
      <c r="C498" s="291">
        <v>8678</v>
      </c>
      <c r="D498" s="534">
        <v>18.405999999999999</v>
      </c>
      <c r="E498" s="292">
        <v>9.1</v>
      </c>
      <c r="F498" s="292">
        <f t="shared" si="120"/>
        <v>-80757.467999999993</v>
      </c>
      <c r="G498" s="292">
        <f t="shared" si="121"/>
        <v>159727.26799999998</v>
      </c>
      <c r="H498" s="294">
        <f t="shared" si="122"/>
        <v>-0.50559600130392257</v>
      </c>
      <c r="I498" s="292"/>
    </row>
    <row r="499" spans="2:14" x14ac:dyDescent="0.25">
      <c r="B499" s="533">
        <v>42432</v>
      </c>
      <c r="C499" s="291">
        <v>9278</v>
      </c>
      <c r="D499" s="534">
        <v>17.771999999999998</v>
      </c>
      <c r="E499" s="292">
        <v>9.9700000000000006</v>
      </c>
      <c r="F499" s="292">
        <f t="shared" si="120"/>
        <v>-72386.955999999976</v>
      </c>
      <c r="G499" s="292">
        <f t="shared" si="121"/>
        <v>164888.61599999998</v>
      </c>
      <c r="H499" s="294">
        <f t="shared" si="122"/>
        <v>-0.43900517668242173</v>
      </c>
      <c r="I499" s="292"/>
      <c r="N499" s="29"/>
    </row>
    <row r="500" spans="2:14" x14ac:dyDescent="0.25">
      <c r="B500" s="533">
        <v>42433</v>
      </c>
      <c r="C500" s="291">
        <v>9278</v>
      </c>
      <c r="D500" s="534">
        <v>17.771999999999998</v>
      </c>
      <c r="E500" s="292">
        <v>11</v>
      </c>
      <c r="F500" s="292">
        <f t="shared" si="120"/>
        <v>-62830.615999999987</v>
      </c>
      <c r="G500" s="292">
        <f t="shared" si="121"/>
        <v>164888.61599999998</v>
      </c>
      <c r="H500" s="294">
        <f t="shared" si="122"/>
        <v>-0.38104884087328378</v>
      </c>
      <c r="I500" s="292"/>
    </row>
    <row r="501" spans="2:14" x14ac:dyDescent="0.25">
      <c r="B501" s="533">
        <v>42439</v>
      </c>
      <c r="C501" s="291">
        <v>9278</v>
      </c>
      <c r="D501" s="534">
        <v>17.718</v>
      </c>
      <c r="E501" s="292">
        <v>10.59</v>
      </c>
      <c r="F501" s="292">
        <f t="shared" si="120"/>
        <v>-66133.584000000003</v>
      </c>
      <c r="G501" s="292">
        <f t="shared" si="121"/>
        <v>164387.60399999999</v>
      </c>
      <c r="H501" s="294">
        <f t="shared" si="122"/>
        <v>-0.40230274297324753</v>
      </c>
      <c r="I501" s="292" t="s">
        <v>182</v>
      </c>
    </row>
    <row r="502" spans="2:14" x14ac:dyDescent="0.25">
      <c r="B502" s="533">
        <v>42440</v>
      </c>
      <c r="C502" s="291">
        <v>9278</v>
      </c>
      <c r="D502" s="534">
        <v>17.712</v>
      </c>
      <c r="E502" s="292">
        <v>11.12</v>
      </c>
      <c r="F502" s="292">
        <f t="shared" si="120"/>
        <v>-61160.576000000008</v>
      </c>
      <c r="G502" s="292">
        <f t="shared" si="121"/>
        <v>164331.93599999999</v>
      </c>
      <c r="H502" s="294">
        <f t="shared" si="122"/>
        <v>-0.37217705510388438</v>
      </c>
      <c r="I502" s="292"/>
    </row>
    <row r="503" spans="2:14" x14ac:dyDescent="0.25">
      <c r="B503" s="533">
        <v>42446</v>
      </c>
      <c r="C503" s="291">
        <v>9278</v>
      </c>
      <c r="D503" s="534">
        <v>17.704999999999998</v>
      </c>
      <c r="E503" s="292">
        <v>11.45</v>
      </c>
      <c r="F503" s="292">
        <f t="shared" si="120"/>
        <v>-58033.889999999992</v>
      </c>
      <c r="G503" s="292">
        <f t="shared" si="121"/>
        <v>164266.99</v>
      </c>
      <c r="H503" s="294">
        <f t="shared" si="122"/>
        <v>-0.353290031064671</v>
      </c>
      <c r="I503" s="292"/>
    </row>
    <row r="504" spans="2:14" x14ac:dyDescent="0.25">
      <c r="B504" s="533">
        <v>42447</v>
      </c>
      <c r="C504" s="291">
        <v>7928</v>
      </c>
      <c r="D504" s="534">
        <v>18.734999999999999</v>
      </c>
      <c r="E504" s="292">
        <v>11.63</v>
      </c>
      <c r="F504" s="292">
        <f t="shared" si="120"/>
        <v>-56328.439999999988</v>
      </c>
      <c r="G504" s="292">
        <f t="shared" si="121"/>
        <v>148531.07999999999</v>
      </c>
      <c r="H504" s="294">
        <f t="shared" si="122"/>
        <v>-0.37923672271150249</v>
      </c>
      <c r="I504" s="292"/>
    </row>
    <row r="505" spans="2:14" x14ac:dyDescent="0.25">
      <c r="B505" s="533">
        <v>42450</v>
      </c>
      <c r="C505" s="291">
        <v>9278</v>
      </c>
      <c r="D505" s="534">
        <v>17.670000000000002</v>
      </c>
      <c r="E505" s="292">
        <v>11.43</v>
      </c>
      <c r="F505" s="292">
        <f t="shared" si="120"/>
        <v>-57894.720000000016</v>
      </c>
      <c r="G505" s="292">
        <f t="shared" si="121"/>
        <v>163942.26</v>
      </c>
      <c r="H505" s="293">
        <f t="shared" si="122"/>
        <v>-0.35314091680814946</v>
      </c>
      <c r="I505" s="292"/>
    </row>
    <row r="506" spans="2:14" x14ac:dyDescent="0.25">
      <c r="B506" s="533">
        <v>42451</v>
      </c>
      <c r="C506" s="291">
        <v>9628</v>
      </c>
      <c r="D506" s="534">
        <v>17.428000000000001</v>
      </c>
      <c r="E506" s="292">
        <v>11.31</v>
      </c>
      <c r="F506" s="292">
        <f t="shared" si="120"/>
        <v>-58904.104000000007</v>
      </c>
      <c r="G506" s="292">
        <f t="shared" si="121"/>
        <v>167796.78400000001</v>
      </c>
      <c r="H506" s="293">
        <f t="shared" si="122"/>
        <v>-0.35104429653431263</v>
      </c>
      <c r="I506" s="292"/>
    </row>
    <row r="507" spans="2:14" x14ac:dyDescent="0.25">
      <c r="B507" s="533">
        <v>42453</v>
      </c>
      <c r="C507" s="291">
        <v>13278</v>
      </c>
      <c r="D507" s="534">
        <v>15.5565</v>
      </c>
      <c r="E507" s="292">
        <v>10.29</v>
      </c>
      <c r="F507" s="292">
        <f t="shared" ref="F507:F546" si="123">C507*(E507-D507)</f>
        <v>-69928.587000000014</v>
      </c>
      <c r="G507" s="292">
        <f t="shared" ref="G507:G546" si="124">IF(C507=0, 0,D507*C507)</f>
        <v>206559.20699999999</v>
      </c>
      <c r="H507" s="293">
        <f t="shared" si="122"/>
        <v>-0.33854016006171056</v>
      </c>
      <c r="I507" s="292"/>
    </row>
    <row r="508" spans="2:14" x14ac:dyDescent="0.25">
      <c r="B508" s="533">
        <v>42459</v>
      </c>
      <c r="C508" s="291">
        <v>11278</v>
      </c>
      <c r="D508" s="534">
        <v>16.408899999999999</v>
      </c>
      <c r="E508" s="292">
        <v>10.53</v>
      </c>
      <c r="F508" s="292">
        <f t="shared" si="123"/>
        <v>-66302.234199999992</v>
      </c>
      <c r="G508" s="292">
        <f t="shared" si="124"/>
        <v>185059.5742</v>
      </c>
      <c r="H508" s="293">
        <f t="shared" si="122"/>
        <v>-0.35827508242478168</v>
      </c>
      <c r="I508" s="292"/>
    </row>
    <row r="509" spans="2:14" x14ac:dyDescent="0.25">
      <c r="B509" s="533">
        <v>42460</v>
      </c>
      <c r="C509" s="291">
        <v>9678</v>
      </c>
      <c r="D509" s="534">
        <v>17.311699999999998</v>
      </c>
      <c r="E509" s="292">
        <v>11.14</v>
      </c>
      <c r="F509" s="292">
        <f t="shared" si="123"/>
        <v>-59729.712599999977</v>
      </c>
      <c r="G509" s="292">
        <f t="shared" si="124"/>
        <v>167542.63259999998</v>
      </c>
      <c r="H509" s="293">
        <f t="shared" si="122"/>
        <v>-0.35650456049954643</v>
      </c>
      <c r="I509" s="292"/>
    </row>
    <row r="510" spans="2:14" x14ac:dyDescent="0.25">
      <c r="B510" s="533">
        <v>42461</v>
      </c>
      <c r="C510" s="291">
        <v>11678</v>
      </c>
      <c r="D510" s="534">
        <v>16.116</v>
      </c>
      <c r="E510" s="292">
        <v>10.53</v>
      </c>
      <c r="F510" s="292">
        <f t="shared" si="123"/>
        <v>-65233.308000000005</v>
      </c>
      <c r="G510" s="292">
        <f t="shared" si="124"/>
        <v>188202.64799999999</v>
      </c>
      <c r="H510" s="293">
        <f t="shared" si="122"/>
        <v>-0.34661206254653765</v>
      </c>
      <c r="I510" s="292"/>
    </row>
    <row r="511" spans="2:14" x14ac:dyDescent="0.25">
      <c r="B511" s="533">
        <v>42461</v>
      </c>
      <c r="C511" s="291">
        <v>9678</v>
      </c>
      <c r="D511" s="534">
        <v>17.266200000000001</v>
      </c>
      <c r="E511" s="292">
        <v>10.56</v>
      </c>
      <c r="F511" s="292">
        <f t="shared" si="123"/>
        <v>-64902.603600000009</v>
      </c>
      <c r="G511" s="292">
        <f t="shared" si="124"/>
        <v>167102.28360000002</v>
      </c>
      <c r="H511" s="293">
        <f t="shared" si="122"/>
        <v>-0.388400458699656</v>
      </c>
      <c r="I511" s="292"/>
    </row>
    <row r="512" spans="2:14" ht="15" customHeight="1" x14ac:dyDescent="0.25">
      <c r="B512" s="533">
        <v>42464</v>
      </c>
      <c r="C512" s="291">
        <v>9778</v>
      </c>
      <c r="D512" s="534">
        <v>17.196100000000001</v>
      </c>
      <c r="E512" s="292">
        <v>10.4</v>
      </c>
      <c r="F512" s="292">
        <f t="shared" si="123"/>
        <v>-66452.265800000008</v>
      </c>
      <c r="G512" s="292">
        <f t="shared" si="124"/>
        <v>168143.46580000001</v>
      </c>
      <c r="H512" s="293">
        <f t="shared" si="122"/>
        <v>-0.3952117049796175</v>
      </c>
      <c r="I512" s="292"/>
    </row>
    <row r="513" spans="2:9" x14ac:dyDescent="0.25">
      <c r="B513" s="533">
        <v>42465</v>
      </c>
      <c r="C513" s="291">
        <v>9678</v>
      </c>
      <c r="D513" s="534">
        <v>17.262699999999999</v>
      </c>
      <c r="E513" s="292">
        <v>10.63</v>
      </c>
      <c r="F513" s="292">
        <f t="shared" si="123"/>
        <v>-64191.270599999982</v>
      </c>
      <c r="G513" s="292">
        <f t="shared" si="124"/>
        <v>167068.4106</v>
      </c>
      <c r="H513" s="293">
        <f t="shared" si="122"/>
        <v>-0.38422147172806098</v>
      </c>
      <c r="I513" s="292"/>
    </row>
    <row r="514" spans="2:9" x14ac:dyDescent="0.25">
      <c r="B514" s="533">
        <v>42469</v>
      </c>
      <c r="C514" s="291">
        <v>8678</v>
      </c>
      <c r="D514" s="534">
        <v>17.895700000000001</v>
      </c>
      <c r="E514" s="292">
        <v>11.78</v>
      </c>
      <c r="F514" s="292">
        <f t="shared" si="123"/>
        <v>-53072.044600000016</v>
      </c>
      <c r="G514" s="292">
        <f t="shared" si="124"/>
        <v>155298.88460000002</v>
      </c>
      <c r="H514" s="293">
        <f t="shared" si="122"/>
        <v>-0.34174131215878684</v>
      </c>
      <c r="I514" s="292"/>
    </row>
    <row r="515" spans="2:9" x14ac:dyDescent="0.25">
      <c r="B515" s="533">
        <v>42471</v>
      </c>
      <c r="C515" s="291">
        <v>9678</v>
      </c>
      <c r="D515" s="534">
        <v>17.2514</v>
      </c>
      <c r="E515" s="292">
        <v>11.67</v>
      </c>
      <c r="F515" s="292">
        <f t="shared" si="123"/>
        <v>-54016.789200000007</v>
      </c>
      <c r="G515" s="292">
        <f t="shared" si="124"/>
        <v>166959.04920000001</v>
      </c>
      <c r="H515" s="293">
        <f t="shared" si="122"/>
        <v>-0.32353316252593994</v>
      </c>
      <c r="I515" s="292"/>
    </row>
    <row r="516" spans="2:9" x14ac:dyDescent="0.25">
      <c r="B516" s="533">
        <v>42472</v>
      </c>
      <c r="C516" s="291">
        <v>8288</v>
      </c>
      <c r="D516" s="534">
        <v>17.96</v>
      </c>
      <c r="E516" s="292">
        <v>13.05</v>
      </c>
      <c r="F516" s="292">
        <f t="shared" si="123"/>
        <v>-40694.080000000002</v>
      </c>
      <c r="G516" s="292">
        <f t="shared" si="124"/>
        <v>148852.48000000001</v>
      </c>
      <c r="H516" s="293">
        <f t="shared" si="122"/>
        <v>-0.27338530066815142</v>
      </c>
      <c r="I516" s="292"/>
    </row>
    <row r="517" spans="2:9" x14ac:dyDescent="0.25">
      <c r="B517" s="533">
        <v>42473</v>
      </c>
      <c r="C517" s="291">
        <v>9258</v>
      </c>
      <c r="D517" s="534">
        <v>17.415800000000001</v>
      </c>
      <c r="E517" s="292">
        <v>12.92</v>
      </c>
      <c r="F517" s="292">
        <f t="shared" si="123"/>
        <v>-41622.116400000006</v>
      </c>
      <c r="G517" s="292">
        <f t="shared" si="124"/>
        <v>161235.47640000001</v>
      </c>
      <c r="H517" s="293">
        <f t="shared" si="122"/>
        <v>-0.2581449029042594</v>
      </c>
      <c r="I517" s="292"/>
    </row>
    <row r="518" spans="2:9" x14ac:dyDescent="0.25">
      <c r="B518" s="533">
        <v>42474</v>
      </c>
      <c r="C518" s="291">
        <v>9678</v>
      </c>
      <c r="D518" s="534">
        <v>17.2135</v>
      </c>
      <c r="E518" s="292">
        <v>13.11</v>
      </c>
      <c r="F518" s="292">
        <f t="shared" si="123"/>
        <v>-39713.673000000003</v>
      </c>
      <c r="G518" s="292">
        <f t="shared" si="124"/>
        <v>166592.253</v>
      </c>
      <c r="H518" s="293">
        <f t="shared" si="122"/>
        <v>-0.23838847416272113</v>
      </c>
      <c r="I518" s="292"/>
    </row>
    <row r="519" spans="2:9" x14ac:dyDescent="0.25">
      <c r="B519" s="533">
        <v>42474</v>
      </c>
      <c r="C519" s="291">
        <v>9178</v>
      </c>
      <c r="D519" s="534">
        <v>17.433299999999999</v>
      </c>
      <c r="E519" s="292">
        <v>13.11</v>
      </c>
      <c r="F519" s="292">
        <f t="shared" si="123"/>
        <v>-39679.2474</v>
      </c>
      <c r="G519" s="292">
        <f t="shared" si="124"/>
        <v>160002.82739999998</v>
      </c>
      <c r="H519" s="293">
        <f t="shared" si="122"/>
        <v>-0.24799091394056202</v>
      </c>
      <c r="I519" s="292"/>
    </row>
    <row r="520" spans="2:9" x14ac:dyDescent="0.25">
      <c r="B520" s="533">
        <v>42475</v>
      </c>
      <c r="C520" s="291">
        <v>9678</v>
      </c>
      <c r="D520" s="534">
        <v>17.205100000000002</v>
      </c>
      <c r="E520" s="292">
        <v>13.01</v>
      </c>
      <c r="F520" s="292">
        <f t="shared" si="123"/>
        <v>-40600.177800000019</v>
      </c>
      <c r="G520" s="292">
        <f t="shared" si="124"/>
        <v>166510.9578</v>
      </c>
      <c r="H520" s="293">
        <f t="shared" si="122"/>
        <v>-0.24382886469709572</v>
      </c>
      <c r="I520" s="292"/>
    </row>
    <row r="521" spans="2:9" x14ac:dyDescent="0.25">
      <c r="B521" s="533">
        <v>42478</v>
      </c>
      <c r="C521" s="291">
        <v>9178</v>
      </c>
      <c r="D521" s="534">
        <v>17.412400000000002</v>
      </c>
      <c r="E521" s="292">
        <v>13.36</v>
      </c>
      <c r="F521" s="292">
        <f t="shared" si="123"/>
        <v>-37192.92720000002</v>
      </c>
      <c r="G521" s="292">
        <f t="shared" si="124"/>
        <v>159811.00720000002</v>
      </c>
      <c r="H521" s="293">
        <f t="shared" si="122"/>
        <v>-0.232730697663734</v>
      </c>
      <c r="I521" s="292"/>
    </row>
    <row r="522" spans="2:9" x14ac:dyDescent="0.25">
      <c r="B522" s="533">
        <v>42484</v>
      </c>
      <c r="C522" s="312">
        <v>9178</v>
      </c>
      <c r="D522" s="535">
        <v>17.412400000000002</v>
      </c>
      <c r="E522" s="292">
        <v>14.34</v>
      </c>
      <c r="F522" s="292">
        <f t="shared" si="123"/>
        <v>-28198.487200000018</v>
      </c>
      <c r="G522" s="292">
        <f t="shared" si="124"/>
        <v>159811.00720000002</v>
      </c>
      <c r="H522" s="293">
        <f t="shared" si="122"/>
        <v>-0.17644896740254082</v>
      </c>
      <c r="I522" s="292"/>
    </row>
    <row r="523" spans="2:9" x14ac:dyDescent="0.25">
      <c r="B523" s="533">
        <v>42485</v>
      </c>
      <c r="C523" s="312">
        <v>9678</v>
      </c>
      <c r="D523" s="535">
        <v>17.233499999999999</v>
      </c>
      <c r="E523" s="292">
        <v>13.83</v>
      </c>
      <c r="F523" s="292">
        <f t="shared" si="123"/>
        <v>-32939.072999999997</v>
      </c>
      <c r="G523" s="292">
        <f t="shared" si="124"/>
        <v>166785.81299999999</v>
      </c>
      <c r="H523" s="293">
        <f t="shared" si="122"/>
        <v>-0.19749325441726867</v>
      </c>
      <c r="I523" s="292"/>
    </row>
    <row r="524" spans="2:9" x14ac:dyDescent="0.25">
      <c r="B524" s="533">
        <v>42486</v>
      </c>
      <c r="C524" s="291">
        <v>9178</v>
      </c>
      <c r="D524" s="534">
        <v>17.390599999999999</v>
      </c>
      <c r="E524" s="292">
        <v>14.44</v>
      </c>
      <c r="F524" s="292">
        <f t="shared" si="123"/>
        <v>-27080.606799999998</v>
      </c>
      <c r="G524" s="292">
        <f t="shared" si="124"/>
        <v>159610.92679999999</v>
      </c>
      <c r="H524" s="294">
        <f t="shared" si="122"/>
        <v>-0.16966637148804525</v>
      </c>
      <c r="I524" s="292"/>
    </row>
    <row r="525" spans="2:9" x14ac:dyDescent="0.25">
      <c r="B525" s="533">
        <v>42487</v>
      </c>
      <c r="C525" s="291">
        <v>9178</v>
      </c>
      <c r="D525" s="534">
        <v>17.376300000000001</v>
      </c>
      <c r="E525" s="292">
        <v>14.84</v>
      </c>
      <c r="F525" s="292">
        <f t="shared" si="123"/>
        <v>-23278.161400000005</v>
      </c>
      <c r="G525" s="292">
        <f t="shared" si="124"/>
        <v>159479.6814</v>
      </c>
      <c r="H525" s="294">
        <f t="shared" si="122"/>
        <v>-0.14596317973331496</v>
      </c>
      <c r="I525" s="292"/>
    </row>
    <row r="526" spans="2:9" x14ac:dyDescent="0.25">
      <c r="B526" s="533">
        <v>42488</v>
      </c>
      <c r="C526" s="291">
        <v>9678</v>
      </c>
      <c r="D526" s="534">
        <v>17.2287</v>
      </c>
      <c r="E526" s="292">
        <v>14.35</v>
      </c>
      <c r="F526" s="292">
        <f t="shared" si="123"/>
        <v>-27860.058600000004</v>
      </c>
      <c r="G526" s="292">
        <f t="shared" si="124"/>
        <v>166739.35860000001</v>
      </c>
      <c r="H526" s="294">
        <f t="shared" si="122"/>
        <v>-0.16708747612994598</v>
      </c>
      <c r="I526" s="292"/>
    </row>
    <row r="527" spans="2:9" x14ac:dyDescent="0.25">
      <c r="B527" s="533">
        <v>42489</v>
      </c>
      <c r="C527" s="291">
        <v>9678</v>
      </c>
      <c r="D527" s="534">
        <v>17.179200000000002</v>
      </c>
      <c r="E527" s="292">
        <v>14.09</v>
      </c>
      <c r="F527" s="292">
        <f t="shared" si="123"/>
        <v>-29897.277600000016</v>
      </c>
      <c r="G527" s="292">
        <f t="shared" si="124"/>
        <v>166260.29760000002</v>
      </c>
      <c r="H527" s="294">
        <f t="shared" si="122"/>
        <v>-0.17982211045916</v>
      </c>
      <c r="I527" s="292"/>
    </row>
    <row r="528" spans="2:9" x14ac:dyDescent="0.25">
      <c r="B528" s="533">
        <v>42492</v>
      </c>
      <c r="C528" s="291">
        <v>9678</v>
      </c>
      <c r="D528" s="534">
        <v>17.136399999999998</v>
      </c>
      <c r="E528" s="292">
        <v>13.55</v>
      </c>
      <c r="F528" s="292">
        <f t="shared" si="123"/>
        <v>-34709.179199999977</v>
      </c>
      <c r="G528" s="292">
        <f t="shared" si="124"/>
        <v>165846.07919999998</v>
      </c>
      <c r="H528" s="294">
        <f t="shared" si="122"/>
        <v>-0.20928549753740563</v>
      </c>
      <c r="I528" s="292"/>
    </row>
    <row r="529" spans="2:9" x14ac:dyDescent="0.25">
      <c r="B529" s="533">
        <v>42493</v>
      </c>
      <c r="C529" s="291">
        <v>9678</v>
      </c>
      <c r="D529" s="534">
        <v>17.1221</v>
      </c>
      <c r="E529" s="292">
        <v>12.79</v>
      </c>
      <c r="F529" s="292">
        <f t="shared" si="123"/>
        <v>-41926.063800000004</v>
      </c>
      <c r="G529" s="292">
        <f t="shared" si="124"/>
        <v>165707.6838</v>
      </c>
      <c r="H529" s="294">
        <f t="shared" si="122"/>
        <v>-0.25301218892542388</v>
      </c>
      <c r="I529" s="292"/>
    </row>
    <row r="530" spans="2:9" x14ac:dyDescent="0.25">
      <c r="B530" s="533">
        <v>42494</v>
      </c>
      <c r="C530" s="291">
        <v>11678</v>
      </c>
      <c r="D530" s="534">
        <v>16.316800000000001</v>
      </c>
      <c r="E530" s="292">
        <v>12.17</v>
      </c>
      <c r="F530" s="292">
        <f t="shared" si="123"/>
        <v>-48426.330400000006</v>
      </c>
      <c r="G530" s="292">
        <f t="shared" si="124"/>
        <v>190547.59040000002</v>
      </c>
      <c r="H530" s="294">
        <f t="shared" si="122"/>
        <v>-0.25414296920964896</v>
      </c>
      <c r="I530" s="292"/>
    </row>
    <row r="531" spans="2:9" x14ac:dyDescent="0.25">
      <c r="B531" s="533">
        <v>42495</v>
      </c>
      <c r="C531" s="291">
        <v>9678</v>
      </c>
      <c r="D531" s="534">
        <v>17.0684</v>
      </c>
      <c r="E531" s="292">
        <v>12.07</v>
      </c>
      <c r="F531" s="292">
        <f t="shared" si="123"/>
        <v>-48374.515200000002</v>
      </c>
      <c r="G531" s="292">
        <f t="shared" si="124"/>
        <v>165187.97520000002</v>
      </c>
      <c r="H531" s="293">
        <f t="shared" si="122"/>
        <v>-0.29284525790349419</v>
      </c>
      <c r="I531" s="292"/>
    </row>
    <row r="532" spans="2:9" x14ac:dyDescent="0.25">
      <c r="B532" s="533">
        <v>42499</v>
      </c>
      <c r="C532" s="291">
        <v>10678</v>
      </c>
      <c r="D532" s="534">
        <v>16.537600000000001</v>
      </c>
      <c r="E532" s="292">
        <v>11.44</v>
      </c>
      <c r="F532" s="292">
        <f t="shared" si="123"/>
        <v>-54432.172800000015</v>
      </c>
      <c r="G532" s="292">
        <f t="shared" si="124"/>
        <v>176588.49280000001</v>
      </c>
      <c r="H532" s="293">
        <f t="shared" si="122"/>
        <v>-0.30824303405572762</v>
      </c>
      <c r="I532" s="292"/>
    </row>
    <row r="533" spans="2:9" x14ac:dyDescent="0.25">
      <c r="B533" s="533">
        <v>42500</v>
      </c>
      <c r="C533" s="291">
        <v>9678</v>
      </c>
      <c r="D533" s="534">
        <v>17.042100000000001</v>
      </c>
      <c r="E533" s="292">
        <v>11.94</v>
      </c>
      <c r="F533" s="292">
        <f t="shared" si="123"/>
        <v>-49378.123800000016</v>
      </c>
      <c r="G533" s="292">
        <f t="shared" si="124"/>
        <v>164933.44380000001</v>
      </c>
      <c r="H533" s="293">
        <f t="shared" si="122"/>
        <v>-0.2993821184009014</v>
      </c>
      <c r="I533" s="292"/>
    </row>
    <row r="534" spans="2:9" x14ac:dyDescent="0.25">
      <c r="B534" s="533">
        <v>42502</v>
      </c>
      <c r="C534" s="291">
        <v>10678</v>
      </c>
      <c r="D534" s="534">
        <v>16.601800000000001</v>
      </c>
      <c r="E534" s="292">
        <v>12.33</v>
      </c>
      <c r="F534" s="292">
        <f t="shared" si="123"/>
        <v>-45614.280400000011</v>
      </c>
      <c r="G534" s="292">
        <f t="shared" si="124"/>
        <v>177274.02040000001</v>
      </c>
      <c r="H534" s="293">
        <f t="shared" si="122"/>
        <v>-0.25730944837306802</v>
      </c>
      <c r="I534" s="292"/>
    </row>
    <row r="535" spans="2:9" x14ac:dyDescent="0.25">
      <c r="B535" s="533">
        <v>42502</v>
      </c>
      <c r="C535" s="291">
        <v>9678</v>
      </c>
      <c r="D535" s="534">
        <v>17.0334</v>
      </c>
      <c r="E535" s="292">
        <v>12.33</v>
      </c>
      <c r="F535" s="292">
        <f t="shared" si="123"/>
        <v>-45519.5052</v>
      </c>
      <c r="G535" s="292">
        <f t="shared" si="124"/>
        <v>164849.2452</v>
      </c>
      <c r="H535" s="293">
        <f t="shared" si="122"/>
        <v>-0.27612807777660364</v>
      </c>
      <c r="I535" s="292"/>
    </row>
    <row r="536" spans="2:9" x14ac:dyDescent="0.25">
      <c r="B536" s="533">
        <v>42503</v>
      </c>
      <c r="C536" s="291">
        <v>9678</v>
      </c>
      <c r="D536" s="534">
        <v>17.029299999999999</v>
      </c>
      <c r="E536" s="292">
        <v>12.3</v>
      </c>
      <c r="F536" s="292">
        <f t="shared" si="123"/>
        <v>-45770.165399999983</v>
      </c>
      <c r="G536" s="292">
        <f t="shared" si="124"/>
        <v>164809.56539999999</v>
      </c>
      <c r="H536" s="293">
        <f t="shared" si="122"/>
        <v>-0.27771546687180321</v>
      </c>
      <c r="I536" s="292"/>
    </row>
    <row r="537" spans="2:9" x14ac:dyDescent="0.25">
      <c r="B537" s="533">
        <v>42506</v>
      </c>
      <c r="C537" s="291">
        <v>9678</v>
      </c>
      <c r="D537" s="534">
        <v>17.027699999999999</v>
      </c>
      <c r="E537" s="292">
        <v>12.78</v>
      </c>
      <c r="F537" s="292">
        <f t="shared" si="123"/>
        <v>-41109.240599999997</v>
      </c>
      <c r="G537" s="292">
        <f t="shared" si="124"/>
        <v>164794.08059999999</v>
      </c>
      <c r="H537" s="293">
        <f t="shared" si="122"/>
        <v>-0.24945823569830336</v>
      </c>
      <c r="I537" s="292"/>
    </row>
    <row r="538" spans="2:9" x14ac:dyDescent="0.25">
      <c r="B538" s="533">
        <v>42513</v>
      </c>
      <c r="C538" s="291">
        <v>9178</v>
      </c>
      <c r="D538" s="534">
        <v>17.244399999999999</v>
      </c>
      <c r="E538" s="292">
        <v>13.19</v>
      </c>
      <c r="F538" s="292">
        <f t="shared" si="123"/>
        <v>-37211.283199999991</v>
      </c>
      <c r="G538" s="292">
        <f t="shared" si="124"/>
        <v>158269.10319999998</v>
      </c>
      <c r="H538" s="293">
        <f t="shared" si="122"/>
        <v>-0.23511400802579385</v>
      </c>
      <c r="I538" s="292"/>
    </row>
    <row r="539" spans="2:9" x14ac:dyDescent="0.25">
      <c r="B539" s="533">
        <v>42514</v>
      </c>
      <c r="C539" s="291">
        <v>9678</v>
      </c>
      <c r="D539" s="534">
        <v>17.026</v>
      </c>
      <c r="E539" s="292">
        <v>13.02</v>
      </c>
      <c r="F539" s="292">
        <f t="shared" si="123"/>
        <v>-38770.067999999999</v>
      </c>
      <c r="G539" s="292">
        <f t="shared" si="124"/>
        <v>164777.628</v>
      </c>
      <c r="H539" s="293">
        <f t="shared" si="122"/>
        <v>-0.23528720779983556</v>
      </c>
      <c r="I539" s="292"/>
    </row>
    <row r="540" spans="2:9" x14ac:dyDescent="0.25">
      <c r="B540" s="533">
        <v>42515</v>
      </c>
      <c r="C540" s="291">
        <v>9178</v>
      </c>
      <c r="D540" s="534">
        <v>17.206800000000001</v>
      </c>
      <c r="E540" s="292">
        <v>13.54</v>
      </c>
      <c r="F540" s="292">
        <f t="shared" si="123"/>
        <v>-33653.890400000018</v>
      </c>
      <c r="G540" s="292">
        <f t="shared" si="124"/>
        <v>157924.0104</v>
      </c>
      <c r="H540" s="293">
        <f t="shared" si="122"/>
        <v>-0.21310179696399109</v>
      </c>
      <c r="I540" s="292"/>
    </row>
    <row r="541" spans="2:9" x14ac:dyDescent="0.25">
      <c r="B541" s="533">
        <v>42516</v>
      </c>
      <c r="C541" s="291">
        <v>9678</v>
      </c>
      <c r="D541" s="534">
        <v>17.003799999999998</v>
      </c>
      <c r="E541" s="292">
        <v>13.17</v>
      </c>
      <c r="F541" s="292">
        <f t="shared" si="123"/>
        <v>-37103.516399999986</v>
      </c>
      <c r="G541" s="292">
        <f t="shared" si="124"/>
        <v>164562.77639999997</v>
      </c>
      <c r="H541" s="293">
        <f t="shared" si="122"/>
        <v>-0.22546724849739463</v>
      </c>
      <c r="I541" s="292"/>
    </row>
    <row r="542" spans="2:9" x14ac:dyDescent="0.25">
      <c r="B542" s="533">
        <v>42517</v>
      </c>
      <c r="C542" s="291">
        <v>9678</v>
      </c>
      <c r="D542" s="534">
        <v>16.999700000000001</v>
      </c>
      <c r="E542" s="292">
        <v>12.9</v>
      </c>
      <c r="F542" s="292">
        <f t="shared" si="123"/>
        <v>-39676.8966</v>
      </c>
      <c r="G542" s="292">
        <f t="shared" si="124"/>
        <v>164523.09660000002</v>
      </c>
      <c r="H542" s="293">
        <f t="shared" si="122"/>
        <v>-0.2411630793484591</v>
      </c>
      <c r="I542" s="292"/>
    </row>
    <row r="543" spans="2:9" x14ac:dyDescent="0.25">
      <c r="B543" s="533">
        <v>42525</v>
      </c>
      <c r="C543" s="291">
        <v>9678</v>
      </c>
      <c r="D543" s="534">
        <v>16.9956</v>
      </c>
      <c r="E543" s="292">
        <v>13.32</v>
      </c>
      <c r="F543" s="292">
        <f t="shared" si="123"/>
        <v>-35572.456799999993</v>
      </c>
      <c r="G543" s="292">
        <f t="shared" si="124"/>
        <v>164483.41680000001</v>
      </c>
      <c r="H543" s="293">
        <f t="shared" si="122"/>
        <v>-0.21626773988561743</v>
      </c>
      <c r="I543" s="292"/>
    </row>
    <row r="544" spans="2:9" x14ac:dyDescent="0.25">
      <c r="B544" s="533">
        <v>42527</v>
      </c>
      <c r="C544" s="291">
        <v>8178</v>
      </c>
      <c r="D544" s="534">
        <v>17.568999999999999</v>
      </c>
      <c r="E544" s="292">
        <v>13.96</v>
      </c>
      <c r="F544" s="292">
        <f t="shared" si="123"/>
        <v>-29514.401999999984</v>
      </c>
      <c r="G544" s="292">
        <f t="shared" si="124"/>
        <v>143679.28200000001</v>
      </c>
      <c r="H544" s="293">
        <f t="shared" si="122"/>
        <v>-0.20541863509590746</v>
      </c>
      <c r="I544" s="292"/>
    </row>
    <row r="545" spans="2:9" x14ac:dyDescent="0.25">
      <c r="B545" s="533">
        <v>42528</v>
      </c>
      <c r="C545" s="291">
        <v>7678</v>
      </c>
      <c r="D545" s="534">
        <v>17.759599999999999</v>
      </c>
      <c r="E545" s="292">
        <v>14.62</v>
      </c>
      <c r="F545" s="292">
        <f t="shared" si="123"/>
        <v>-24105.848799999996</v>
      </c>
      <c r="G545" s="292">
        <f t="shared" si="124"/>
        <v>136358.20879999999</v>
      </c>
      <c r="H545" s="293">
        <f t="shared" si="122"/>
        <v>-0.17678326088425414</v>
      </c>
      <c r="I545" s="292"/>
    </row>
    <row r="546" spans="2:9" x14ac:dyDescent="0.25">
      <c r="B546" s="533">
        <v>42529</v>
      </c>
      <c r="C546" s="291">
        <v>8178</v>
      </c>
      <c r="D546" s="534">
        <v>17.5654</v>
      </c>
      <c r="E546" s="292">
        <v>14.53</v>
      </c>
      <c r="F546" s="292">
        <f t="shared" si="123"/>
        <v>-24823.50120000001</v>
      </c>
      <c r="G546" s="292">
        <f t="shared" si="124"/>
        <v>143649.8412</v>
      </c>
      <c r="H546" s="293">
        <f t="shared" si="122"/>
        <v>-0.17280562924840887</v>
      </c>
      <c r="I546" s="292"/>
    </row>
    <row r="547" spans="2:9" x14ac:dyDescent="0.25">
      <c r="B547" s="533">
        <v>42531</v>
      </c>
      <c r="C547" s="291">
        <v>8978</v>
      </c>
      <c r="D547" s="534">
        <v>17.1751</v>
      </c>
      <c r="E547" s="292">
        <v>13.42</v>
      </c>
      <c r="F547" s="292">
        <f t="shared" ref="F547:F555" si="125">C547*(E547-D547)</f>
        <v>-33713.287800000006</v>
      </c>
      <c r="G547" s="292">
        <f t="shared" ref="G547:G555" si="126">IF(C547=0, 0,D547*C547)</f>
        <v>154198.0478</v>
      </c>
      <c r="H547" s="293">
        <f t="shared" ref="H547:H555" si="127">IF(C547=0, D547, (E547-D547)/D547)</f>
        <v>-0.21863628159370255</v>
      </c>
      <c r="I547" s="292"/>
    </row>
    <row r="548" spans="2:9" x14ac:dyDescent="0.25">
      <c r="B548" s="533">
        <v>42531</v>
      </c>
      <c r="C548" s="312">
        <v>9278</v>
      </c>
      <c r="D548" s="535">
        <v>17.1052</v>
      </c>
      <c r="E548" s="292">
        <v>13.42</v>
      </c>
      <c r="F548" s="292">
        <f t="shared" si="125"/>
        <v>-34191.285600000003</v>
      </c>
      <c r="G548" s="292">
        <f t="shared" si="126"/>
        <v>158702.04560000001</v>
      </c>
      <c r="H548" s="293">
        <f t="shared" si="127"/>
        <v>-0.21544325702125669</v>
      </c>
      <c r="I548" s="292"/>
    </row>
    <row r="549" spans="2:9" x14ac:dyDescent="0.25">
      <c r="B549" s="533">
        <v>42532</v>
      </c>
      <c r="C549" s="291">
        <v>9278</v>
      </c>
      <c r="D549" s="534">
        <v>17.053000000000001</v>
      </c>
      <c r="E549" s="292">
        <v>13.42</v>
      </c>
      <c r="F549" s="292">
        <f t="shared" si="125"/>
        <v>-33706.974000000009</v>
      </c>
      <c r="G549" s="292">
        <f t="shared" si="126"/>
        <v>158217.734</v>
      </c>
      <c r="H549" s="293">
        <f t="shared" si="127"/>
        <v>-0.21304169354365804</v>
      </c>
      <c r="I549" s="292" t="s">
        <v>179</v>
      </c>
    </row>
    <row r="550" spans="2:9" x14ac:dyDescent="0.25">
      <c r="B550" s="533">
        <v>42535</v>
      </c>
      <c r="C550" s="291">
        <v>9678</v>
      </c>
      <c r="D550" s="534">
        <v>16.879300000000001</v>
      </c>
      <c r="E550" s="292">
        <v>13.23</v>
      </c>
      <c r="F550" s="292">
        <f t="shared" si="125"/>
        <v>-35317.9254</v>
      </c>
      <c r="G550" s="292">
        <f t="shared" si="126"/>
        <v>163357.86540000001</v>
      </c>
      <c r="H550" s="293">
        <f t="shared" si="127"/>
        <v>-0.21619972392220058</v>
      </c>
      <c r="I550" s="292" t="s">
        <v>211</v>
      </c>
    </row>
    <row r="551" spans="2:9" x14ac:dyDescent="0.25">
      <c r="B551" s="533">
        <v>42536</v>
      </c>
      <c r="C551" s="291">
        <v>9278</v>
      </c>
      <c r="D551" s="534">
        <v>17.027999999999999</v>
      </c>
      <c r="E551" s="292">
        <v>13.06</v>
      </c>
      <c r="F551" s="292">
        <f t="shared" si="125"/>
        <v>-36815.103999999985</v>
      </c>
      <c r="G551" s="292">
        <f t="shared" si="126"/>
        <v>157985.78399999999</v>
      </c>
      <c r="H551" s="293">
        <f t="shared" si="127"/>
        <v>-0.23302795395818643</v>
      </c>
      <c r="I551" s="292"/>
    </row>
    <row r="552" spans="2:9" x14ac:dyDescent="0.25">
      <c r="B552" s="533">
        <v>42537</v>
      </c>
      <c r="C552" s="312">
        <v>9278</v>
      </c>
      <c r="D552" s="535">
        <v>17.0168</v>
      </c>
      <c r="E552" s="292">
        <v>12.67</v>
      </c>
      <c r="F552" s="292">
        <f t="shared" si="125"/>
        <v>-40329.610399999998</v>
      </c>
      <c r="G552" s="292">
        <f t="shared" si="126"/>
        <v>157881.87039999999</v>
      </c>
      <c r="H552" s="293">
        <f t="shared" si="127"/>
        <v>-0.25544168116214566</v>
      </c>
      <c r="I552" s="292"/>
    </row>
    <row r="553" spans="2:9" x14ac:dyDescent="0.25">
      <c r="B553" s="533">
        <v>42538</v>
      </c>
      <c r="C553" s="312">
        <v>9278</v>
      </c>
      <c r="D553" s="535">
        <v>17.0061</v>
      </c>
      <c r="E553" s="292">
        <v>13.16</v>
      </c>
      <c r="F553" s="292">
        <f t="shared" si="125"/>
        <v>-35684.1158</v>
      </c>
      <c r="G553" s="292">
        <f t="shared" si="126"/>
        <v>157782.59580000001</v>
      </c>
      <c r="H553" s="293">
        <f t="shared" si="127"/>
        <v>-0.2261600249322302</v>
      </c>
      <c r="I553" s="292"/>
    </row>
    <row r="554" spans="2:9" x14ac:dyDescent="0.25">
      <c r="B554" s="533">
        <v>42541</v>
      </c>
      <c r="C554" s="291">
        <v>7678</v>
      </c>
      <c r="D554" s="534">
        <v>17.568000000000001</v>
      </c>
      <c r="E554" s="292">
        <v>14.48</v>
      </c>
      <c r="F554" s="292">
        <f t="shared" si="125"/>
        <v>-23709.664000000008</v>
      </c>
      <c r="G554" s="292">
        <f t="shared" si="126"/>
        <v>134887.10400000002</v>
      </c>
      <c r="H554" s="294">
        <f t="shared" si="127"/>
        <v>-0.17577413479052828</v>
      </c>
      <c r="I554" s="292"/>
    </row>
    <row r="555" spans="2:9" x14ac:dyDescent="0.25">
      <c r="B555" s="533">
        <v>42542</v>
      </c>
      <c r="C555" s="291">
        <v>6800</v>
      </c>
      <c r="D555" s="534">
        <v>17.892099999999999</v>
      </c>
      <c r="E555" s="292">
        <v>15.09</v>
      </c>
      <c r="F555" s="292">
        <f t="shared" si="125"/>
        <v>-19054.279999999995</v>
      </c>
      <c r="G555" s="292">
        <f t="shared" si="126"/>
        <v>121666.28</v>
      </c>
      <c r="H555" s="294">
        <f t="shared" si="127"/>
        <v>-0.15661101827063337</v>
      </c>
      <c r="I555" s="292"/>
    </row>
    <row r="556" spans="2:9" x14ac:dyDescent="0.25">
      <c r="B556" s="533">
        <v>42543</v>
      </c>
      <c r="C556" s="291">
        <v>7300</v>
      </c>
      <c r="D556" s="534">
        <v>17.6769</v>
      </c>
      <c r="E556" s="292">
        <v>14.75</v>
      </c>
      <c r="F556" s="292">
        <f t="shared" ref="F556:F564" si="128">C556*(E556-D556)</f>
        <v>-21366.37</v>
      </c>
      <c r="G556" s="292">
        <f t="shared" ref="G556:G564" si="129">IF(C556=0, 0,D556*C556)</f>
        <v>129041.37</v>
      </c>
      <c r="H556" s="294">
        <f t="shared" ref="H556:H564" si="130">IF(C556=0, D556, (E556-D556)/D556)</f>
        <v>-0.16557767481854849</v>
      </c>
      <c r="I556" s="292"/>
    </row>
    <row r="557" spans="2:9" x14ac:dyDescent="0.25">
      <c r="B557" s="533">
        <v>42544</v>
      </c>
      <c r="C557" s="291">
        <v>6800</v>
      </c>
      <c r="D557" s="534">
        <v>17.856100000000001</v>
      </c>
      <c r="E557" s="292">
        <v>15.27</v>
      </c>
      <c r="F557" s="292">
        <f t="shared" si="128"/>
        <v>-17585.480000000014</v>
      </c>
      <c r="G557" s="292">
        <f t="shared" si="129"/>
        <v>121421.48000000001</v>
      </c>
      <c r="H557" s="294">
        <f t="shared" si="130"/>
        <v>-0.1448300580753917</v>
      </c>
      <c r="I557" s="292"/>
    </row>
    <row r="558" spans="2:9" x14ac:dyDescent="0.25">
      <c r="B558" s="533">
        <v>42545</v>
      </c>
      <c r="C558" s="291">
        <v>7678</v>
      </c>
      <c r="D558" s="534">
        <v>17.462</v>
      </c>
      <c r="E558" s="292">
        <v>14.41</v>
      </c>
      <c r="F558" s="292">
        <f t="shared" si="128"/>
        <v>-23433.255999999998</v>
      </c>
      <c r="G558" s="292">
        <f t="shared" si="129"/>
        <v>134073.236</v>
      </c>
      <c r="H558" s="294">
        <f t="shared" si="130"/>
        <v>-0.17477952124613444</v>
      </c>
      <c r="I558" s="292"/>
    </row>
    <row r="559" spans="2:9" x14ac:dyDescent="0.25">
      <c r="B559" s="533">
        <v>42545</v>
      </c>
      <c r="C559" s="291">
        <v>8013</v>
      </c>
      <c r="D559" s="534">
        <v>17.32</v>
      </c>
      <c r="E559" s="292">
        <v>14.68</v>
      </c>
      <c r="F559" s="292">
        <f t="shared" si="128"/>
        <v>-21154.320000000003</v>
      </c>
      <c r="G559" s="292">
        <f t="shared" si="129"/>
        <v>138785.16</v>
      </c>
      <c r="H559" s="294">
        <f t="shared" si="130"/>
        <v>-0.15242494226327949</v>
      </c>
      <c r="I559" s="292"/>
    </row>
    <row r="560" spans="2:9" x14ac:dyDescent="0.25">
      <c r="B560" s="533">
        <v>42548</v>
      </c>
      <c r="C560" s="291">
        <v>8978</v>
      </c>
      <c r="D560" s="534">
        <v>16.943300000000001</v>
      </c>
      <c r="E560" s="292">
        <v>13.66</v>
      </c>
      <c r="F560" s="292">
        <f t="shared" si="128"/>
        <v>-29477.467400000005</v>
      </c>
      <c r="G560" s="292">
        <f t="shared" si="129"/>
        <v>152116.9474</v>
      </c>
      <c r="H560" s="294">
        <f t="shared" si="130"/>
        <v>-0.19378161279089673</v>
      </c>
      <c r="I560" s="292"/>
    </row>
    <row r="561" spans="2:9" x14ac:dyDescent="0.25">
      <c r="B561" s="533">
        <v>42548</v>
      </c>
      <c r="C561" s="291">
        <v>9278</v>
      </c>
      <c r="D561" s="534">
        <v>16.834599999999998</v>
      </c>
      <c r="E561" s="292">
        <v>13.66</v>
      </c>
      <c r="F561" s="292">
        <f t="shared" si="128"/>
        <v>-29453.938799999982</v>
      </c>
      <c r="G561" s="292">
        <f t="shared" si="129"/>
        <v>156191.41879999998</v>
      </c>
      <c r="H561" s="293">
        <f t="shared" si="130"/>
        <v>-0.18857590913951019</v>
      </c>
      <c r="I561" s="292"/>
    </row>
    <row r="562" spans="2:9" x14ac:dyDescent="0.25">
      <c r="B562" s="533">
        <v>42549</v>
      </c>
      <c r="C562" s="291">
        <v>8178</v>
      </c>
      <c r="D562" s="534">
        <v>17.124400000000001</v>
      </c>
      <c r="E562" s="292">
        <v>14.78</v>
      </c>
      <c r="F562" s="292">
        <f t="shared" si="128"/>
        <v>-19172.503200000017</v>
      </c>
      <c r="G562" s="292">
        <f t="shared" si="129"/>
        <v>140043.3432</v>
      </c>
      <c r="H562" s="293">
        <f t="shared" si="130"/>
        <v>-0.13690406671182651</v>
      </c>
      <c r="I562" s="292">
        <v>17</v>
      </c>
    </row>
    <row r="563" spans="2:9" x14ac:dyDescent="0.25">
      <c r="B563" s="533">
        <v>42552</v>
      </c>
      <c r="C563" s="291">
        <v>7678</v>
      </c>
      <c r="D563" s="534">
        <v>17.2315</v>
      </c>
      <c r="E563" s="292">
        <v>15.48</v>
      </c>
      <c r="F563" s="292">
        <f t="shared" si="128"/>
        <v>-13448.017</v>
      </c>
      <c r="G563" s="292">
        <f t="shared" si="129"/>
        <v>132303.45699999999</v>
      </c>
      <c r="H563" s="293">
        <f t="shared" si="130"/>
        <v>-0.1016452427240809</v>
      </c>
      <c r="I563" s="292">
        <v>17</v>
      </c>
    </row>
    <row r="564" spans="2:9" x14ac:dyDescent="0.25">
      <c r="B564" s="533">
        <v>42552</v>
      </c>
      <c r="C564" s="291">
        <v>7300</v>
      </c>
      <c r="D564" s="534">
        <v>17.313400000000001</v>
      </c>
      <c r="E564" s="292">
        <v>15.65</v>
      </c>
      <c r="F564" s="292">
        <f t="shared" si="128"/>
        <v>-12142.820000000009</v>
      </c>
      <c r="G564" s="292">
        <f t="shared" si="129"/>
        <v>126387.82</v>
      </c>
      <c r="H564" s="293">
        <f t="shared" si="130"/>
        <v>-9.6075871868032903E-2</v>
      </c>
      <c r="I564" s="292"/>
    </row>
    <row r="565" spans="2:9" x14ac:dyDescent="0.25">
      <c r="B565" s="533">
        <v>42552</v>
      </c>
      <c r="C565" s="291">
        <v>6800</v>
      </c>
      <c r="D565" s="534">
        <v>17.446100000000001</v>
      </c>
      <c r="E565" s="292">
        <v>15.7</v>
      </c>
      <c r="F565" s="292">
        <f t="shared" ref="F565:F586" si="131">C565*(E565-D565)</f>
        <v>-11873.480000000014</v>
      </c>
      <c r="G565" s="292">
        <f t="shared" ref="G565:G586" si="132">IF(C565=0, 0,D565*C565)</f>
        <v>118633.48000000001</v>
      </c>
      <c r="H565" s="293">
        <f t="shared" ref="H565:H586" si="133">IF(C565=0, D565, (E565-D565)/D565)</f>
        <v>-0.10008540590733757</v>
      </c>
      <c r="I565" s="292"/>
    </row>
    <row r="566" spans="2:9" x14ac:dyDescent="0.25">
      <c r="B566" s="533">
        <v>42552</v>
      </c>
      <c r="C566" s="291">
        <v>6000</v>
      </c>
      <c r="D566" s="534">
        <v>17.668199999999999</v>
      </c>
      <c r="E566" s="292">
        <v>15.68</v>
      </c>
      <c r="F566" s="292">
        <f t="shared" si="131"/>
        <v>-11929.199999999995</v>
      </c>
      <c r="G566" s="292">
        <f t="shared" si="132"/>
        <v>106009.2</v>
      </c>
      <c r="H566" s="293">
        <f t="shared" si="133"/>
        <v>-0.11252985589929926</v>
      </c>
      <c r="I566" s="292"/>
    </row>
    <row r="567" spans="2:9" x14ac:dyDescent="0.25">
      <c r="B567" s="533">
        <v>42556</v>
      </c>
      <c r="C567" s="291">
        <v>8178</v>
      </c>
      <c r="D567" s="534">
        <v>16.978899999999999</v>
      </c>
      <c r="E567" s="292">
        <v>14.72</v>
      </c>
      <c r="F567" s="292">
        <f t="shared" si="131"/>
        <v>-18473.284199999991</v>
      </c>
      <c r="G567" s="292">
        <f t="shared" si="132"/>
        <v>138853.4442</v>
      </c>
      <c r="H567" s="293">
        <f t="shared" si="133"/>
        <v>-0.13304159869013887</v>
      </c>
      <c r="I567" s="292">
        <v>16.75</v>
      </c>
    </row>
    <row r="568" spans="2:9" x14ac:dyDescent="0.25">
      <c r="B568" s="533">
        <v>42556</v>
      </c>
      <c r="C568" s="291">
        <v>8678</v>
      </c>
      <c r="D568" s="534">
        <v>16.843</v>
      </c>
      <c r="E568" s="292">
        <v>14.72</v>
      </c>
      <c r="F568" s="292">
        <f t="shared" si="131"/>
        <v>-18423.393999999993</v>
      </c>
      <c r="G568" s="292">
        <f t="shared" si="132"/>
        <v>146163.554</v>
      </c>
      <c r="H568" s="293">
        <f t="shared" si="133"/>
        <v>-0.12604642878347083</v>
      </c>
      <c r="I568" s="292"/>
    </row>
    <row r="569" spans="2:9" x14ac:dyDescent="0.25">
      <c r="B569" s="533">
        <v>42557</v>
      </c>
      <c r="C569" s="291">
        <v>8178</v>
      </c>
      <c r="D569" s="534">
        <v>16.960599999999999</v>
      </c>
      <c r="E569" s="292">
        <v>14.84</v>
      </c>
      <c r="F569" s="292">
        <f t="shared" si="131"/>
        <v>-17342.266799999998</v>
      </c>
      <c r="G569" s="292">
        <f t="shared" si="132"/>
        <v>138703.7868</v>
      </c>
      <c r="H569" s="293">
        <f t="shared" si="133"/>
        <v>-0.12503095409360515</v>
      </c>
      <c r="I569" s="292">
        <v>16.75</v>
      </c>
    </row>
    <row r="570" spans="2:9" x14ac:dyDescent="0.25">
      <c r="B570" s="533">
        <v>42557</v>
      </c>
      <c r="C570" s="291">
        <v>8678</v>
      </c>
      <c r="D570" s="534">
        <v>16.835000000000001</v>
      </c>
      <c r="E570" s="292">
        <v>14.84</v>
      </c>
      <c r="F570" s="292">
        <f t="shared" si="131"/>
        <v>-17312.610000000008</v>
      </c>
      <c r="G570" s="292">
        <f t="shared" si="132"/>
        <v>146094.13</v>
      </c>
      <c r="H570" s="293">
        <f t="shared" si="133"/>
        <v>-0.11850311850311855</v>
      </c>
      <c r="I570" s="292"/>
    </row>
    <row r="571" spans="2:9" x14ac:dyDescent="0.25">
      <c r="B571" s="533">
        <v>42559</v>
      </c>
      <c r="C571" s="291">
        <v>8678</v>
      </c>
      <c r="D571" s="534">
        <v>16.835000000000001</v>
      </c>
      <c r="E571" s="292">
        <v>14.92</v>
      </c>
      <c r="F571" s="292">
        <f t="shared" si="131"/>
        <v>-16618.370000000006</v>
      </c>
      <c r="G571" s="292">
        <f t="shared" si="132"/>
        <v>146094.13</v>
      </c>
      <c r="H571" s="293">
        <f t="shared" si="133"/>
        <v>-0.1137511137511138</v>
      </c>
      <c r="I571" s="292"/>
    </row>
    <row r="572" spans="2:9" x14ac:dyDescent="0.25">
      <c r="B572" s="533">
        <v>42562</v>
      </c>
      <c r="C572" s="291">
        <v>8678</v>
      </c>
      <c r="D572" s="534">
        <v>16.835000000000001</v>
      </c>
      <c r="E572" s="292">
        <v>14.69</v>
      </c>
      <c r="F572" s="292">
        <f t="shared" si="131"/>
        <v>-18614.310000000012</v>
      </c>
      <c r="G572" s="292">
        <f t="shared" si="132"/>
        <v>146094.13</v>
      </c>
      <c r="H572" s="293">
        <f t="shared" si="133"/>
        <v>-0.12741312741312749</v>
      </c>
      <c r="I572" s="292"/>
    </row>
    <row r="573" spans="2:9" x14ac:dyDescent="0.25">
      <c r="B573" s="533">
        <v>42563</v>
      </c>
      <c r="C573" s="291">
        <v>8678</v>
      </c>
      <c r="D573" s="534">
        <v>16.835000000000001</v>
      </c>
      <c r="E573" s="292">
        <v>15.6</v>
      </c>
      <c r="F573" s="292">
        <f t="shared" si="131"/>
        <v>-10717.330000000011</v>
      </c>
      <c r="G573" s="292">
        <f t="shared" si="132"/>
        <v>146094.13</v>
      </c>
      <c r="H573" s="293">
        <f t="shared" si="133"/>
        <v>-7.3359073359073421E-2</v>
      </c>
      <c r="I573" s="292"/>
    </row>
    <row r="574" spans="2:9" x14ac:dyDescent="0.25">
      <c r="B574" s="533">
        <v>42564</v>
      </c>
      <c r="C574" s="291">
        <v>8738</v>
      </c>
      <c r="D574" s="534">
        <v>16.816099999999999</v>
      </c>
      <c r="E574" s="292">
        <v>15.29</v>
      </c>
      <c r="F574" s="292">
        <f t="shared" si="131"/>
        <v>-13335.061799999996</v>
      </c>
      <c r="G574" s="292">
        <f t="shared" si="132"/>
        <v>146939.08179999999</v>
      </c>
      <c r="H574" s="293">
        <f t="shared" si="133"/>
        <v>-9.0752314745987453E-2</v>
      </c>
      <c r="I574" s="292"/>
    </row>
    <row r="575" spans="2:9" x14ac:dyDescent="0.25">
      <c r="B575" s="533">
        <v>42566</v>
      </c>
      <c r="C575" s="291">
        <v>8738</v>
      </c>
      <c r="D575" s="534">
        <v>16.816099999999999</v>
      </c>
      <c r="E575" s="292">
        <v>15.21</v>
      </c>
      <c r="F575" s="292">
        <f t="shared" si="131"/>
        <v>-14034.101799999982</v>
      </c>
      <c r="G575" s="292">
        <f t="shared" si="132"/>
        <v>146939.08179999999</v>
      </c>
      <c r="H575" s="293">
        <f t="shared" si="133"/>
        <v>-9.5509660384988079E-2</v>
      </c>
      <c r="I575" s="292"/>
    </row>
    <row r="576" spans="2:9" x14ac:dyDescent="0.25">
      <c r="B576" s="533">
        <v>42570</v>
      </c>
      <c r="C576" s="291">
        <v>9138</v>
      </c>
      <c r="D576" s="534">
        <v>16.733499999999999</v>
      </c>
      <c r="E576" s="292">
        <v>14.75</v>
      </c>
      <c r="F576" s="292">
        <f t="shared" si="131"/>
        <v>-18125.222999999994</v>
      </c>
      <c r="G576" s="292">
        <f t="shared" si="132"/>
        <v>152910.723</v>
      </c>
      <c r="H576" s="293">
        <f t="shared" si="133"/>
        <v>-0.1185346759494427</v>
      </c>
      <c r="I576" s="292"/>
    </row>
    <row r="577" spans="2:9" x14ac:dyDescent="0.25">
      <c r="B577" s="533">
        <v>42571</v>
      </c>
      <c r="C577" s="312">
        <v>9138</v>
      </c>
      <c r="D577" s="535">
        <v>16.7227</v>
      </c>
      <c r="E577" s="292">
        <v>14.84</v>
      </c>
      <c r="F577" s="292">
        <f t="shared" si="131"/>
        <v>-17204.112599999997</v>
      </c>
      <c r="G577" s="292">
        <f t="shared" si="132"/>
        <v>152812.03260000001</v>
      </c>
      <c r="H577" s="293">
        <f t="shared" si="133"/>
        <v>-0.11258349429218965</v>
      </c>
      <c r="I577" s="292"/>
    </row>
    <row r="578" spans="2:9" x14ac:dyDescent="0.25">
      <c r="B578" s="533">
        <v>42572</v>
      </c>
      <c r="C578" s="291">
        <v>9138</v>
      </c>
      <c r="D578" s="534">
        <v>16.718900000000001</v>
      </c>
      <c r="E578" s="292">
        <v>14.42</v>
      </c>
      <c r="F578" s="292">
        <f t="shared" si="131"/>
        <v>-21007.348200000015</v>
      </c>
      <c r="G578" s="292">
        <f t="shared" si="132"/>
        <v>152777.3082</v>
      </c>
      <c r="H578" s="293">
        <f t="shared" si="133"/>
        <v>-0.13750306539305823</v>
      </c>
      <c r="I578" s="292"/>
    </row>
    <row r="579" spans="2:9" x14ac:dyDescent="0.25">
      <c r="B579" s="533">
        <v>42573</v>
      </c>
      <c r="C579" s="291">
        <v>9278</v>
      </c>
      <c r="D579" s="534">
        <v>16.679099999999998</v>
      </c>
      <c r="E579" s="292">
        <v>14.11</v>
      </c>
      <c r="F579" s="292">
        <f t="shared" si="131"/>
        <v>-23836.109799999987</v>
      </c>
      <c r="G579" s="292">
        <f t="shared" si="132"/>
        <v>154748.68979999999</v>
      </c>
      <c r="H579" s="293">
        <f t="shared" si="133"/>
        <v>-0.15403109280476759</v>
      </c>
      <c r="I579" s="292"/>
    </row>
    <row r="580" spans="2:9" x14ac:dyDescent="0.25">
      <c r="B580" s="533">
        <v>42576</v>
      </c>
      <c r="C580" s="291">
        <v>9478</v>
      </c>
      <c r="D580" s="534">
        <v>16.613099999999999</v>
      </c>
      <c r="E580" s="292">
        <v>13.58</v>
      </c>
      <c r="F580" s="292">
        <f t="shared" si="131"/>
        <v>-28747.721799999992</v>
      </c>
      <c r="G580" s="292">
        <f t="shared" si="132"/>
        <v>157458.96179999999</v>
      </c>
      <c r="H580" s="293">
        <f t="shared" si="133"/>
        <v>-0.18257278894366491</v>
      </c>
      <c r="I580" s="292"/>
    </row>
    <row r="581" spans="2:9" x14ac:dyDescent="0.25">
      <c r="B581" s="533">
        <v>42577</v>
      </c>
      <c r="C581" s="312">
        <v>9278</v>
      </c>
      <c r="D581" s="535">
        <v>16.674199999999999</v>
      </c>
      <c r="E581" s="292">
        <v>13.78</v>
      </c>
      <c r="F581" s="292">
        <f t="shared" si="131"/>
        <v>-26852.387599999998</v>
      </c>
      <c r="G581" s="292">
        <f t="shared" si="132"/>
        <v>154703.22759999998</v>
      </c>
      <c r="H581" s="293">
        <f t="shared" si="133"/>
        <v>-0.17357354475776948</v>
      </c>
      <c r="I581" s="292">
        <v>16.53</v>
      </c>
    </row>
    <row r="582" spans="2:9" x14ac:dyDescent="0.25">
      <c r="B582" s="533">
        <v>42578</v>
      </c>
      <c r="C582" s="312">
        <v>9478</v>
      </c>
      <c r="D582" s="535">
        <v>16.6004</v>
      </c>
      <c r="E582" s="292">
        <v>13.13</v>
      </c>
      <c r="F582" s="292">
        <f t="shared" si="131"/>
        <v>-32892.451199999996</v>
      </c>
      <c r="G582" s="292">
        <f t="shared" si="132"/>
        <v>157338.5912</v>
      </c>
      <c r="H582" s="293">
        <f t="shared" si="133"/>
        <v>-0.20905520348907253</v>
      </c>
      <c r="I582" s="292"/>
    </row>
    <row r="583" spans="2:9" x14ac:dyDescent="0.25">
      <c r="B583" s="533">
        <v>42580</v>
      </c>
      <c r="C583" s="291">
        <v>9478</v>
      </c>
      <c r="D583" s="534">
        <v>16.599</v>
      </c>
      <c r="E583" s="292">
        <v>13.64</v>
      </c>
      <c r="F583" s="292">
        <f t="shared" si="131"/>
        <v>-28045.401999999998</v>
      </c>
      <c r="G583" s="292">
        <f t="shared" si="132"/>
        <v>157325.32200000001</v>
      </c>
      <c r="H583" s="294">
        <f t="shared" si="133"/>
        <v>-0.17826375082836313</v>
      </c>
      <c r="I583" s="292"/>
    </row>
    <row r="584" spans="2:9" x14ac:dyDescent="0.25">
      <c r="B584" s="533">
        <v>42580</v>
      </c>
      <c r="C584" s="291">
        <v>9278</v>
      </c>
      <c r="D584" s="534">
        <v>16.664000000000001</v>
      </c>
      <c r="E584" s="292">
        <v>13.64</v>
      </c>
      <c r="F584" s="292">
        <f t="shared" si="131"/>
        <v>-28056.67200000001</v>
      </c>
      <c r="G584" s="292">
        <f t="shared" si="132"/>
        <v>154608.592</v>
      </c>
      <c r="H584" s="294">
        <f t="shared" si="133"/>
        <v>-0.18146903504560732</v>
      </c>
      <c r="I584" s="292">
        <v>16.53</v>
      </c>
    </row>
    <row r="585" spans="2:9" x14ac:dyDescent="0.25">
      <c r="B585" s="533">
        <v>42583</v>
      </c>
      <c r="C585" s="291">
        <v>9478</v>
      </c>
      <c r="D585" s="534">
        <v>16.5871</v>
      </c>
      <c r="E585" s="292">
        <v>12.92</v>
      </c>
      <c r="F585" s="292">
        <f t="shared" si="131"/>
        <v>-34756.773799999995</v>
      </c>
      <c r="G585" s="292">
        <f t="shared" si="132"/>
        <v>157212.5338</v>
      </c>
      <c r="H585" s="294">
        <f t="shared" si="133"/>
        <v>-0.22108144280796521</v>
      </c>
      <c r="I585" s="292"/>
    </row>
    <row r="586" spans="2:9" x14ac:dyDescent="0.25">
      <c r="B586" s="533">
        <v>42584</v>
      </c>
      <c r="C586" s="291">
        <v>9678</v>
      </c>
      <c r="D586" s="534">
        <v>16.5063</v>
      </c>
      <c r="E586" s="292">
        <v>12.9</v>
      </c>
      <c r="F586" s="292">
        <f t="shared" si="131"/>
        <v>-34901.771399999991</v>
      </c>
      <c r="G586" s="292">
        <f t="shared" si="132"/>
        <v>159747.97140000001</v>
      </c>
      <c r="H586" s="294">
        <f t="shared" si="133"/>
        <v>-0.21848021664455386</v>
      </c>
      <c r="I586" s="292"/>
    </row>
    <row r="587" spans="2:9" x14ac:dyDescent="0.25">
      <c r="B587" s="533">
        <v>42585</v>
      </c>
      <c r="C587" s="291">
        <v>10078</v>
      </c>
      <c r="D587" s="534">
        <v>16.5063</v>
      </c>
      <c r="E587" s="292">
        <v>12.9</v>
      </c>
      <c r="F587" s="292">
        <f t="shared" ref="F587:F602" si="134">C587*(E587-D587)</f>
        <v>-36344.291399999995</v>
      </c>
      <c r="G587" s="292">
        <f t="shared" ref="G587:G602" si="135">IF(C587=0, 0,D587*C587)</f>
        <v>166350.4914</v>
      </c>
      <c r="H587" s="294">
        <f t="shared" ref="H587:H602" si="136">IF(C587=0, D587, (E587-D587)/D587)</f>
        <v>-0.21848021664455386</v>
      </c>
      <c r="I587" s="292"/>
    </row>
    <row r="588" spans="2:9" x14ac:dyDescent="0.25">
      <c r="B588" s="533">
        <v>42586</v>
      </c>
      <c r="C588" s="291">
        <v>9678</v>
      </c>
      <c r="D588" s="534">
        <v>16.489799999999999</v>
      </c>
      <c r="E588" s="292">
        <v>13.41</v>
      </c>
      <c r="F588" s="292">
        <f t="shared" si="134"/>
        <v>-29806.304399999986</v>
      </c>
      <c r="G588" s="292">
        <f t="shared" si="135"/>
        <v>159588.28439999997</v>
      </c>
      <c r="H588" s="294">
        <f t="shared" si="136"/>
        <v>-0.1867700032747516</v>
      </c>
      <c r="I588" s="292"/>
    </row>
    <row r="589" spans="2:9" x14ac:dyDescent="0.25">
      <c r="B589" s="533">
        <v>42586</v>
      </c>
      <c r="C589" s="291">
        <v>9278</v>
      </c>
      <c r="D589" s="534">
        <v>16.609200000000001</v>
      </c>
      <c r="E589" s="292">
        <v>13.66</v>
      </c>
      <c r="F589" s="292">
        <f t="shared" si="134"/>
        <v>-27362.67760000001</v>
      </c>
      <c r="G589" s="292">
        <f t="shared" si="135"/>
        <v>154100.15760000001</v>
      </c>
      <c r="H589" s="294">
        <f t="shared" si="136"/>
        <v>-0.17756424150470829</v>
      </c>
      <c r="I589" s="292">
        <v>16.53</v>
      </c>
    </row>
    <row r="590" spans="2:9" x14ac:dyDescent="0.25">
      <c r="B590" s="533">
        <v>42586</v>
      </c>
      <c r="C590" s="291">
        <v>9138</v>
      </c>
      <c r="D590" s="534">
        <v>16.6511</v>
      </c>
      <c r="E590" s="292">
        <v>13.87</v>
      </c>
      <c r="F590" s="292">
        <f t="shared" si="134"/>
        <v>-25413.691800000004</v>
      </c>
      <c r="G590" s="292">
        <f t="shared" si="135"/>
        <v>152157.7518</v>
      </c>
      <c r="H590" s="293">
        <f t="shared" si="136"/>
        <v>-0.1670219985466426</v>
      </c>
      <c r="I590" s="292"/>
    </row>
    <row r="591" spans="2:9" x14ac:dyDescent="0.25">
      <c r="B591" s="533">
        <v>42593</v>
      </c>
      <c r="C591" s="291">
        <v>8678</v>
      </c>
      <c r="D591" s="534">
        <v>16.760300000000001</v>
      </c>
      <c r="E591" s="292">
        <v>14.61</v>
      </c>
      <c r="F591" s="292">
        <f t="shared" si="134"/>
        <v>-18660.303400000012</v>
      </c>
      <c r="G591" s="292">
        <f t="shared" si="135"/>
        <v>145445.88340000002</v>
      </c>
      <c r="H591" s="293">
        <f t="shared" si="136"/>
        <v>-0.12829722618330228</v>
      </c>
      <c r="I591" s="292"/>
    </row>
    <row r="592" spans="2:9" x14ac:dyDescent="0.25">
      <c r="B592" s="533">
        <v>42597</v>
      </c>
      <c r="C592" s="291">
        <v>8678</v>
      </c>
      <c r="D592" s="534">
        <v>16.7471</v>
      </c>
      <c r="E592" s="292">
        <v>14.9</v>
      </c>
      <c r="F592" s="292">
        <f t="shared" si="134"/>
        <v>-16029.133799999994</v>
      </c>
      <c r="G592" s="292">
        <f t="shared" si="135"/>
        <v>145331.33379999999</v>
      </c>
      <c r="H592" s="293">
        <f t="shared" si="136"/>
        <v>-0.11029372249523794</v>
      </c>
      <c r="I592" s="292"/>
    </row>
    <row r="593" spans="2:9" x14ac:dyDescent="0.25">
      <c r="B593" s="533">
        <v>42598</v>
      </c>
      <c r="C593" s="291">
        <v>8178</v>
      </c>
      <c r="D593" s="534">
        <v>16.8429</v>
      </c>
      <c r="E593" s="292">
        <v>15.17</v>
      </c>
      <c r="F593" s="292">
        <f t="shared" si="134"/>
        <v>-13680.976200000003</v>
      </c>
      <c r="G593" s="292">
        <f t="shared" si="135"/>
        <v>137741.23620000001</v>
      </c>
      <c r="H593" s="293">
        <f t="shared" si="136"/>
        <v>-9.9323750660515728E-2</v>
      </c>
      <c r="I593" s="292">
        <v>16.75</v>
      </c>
    </row>
    <row r="594" spans="2:9" x14ac:dyDescent="0.25">
      <c r="B594" s="533">
        <v>42599</v>
      </c>
      <c r="C594" s="291">
        <v>7178</v>
      </c>
      <c r="D594" s="534">
        <v>17.009899999999998</v>
      </c>
      <c r="E594" s="292">
        <v>15.7</v>
      </c>
      <c r="F594" s="292">
        <f t="shared" si="134"/>
        <v>-9402.4621999999927</v>
      </c>
      <c r="G594" s="292">
        <f t="shared" si="135"/>
        <v>122097.06219999999</v>
      </c>
      <c r="H594" s="293">
        <f t="shared" si="136"/>
        <v>-7.7008095285686515E-2</v>
      </c>
      <c r="I594" s="292"/>
    </row>
    <row r="595" spans="2:9" x14ac:dyDescent="0.25">
      <c r="B595" s="533">
        <v>42600</v>
      </c>
      <c r="C595" s="291">
        <v>5500</v>
      </c>
      <c r="D595" s="534">
        <v>17.185600000000001</v>
      </c>
      <c r="E595" s="292">
        <v>16.68</v>
      </c>
      <c r="F595" s="292">
        <f t="shared" si="134"/>
        <v>-2780.8000000000065</v>
      </c>
      <c r="G595" s="292">
        <f t="shared" si="135"/>
        <v>94520.8</v>
      </c>
      <c r="H595" s="293">
        <f t="shared" si="136"/>
        <v>-2.9419979517735846E-2</v>
      </c>
      <c r="I595" s="292"/>
    </row>
    <row r="596" spans="2:9" x14ac:dyDescent="0.25">
      <c r="B596" s="533">
        <v>42601</v>
      </c>
      <c r="C596" s="291">
        <v>5000</v>
      </c>
      <c r="D596" s="534">
        <v>17.222200000000001</v>
      </c>
      <c r="E596" s="292">
        <v>16.8</v>
      </c>
      <c r="F596" s="292">
        <f t="shared" si="134"/>
        <v>-2111.0000000000005</v>
      </c>
      <c r="G596" s="292">
        <f t="shared" si="135"/>
        <v>86111</v>
      </c>
      <c r="H596" s="293">
        <f t="shared" si="136"/>
        <v>-2.4514870341768188E-2</v>
      </c>
      <c r="I596" s="292"/>
    </row>
    <row r="597" spans="2:9" x14ac:dyDescent="0.25">
      <c r="B597" s="533">
        <v>42604</v>
      </c>
      <c r="C597" s="291">
        <v>6000</v>
      </c>
      <c r="D597" s="534">
        <v>16.9651</v>
      </c>
      <c r="E597" s="292">
        <v>15.64</v>
      </c>
      <c r="F597" s="292">
        <f t="shared" si="134"/>
        <v>-7950.599999999994</v>
      </c>
      <c r="G597" s="292">
        <f t="shared" si="135"/>
        <v>101790.59999999999</v>
      </c>
      <c r="H597" s="293">
        <f t="shared" si="136"/>
        <v>-7.8107408739117312E-2</v>
      </c>
      <c r="I597" s="292"/>
    </row>
    <row r="598" spans="2:9" x14ac:dyDescent="0.25">
      <c r="B598" s="533">
        <v>42604</v>
      </c>
      <c r="C598" s="291">
        <v>6500</v>
      </c>
      <c r="D598" s="534">
        <v>16.850899999999999</v>
      </c>
      <c r="E598" s="292">
        <v>15.64</v>
      </c>
      <c r="F598" s="292">
        <f t="shared" si="134"/>
        <v>-7870.8499999999922</v>
      </c>
      <c r="G598" s="292">
        <f t="shared" si="135"/>
        <v>109530.84999999999</v>
      </c>
      <c r="H598" s="293">
        <f t="shared" si="136"/>
        <v>-7.1859663282079822E-2</v>
      </c>
      <c r="I598" s="292"/>
    </row>
    <row r="599" spans="2:9" x14ac:dyDescent="0.25">
      <c r="B599" s="533">
        <v>42605</v>
      </c>
      <c r="C599" s="291">
        <v>6000</v>
      </c>
      <c r="D599" s="534">
        <v>16.923500000000001</v>
      </c>
      <c r="E599" s="292">
        <v>16.43</v>
      </c>
      <c r="F599" s="292">
        <f t="shared" si="134"/>
        <v>-2961.0000000000055</v>
      </c>
      <c r="G599" s="292">
        <f t="shared" si="135"/>
        <v>101541</v>
      </c>
      <c r="H599" s="293">
        <f t="shared" si="136"/>
        <v>-2.9160634620498178E-2</v>
      </c>
      <c r="I599" s="292"/>
    </row>
    <row r="600" spans="2:9" x14ac:dyDescent="0.25">
      <c r="B600" s="533">
        <v>42605</v>
      </c>
      <c r="C600" s="291">
        <v>5500</v>
      </c>
      <c r="D600" s="534">
        <v>16.9848</v>
      </c>
      <c r="E600" s="292">
        <v>16.43</v>
      </c>
      <c r="F600" s="292">
        <f t="shared" si="134"/>
        <v>-3051.400000000001</v>
      </c>
      <c r="G600" s="292">
        <f t="shared" si="135"/>
        <v>93416.4</v>
      </c>
      <c r="H600" s="293">
        <f t="shared" si="136"/>
        <v>-3.266450002355048E-2</v>
      </c>
      <c r="I600" s="292"/>
    </row>
    <row r="601" spans="2:9" x14ac:dyDescent="0.25">
      <c r="B601" s="533">
        <v>42605</v>
      </c>
      <c r="C601" s="291">
        <v>5000</v>
      </c>
      <c r="D601" s="534">
        <v>17.035299999999999</v>
      </c>
      <c r="E601" s="292">
        <v>16.43</v>
      </c>
      <c r="F601" s="292">
        <f t="shared" si="134"/>
        <v>-3026.4999999999986</v>
      </c>
      <c r="G601" s="292">
        <f t="shared" si="135"/>
        <v>85176.5</v>
      </c>
      <c r="H601" s="293">
        <f t="shared" si="136"/>
        <v>-3.5532100990296606E-2</v>
      </c>
      <c r="I601" s="292"/>
    </row>
    <row r="602" spans="2:9" x14ac:dyDescent="0.25">
      <c r="B602" s="533">
        <v>42606</v>
      </c>
      <c r="C602" s="291">
        <v>5178</v>
      </c>
      <c r="D602" s="534">
        <v>17.0017</v>
      </c>
      <c r="E602" s="292">
        <v>16.059999999999999</v>
      </c>
      <c r="F602" s="292">
        <f t="shared" si="134"/>
        <v>-4876.1226000000042</v>
      </c>
      <c r="G602" s="292">
        <f t="shared" si="135"/>
        <v>88034.802599999995</v>
      </c>
      <c r="H602" s="293">
        <f t="shared" si="136"/>
        <v>-5.5388578789179958E-2</v>
      </c>
      <c r="I602" s="292"/>
    </row>
    <row r="603" spans="2:9" x14ac:dyDescent="0.25">
      <c r="B603" s="533">
        <v>42607</v>
      </c>
      <c r="C603" s="291">
        <v>5178</v>
      </c>
      <c r="D603" s="534">
        <v>17.0017</v>
      </c>
      <c r="E603" s="292">
        <v>16.010000000000002</v>
      </c>
      <c r="F603" s="292">
        <f>C603*(E603-D603)</f>
        <v>-5135.0225999999902</v>
      </c>
      <c r="G603" s="292">
        <f>IF(C603=0, 0,D603*C603)</f>
        <v>88034.802599999995</v>
      </c>
      <c r="H603" s="293">
        <f>IF(C603=0, D603, (E603-D603)/D603)</f>
        <v>-5.8329461171529789E-2</v>
      </c>
      <c r="I603" s="292"/>
    </row>
    <row r="604" spans="2:9" x14ac:dyDescent="0.25">
      <c r="B604" s="533">
        <v>42608</v>
      </c>
      <c r="C604" s="291">
        <v>6178</v>
      </c>
      <c r="D604" s="534">
        <v>16.825800000000001</v>
      </c>
      <c r="E604" s="292">
        <v>15.95</v>
      </c>
      <c r="F604" s="292">
        <f>C604*(E604-D604)</f>
        <v>-5410.6924000000108</v>
      </c>
      <c r="G604" s="292">
        <f>IF(C604=0, 0,D604*C604)</f>
        <v>103949.79240000001</v>
      </c>
      <c r="H604" s="293">
        <f>IF(C604=0, D604, (E604-D604)/D604)</f>
        <v>-5.2051016890727435E-2</v>
      </c>
      <c r="I604" s="292"/>
    </row>
    <row r="605" spans="2:9" x14ac:dyDescent="0.25">
      <c r="B605" s="533">
        <v>42611</v>
      </c>
      <c r="C605" s="291">
        <v>6178</v>
      </c>
      <c r="D605" s="534">
        <v>16.825800000000001</v>
      </c>
      <c r="E605" s="292">
        <v>15.99</v>
      </c>
      <c r="F605" s="292">
        <f t="shared" ref="F605:F610" si="137">C605*(E605-D605)</f>
        <v>-5163.5724000000046</v>
      </c>
      <c r="G605" s="292">
        <f t="shared" ref="G605:G610" si="138">IF(C605=0, 0,D605*C605)</f>
        <v>103949.79240000001</v>
      </c>
      <c r="H605" s="293">
        <f t="shared" ref="H605:H610" si="139">IF(C605=0, D605, (E605-D605)/D605)</f>
        <v>-4.9673715365688452E-2</v>
      </c>
      <c r="I605" s="292"/>
    </row>
    <row r="606" spans="2:9" x14ac:dyDescent="0.25">
      <c r="B606" s="533">
        <v>42612</v>
      </c>
      <c r="C606" s="291">
        <v>6678</v>
      </c>
      <c r="D606" s="534">
        <v>16.739999999999998</v>
      </c>
      <c r="E606" s="292">
        <v>15.55</v>
      </c>
      <c r="F606" s="369">
        <f t="shared" si="137"/>
        <v>-7946.8199999999852</v>
      </c>
      <c r="G606" s="292">
        <f t="shared" si="138"/>
        <v>111789.71999999999</v>
      </c>
      <c r="H606" s="294">
        <f t="shared" si="139"/>
        <v>-7.1087216248506446E-2</v>
      </c>
      <c r="I606" s="311"/>
    </row>
    <row r="607" spans="2:9" x14ac:dyDescent="0.25">
      <c r="B607" s="533">
        <v>42612</v>
      </c>
      <c r="C607" s="291">
        <v>7178</v>
      </c>
      <c r="D607" s="534">
        <v>16.6571</v>
      </c>
      <c r="E607" s="292">
        <v>15.55</v>
      </c>
      <c r="F607" s="292">
        <f t="shared" si="137"/>
        <v>-7946.7637999999934</v>
      </c>
      <c r="G607" s="292">
        <f t="shared" si="138"/>
        <v>119564.66379999999</v>
      </c>
      <c r="H607" s="293">
        <f t="shared" si="139"/>
        <v>-6.6464150422342369E-2</v>
      </c>
      <c r="I607" s="292"/>
    </row>
    <row r="608" spans="2:9" x14ac:dyDescent="0.25">
      <c r="B608" s="533">
        <v>42613</v>
      </c>
      <c r="C608" s="291">
        <v>7678</v>
      </c>
      <c r="D608" s="534">
        <v>16.565200000000001</v>
      </c>
      <c r="E608" s="292">
        <v>15.02</v>
      </c>
      <c r="F608" s="292">
        <f t="shared" si="137"/>
        <v>-11864.04560000001</v>
      </c>
      <c r="G608" s="292">
        <f t="shared" si="138"/>
        <v>127187.60560000001</v>
      </c>
      <c r="H608" s="293">
        <f t="shared" si="139"/>
        <v>-9.3279887957887692E-2</v>
      </c>
      <c r="I608" s="292" t="s">
        <v>250</v>
      </c>
    </row>
    <row r="609" spans="2:9" x14ac:dyDescent="0.25">
      <c r="B609" s="533">
        <v>42613</v>
      </c>
      <c r="C609" s="291">
        <v>8178</v>
      </c>
      <c r="D609" s="534">
        <v>16.474399999999999</v>
      </c>
      <c r="E609" s="292">
        <v>15.02</v>
      </c>
      <c r="F609" s="292">
        <f t="shared" si="137"/>
        <v>-11894.083199999997</v>
      </c>
      <c r="G609" s="292">
        <f t="shared" si="138"/>
        <v>134727.64319999999</v>
      </c>
      <c r="H609" s="293">
        <f t="shared" si="139"/>
        <v>-8.8282426067110162E-2</v>
      </c>
      <c r="I609" s="292" t="s">
        <v>251</v>
      </c>
    </row>
    <row r="610" spans="2:9" x14ac:dyDescent="0.25">
      <c r="B610" s="533">
        <v>42615</v>
      </c>
      <c r="C610" s="291">
        <v>7678</v>
      </c>
      <c r="D610" s="534">
        <v>16.528099999999998</v>
      </c>
      <c r="E610" s="292">
        <v>15.49</v>
      </c>
      <c r="F610" s="292">
        <f t="shared" si="137"/>
        <v>-7970.5317999999861</v>
      </c>
      <c r="G610" s="292">
        <f t="shared" si="138"/>
        <v>126902.75179999998</v>
      </c>
      <c r="H610" s="293">
        <f t="shared" si="139"/>
        <v>-6.2808187268953986E-2</v>
      </c>
      <c r="I610" s="292">
        <v>16.350000000000001</v>
      </c>
    </row>
    <row r="611" spans="2:9" x14ac:dyDescent="0.25">
      <c r="B611" s="533">
        <v>42616</v>
      </c>
      <c r="C611" s="291">
        <v>7678</v>
      </c>
      <c r="D611" s="534">
        <v>16.528099999999998</v>
      </c>
      <c r="E611" s="292">
        <v>15.64</v>
      </c>
      <c r="F611" s="292">
        <f>C611*(E611-D611)</f>
        <v>-6818.8317999999836</v>
      </c>
      <c r="G611" s="292">
        <f>IF(C611=0, 0,D611*C611)</f>
        <v>126902.75179999998</v>
      </c>
      <c r="H611" s="293">
        <f>IF(C611=0, D611, (E611-D611)/D611)</f>
        <v>-5.3732733950060681E-2</v>
      </c>
      <c r="I611" s="292"/>
    </row>
    <row r="612" spans="2:9" x14ac:dyDescent="0.25">
      <c r="B612" s="533">
        <v>42621</v>
      </c>
      <c r="C612" s="291">
        <v>7178</v>
      </c>
      <c r="D612" s="534">
        <v>16.545400000000001</v>
      </c>
      <c r="E612" s="292">
        <v>16.739999999999998</v>
      </c>
      <c r="F612" s="292">
        <f>C612*(E612-D612)</f>
        <v>1396.8387999999832</v>
      </c>
      <c r="G612" s="292">
        <f>IF(C612=0, 0,D612*C612)</f>
        <v>118762.8812</v>
      </c>
      <c r="H612" s="293">
        <f>IF(C612=0, D612, (E612-D612)/D612)</f>
        <v>1.1761577235968768E-2</v>
      </c>
      <c r="I612" s="292"/>
    </row>
    <row r="613" spans="2:9" x14ac:dyDescent="0.25">
      <c r="B613" s="533">
        <v>42621</v>
      </c>
      <c r="C613" s="312">
        <v>6678</v>
      </c>
      <c r="D613" s="535">
        <v>16.532299999999999</v>
      </c>
      <c r="E613" s="292">
        <v>16.739999999999998</v>
      </c>
      <c r="F613" s="292">
        <f>C613*(E613-D613)</f>
        <v>1387.0205999999941</v>
      </c>
      <c r="G613" s="292">
        <f>IF(C613=0, 0,D613*C613)</f>
        <v>110402.6994</v>
      </c>
      <c r="H613" s="293">
        <f>IF(C613=0, D613, (E613-D613)/D613)</f>
        <v>1.256328520532528E-2</v>
      </c>
      <c r="I613" s="292"/>
    </row>
    <row r="614" spans="2:9" x14ac:dyDescent="0.25">
      <c r="B614" s="533">
        <v>42621</v>
      </c>
      <c r="C614" s="291">
        <v>6458</v>
      </c>
      <c r="D614" s="534">
        <v>16.524263999999999</v>
      </c>
      <c r="E614" s="292">
        <v>16.739999999999998</v>
      </c>
      <c r="F614" s="292">
        <f>C614*(E614-D614)</f>
        <v>1393.2230879999981</v>
      </c>
      <c r="G614" s="292">
        <f>IF(C614=0, 0,D614*C614)</f>
        <v>106713.69691199998</v>
      </c>
      <c r="H614" s="293">
        <f>IF(C614=0, D614, (E614-D614)/D614)</f>
        <v>1.3055710075801242E-2</v>
      </c>
      <c r="I614" s="292"/>
    </row>
    <row r="615" spans="2:9" x14ac:dyDescent="0.25">
      <c r="B615" s="533">
        <v>42622</v>
      </c>
      <c r="C615" s="291">
        <v>7178</v>
      </c>
      <c r="D615" s="534">
        <v>16.477945999999999</v>
      </c>
      <c r="E615" s="292">
        <v>15.67</v>
      </c>
      <c r="F615" s="292">
        <f>C615*(E615-D615)</f>
        <v>-5799.4363879999955</v>
      </c>
      <c r="G615" s="292">
        <f>IF(C615=0, 0,D615*C615)</f>
        <v>118278.696388</v>
      </c>
      <c r="H615" s="293">
        <f>IF(C615=0, D615, (E615-D615)/D615)</f>
        <v>-4.9031960658203359E-2</v>
      </c>
      <c r="I615" s="292"/>
    </row>
    <row r="616" spans="2:9" x14ac:dyDescent="0.25">
      <c r="B616" s="533">
        <v>42622</v>
      </c>
      <c r="C616" s="291">
        <v>7678</v>
      </c>
      <c r="D616" s="534">
        <v>16.430541999999999</v>
      </c>
      <c r="E616" s="292">
        <v>15.67</v>
      </c>
      <c r="F616" s="292">
        <f t="shared" ref="F616:F622" si="140">C616*(E616-D616)</f>
        <v>-5839.4414759999936</v>
      </c>
      <c r="G616" s="292">
        <f t="shared" ref="G616:G622" si="141">IF(C616=0, 0,D616*C616)</f>
        <v>126153.70147599999</v>
      </c>
      <c r="H616" s="293">
        <f t="shared" ref="H616:H622" si="142">IF(C616=0, D616, (E616-D616)/D616)</f>
        <v>-4.6288308687564853E-2</v>
      </c>
      <c r="I616" s="292">
        <v>16.350000000000001</v>
      </c>
    </row>
    <row r="617" spans="2:9" x14ac:dyDescent="0.25">
      <c r="B617" s="533">
        <v>42625</v>
      </c>
      <c r="C617" s="312">
        <v>7678</v>
      </c>
      <c r="D617" s="535">
        <v>16.412330000000001</v>
      </c>
      <c r="E617" s="292">
        <v>15.47</v>
      </c>
      <c r="F617" s="292">
        <f t="shared" si="140"/>
        <v>-7235.2097400000011</v>
      </c>
      <c r="G617" s="292">
        <f t="shared" si="141"/>
        <v>126013.86974000001</v>
      </c>
      <c r="H617" s="293">
        <f t="shared" si="142"/>
        <v>-5.7415979327737135E-2</v>
      </c>
      <c r="I617" s="292"/>
    </row>
    <row r="618" spans="2:9" x14ac:dyDescent="0.25">
      <c r="B618" s="533">
        <v>42625</v>
      </c>
      <c r="C618" s="312">
        <v>7678</v>
      </c>
      <c r="D618" s="535">
        <v>16.355817999999999</v>
      </c>
      <c r="E618" s="292">
        <v>15.47</v>
      </c>
      <c r="F618" s="292">
        <f t="shared" si="140"/>
        <v>-6801.3106039999893</v>
      </c>
      <c r="G618" s="292">
        <f t="shared" si="141"/>
        <v>125579.970604</v>
      </c>
      <c r="H618" s="293">
        <f t="shared" si="142"/>
        <v>-5.4159198885680847E-2</v>
      </c>
      <c r="I618" s="292" t="s">
        <v>265</v>
      </c>
    </row>
    <row r="619" spans="2:9" x14ac:dyDescent="0.25">
      <c r="B619" s="533">
        <v>42626</v>
      </c>
      <c r="C619" s="291">
        <v>8278</v>
      </c>
      <c r="D619" s="534">
        <v>16.25066</v>
      </c>
      <c r="E619" s="292">
        <v>14.34</v>
      </c>
      <c r="F619" s="292">
        <f t="shared" si="140"/>
        <v>-15816.44348</v>
      </c>
      <c r="G619" s="292">
        <f t="shared" si="141"/>
        <v>134522.96348000001</v>
      </c>
      <c r="H619" s="294">
        <f t="shared" si="142"/>
        <v>-0.11757430159759666</v>
      </c>
      <c r="I619" s="292"/>
    </row>
    <row r="620" spans="2:9" x14ac:dyDescent="0.25">
      <c r="B620" s="533">
        <v>42626</v>
      </c>
      <c r="C620" s="291">
        <v>8678</v>
      </c>
      <c r="D620" s="534">
        <v>16.18149</v>
      </c>
      <c r="E620" s="292">
        <v>14.34</v>
      </c>
      <c r="F620" s="292">
        <f t="shared" si="140"/>
        <v>-15980.450220000002</v>
      </c>
      <c r="G620" s="292">
        <f t="shared" si="141"/>
        <v>140422.97021999999</v>
      </c>
      <c r="H620" s="294">
        <f t="shared" si="142"/>
        <v>-0.11380225183218605</v>
      </c>
      <c r="I620" s="292"/>
    </row>
    <row r="621" spans="2:9" x14ac:dyDescent="0.25">
      <c r="B621" s="533">
        <v>42626</v>
      </c>
      <c r="C621" s="291">
        <v>8978</v>
      </c>
      <c r="D621" s="534">
        <v>16.124635000000001</v>
      </c>
      <c r="E621" s="292">
        <v>14.34</v>
      </c>
      <c r="F621" s="292">
        <f t="shared" si="140"/>
        <v>-16022.453030000013</v>
      </c>
      <c r="G621" s="292">
        <f t="shared" si="141"/>
        <v>144766.97303000002</v>
      </c>
      <c r="H621" s="294">
        <f t="shared" si="142"/>
        <v>-0.11067754401882594</v>
      </c>
      <c r="I621" s="292"/>
    </row>
    <row r="622" spans="2:9" x14ac:dyDescent="0.25">
      <c r="B622" s="533">
        <v>42626</v>
      </c>
      <c r="C622" s="291">
        <v>9278</v>
      </c>
      <c r="D622" s="534">
        <v>16.064019999999999</v>
      </c>
      <c r="E622" s="292">
        <v>14.34</v>
      </c>
      <c r="F622" s="292">
        <f t="shared" si="140"/>
        <v>-15995.457559999995</v>
      </c>
      <c r="G622" s="292">
        <f t="shared" si="141"/>
        <v>149041.97756</v>
      </c>
      <c r="H622" s="294">
        <f t="shared" si="142"/>
        <v>-0.10732182853357998</v>
      </c>
      <c r="I622" s="292" t="s">
        <v>266</v>
      </c>
    </row>
    <row r="623" spans="2:9" x14ac:dyDescent="0.25">
      <c r="B623" s="533">
        <v>42627</v>
      </c>
      <c r="C623" s="291">
        <v>9478</v>
      </c>
      <c r="D623" s="534">
        <v>16.020790999999999</v>
      </c>
      <c r="E623" s="292">
        <v>14.01</v>
      </c>
      <c r="F623" s="292">
        <f t="shared" ref="F623:F630" si="143">C623*(E623-D623)</f>
        <v>-19058.277097999995</v>
      </c>
      <c r="G623" s="292">
        <f t="shared" ref="G623:G630" si="144">IF(C623=0, 0,D623*C623)</f>
        <v>151845.05709799999</v>
      </c>
      <c r="H623" s="294">
        <f t="shared" ref="H623:H630" si="145">IF(C623=0, D623, (E623-D623)/D623)</f>
        <v>-0.1255113433537707</v>
      </c>
      <c r="I623" s="292"/>
    </row>
    <row r="624" spans="2:9" x14ac:dyDescent="0.25">
      <c r="B624" s="533">
        <v>42628</v>
      </c>
      <c r="C624" s="291">
        <v>9478</v>
      </c>
      <c r="D624" s="534">
        <v>16.015726999999998</v>
      </c>
      <c r="E624" s="292">
        <v>14.26</v>
      </c>
      <c r="F624" s="292">
        <f t="shared" si="143"/>
        <v>-16640.780505999985</v>
      </c>
      <c r="G624" s="292">
        <f t="shared" si="144"/>
        <v>151797.06050599998</v>
      </c>
      <c r="H624" s="294">
        <f t="shared" si="145"/>
        <v>-0.1096251827968845</v>
      </c>
      <c r="I624" s="292"/>
    </row>
    <row r="625" spans="2:9" x14ac:dyDescent="0.25">
      <c r="B625" s="533">
        <v>42629</v>
      </c>
      <c r="C625" s="291">
        <v>9478</v>
      </c>
      <c r="D625" s="534">
        <v>16.015726999999998</v>
      </c>
      <c r="E625" s="292">
        <v>14.24</v>
      </c>
      <c r="F625" s="292">
        <f t="shared" si="143"/>
        <v>-16830.340505999982</v>
      </c>
      <c r="G625" s="292">
        <f t="shared" si="144"/>
        <v>151797.06050599998</v>
      </c>
      <c r="H625" s="294">
        <f t="shared" si="145"/>
        <v>-0.1108739553315312</v>
      </c>
      <c r="I625" s="292"/>
    </row>
    <row r="626" spans="2:9" x14ac:dyDescent="0.25">
      <c r="B626" s="533">
        <v>42632</v>
      </c>
      <c r="C626" s="291">
        <v>9678</v>
      </c>
      <c r="D626" s="534">
        <v>15.975311</v>
      </c>
      <c r="E626" s="292">
        <v>14.09</v>
      </c>
      <c r="F626" s="292">
        <f t="shared" si="143"/>
        <v>-18246.039857999996</v>
      </c>
      <c r="G626" s="292">
        <f t="shared" si="144"/>
        <v>154609.05985799999</v>
      </c>
      <c r="H626" s="293">
        <f t="shared" si="145"/>
        <v>-0.11801404054043141</v>
      </c>
      <c r="I626" s="292"/>
    </row>
    <row r="627" spans="2:9" x14ac:dyDescent="0.25">
      <c r="B627" s="533">
        <v>42633</v>
      </c>
      <c r="C627" s="291">
        <v>9878</v>
      </c>
      <c r="D627" s="534">
        <v>15.937544000000001</v>
      </c>
      <c r="E627" s="292">
        <v>13.87</v>
      </c>
      <c r="F627" s="292">
        <f t="shared" si="143"/>
        <v>-20423.199632000014</v>
      </c>
      <c r="G627" s="292">
        <f t="shared" si="144"/>
        <v>157431.05963200002</v>
      </c>
      <c r="H627" s="293">
        <f t="shared" si="145"/>
        <v>-0.12972789282966068</v>
      </c>
      <c r="I627" s="292"/>
    </row>
    <row r="628" spans="2:9" x14ac:dyDescent="0.25">
      <c r="B628" s="533">
        <v>42633</v>
      </c>
      <c r="C628" s="291">
        <v>10000</v>
      </c>
      <c r="D628" s="534">
        <v>15.915126000000001</v>
      </c>
      <c r="E628" s="292">
        <v>13.87</v>
      </c>
      <c r="F628" s="292">
        <f t="shared" si="143"/>
        <v>-20451.260000000017</v>
      </c>
      <c r="G628" s="292">
        <f t="shared" si="144"/>
        <v>159151.26</v>
      </c>
      <c r="H628" s="293">
        <f t="shared" si="145"/>
        <v>-0.12850203008132022</v>
      </c>
      <c r="I628" s="292"/>
    </row>
    <row r="629" spans="2:9" x14ac:dyDescent="0.25">
      <c r="B629" s="533">
        <v>42634</v>
      </c>
      <c r="C629" s="291">
        <v>9678</v>
      </c>
      <c r="D629" s="534">
        <v>15.969538999999999</v>
      </c>
      <c r="E629" s="292">
        <v>14.65</v>
      </c>
      <c r="F629" s="292">
        <f t="shared" si="143"/>
        <v>-12770.498441999989</v>
      </c>
      <c r="G629" s="292">
        <f t="shared" si="144"/>
        <v>154553.19844199999</v>
      </c>
      <c r="H629" s="293">
        <f t="shared" si="145"/>
        <v>-8.2628496664806608E-2</v>
      </c>
      <c r="I629" s="292"/>
    </row>
    <row r="630" spans="2:9" x14ac:dyDescent="0.25">
      <c r="B630" s="533">
        <v>42634</v>
      </c>
      <c r="C630" s="291">
        <v>9278</v>
      </c>
      <c r="D630" s="534">
        <v>16.026872999999998</v>
      </c>
      <c r="E630" s="292">
        <v>14.65</v>
      </c>
      <c r="F630" s="292">
        <f t="shared" si="143"/>
        <v>-12774.627693999981</v>
      </c>
      <c r="G630" s="292">
        <f t="shared" si="144"/>
        <v>148697.32769399998</v>
      </c>
      <c r="H630" s="293">
        <f t="shared" si="145"/>
        <v>-8.5910270830747718E-2</v>
      </c>
      <c r="I630" s="292">
        <v>16</v>
      </c>
    </row>
    <row r="631" spans="2:9" x14ac:dyDescent="0.25">
      <c r="B631" s="533">
        <v>42635</v>
      </c>
      <c r="C631" s="291">
        <v>9278</v>
      </c>
      <c r="D631" s="534">
        <v>16.026872999999998</v>
      </c>
      <c r="E631" s="292">
        <v>14.87</v>
      </c>
      <c r="F631" s="292">
        <f t="shared" ref="F631:F642" si="146">C631*(E631-D631)</f>
        <v>-10733.467693999992</v>
      </c>
      <c r="G631" s="292">
        <f t="shared" ref="G631:G642" si="147">IF(C631=0, 0,D631*C631)</f>
        <v>148697.32769399998</v>
      </c>
      <c r="H631" s="293">
        <f t="shared" ref="H631:H642" si="148">IF(C631=0, D631, (E631-D631)/D631)</f>
        <v>-7.2183326092369937E-2</v>
      </c>
      <c r="I631" s="292"/>
    </row>
    <row r="632" spans="2:9" x14ac:dyDescent="0.25">
      <c r="B632" s="533">
        <v>42636</v>
      </c>
      <c r="C632" s="291">
        <v>9478</v>
      </c>
      <c r="D632" s="534">
        <v>15.992122</v>
      </c>
      <c r="E632" s="292">
        <v>14.49</v>
      </c>
      <c r="F632" s="292">
        <f t="shared" si="146"/>
        <v>-14237.112315999999</v>
      </c>
      <c r="G632" s="292">
        <f t="shared" si="147"/>
        <v>151573.33231600001</v>
      </c>
      <c r="H632" s="293">
        <f t="shared" si="148"/>
        <v>-9.39288732289561E-2</v>
      </c>
      <c r="I632" s="292"/>
    </row>
    <row r="633" spans="2:9" x14ac:dyDescent="0.25">
      <c r="B633" s="533">
        <v>42639</v>
      </c>
      <c r="C633" s="291">
        <v>9278</v>
      </c>
      <c r="D633" s="534">
        <v>16.019549999999999</v>
      </c>
      <c r="E633" s="292">
        <v>14.41</v>
      </c>
      <c r="F633" s="292">
        <f t="shared" si="146"/>
        <v>-14933.404899999989</v>
      </c>
      <c r="G633" s="292">
        <f t="shared" si="147"/>
        <v>148629.38489999998</v>
      </c>
      <c r="H633" s="293">
        <f t="shared" si="148"/>
        <v>-0.10047410819904422</v>
      </c>
      <c r="I633" s="292">
        <v>16</v>
      </c>
    </row>
    <row r="634" spans="2:9" x14ac:dyDescent="0.25">
      <c r="B634" s="533">
        <v>42639</v>
      </c>
      <c r="C634" s="291">
        <v>9478</v>
      </c>
      <c r="D634" s="534">
        <v>15.987468</v>
      </c>
      <c r="E634" s="292">
        <v>14.41</v>
      </c>
      <c r="F634" s="292">
        <f t="shared" si="146"/>
        <v>-14951.241703999996</v>
      </c>
      <c r="G634" s="292">
        <f t="shared" si="147"/>
        <v>151529.221704</v>
      </c>
      <c r="H634" s="293">
        <f t="shared" si="148"/>
        <v>-9.8669032519721048E-2</v>
      </c>
      <c r="I634" s="292"/>
    </row>
    <row r="635" spans="2:9" x14ac:dyDescent="0.25">
      <c r="B635" s="533">
        <v>42639</v>
      </c>
      <c r="C635" s="291">
        <v>9678</v>
      </c>
      <c r="D635" s="534">
        <v>15.954266000000001</v>
      </c>
      <c r="E635" s="292">
        <v>14.41</v>
      </c>
      <c r="F635" s="292">
        <f t="shared" si="146"/>
        <v>-14945.406348000004</v>
      </c>
      <c r="G635" s="292">
        <f t="shared" si="147"/>
        <v>154405.386348</v>
      </c>
      <c r="H635" s="293">
        <f t="shared" si="148"/>
        <v>-9.6793296538994669E-2</v>
      </c>
      <c r="I635" s="292"/>
    </row>
    <row r="636" spans="2:9" x14ac:dyDescent="0.25">
      <c r="B636" s="533">
        <v>42640</v>
      </c>
      <c r="C636" s="291">
        <v>10000</v>
      </c>
      <c r="D636" s="534">
        <v>15.890373</v>
      </c>
      <c r="E636" s="292">
        <v>14.06</v>
      </c>
      <c r="F636" s="292">
        <f t="shared" si="146"/>
        <v>-18303.73</v>
      </c>
      <c r="G636" s="292">
        <f t="shared" si="147"/>
        <v>158903.73000000001</v>
      </c>
      <c r="H636" s="293">
        <f t="shared" si="148"/>
        <v>-0.11518754153851517</v>
      </c>
      <c r="I636" s="292"/>
    </row>
    <row r="637" spans="2:9" x14ac:dyDescent="0.25">
      <c r="B637" s="533">
        <v>42641</v>
      </c>
      <c r="C637" s="291">
        <v>9278</v>
      </c>
      <c r="D637" s="534">
        <v>15.968</v>
      </c>
      <c r="E637" s="292">
        <v>15.18</v>
      </c>
      <c r="F637" s="292">
        <f t="shared" si="146"/>
        <v>-7311.0640000000021</v>
      </c>
      <c r="G637" s="292">
        <f t="shared" si="147"/>
        <v>148151.10399999999</v>
      </c>
      <c r="H637" s="293">
        <f t="shared" si="148"/>
        <v>-4.9348697394789594E-2</v>
      </c>
      <c r="I637" s="292" t="s">
        <v>276</v>
      </c>
    </row>
    <row r="638" spans="2:9" x14ac:dyDescent="0.25">
      <c r="B638" s="533">
        <v>42641</v>
      </c>
      <c r="C638" s="291">
        <v>8978</v>
      </c>
      <c r="D638" s="534">
        <v>15.991466000000001</v>
      </c>
      <c r="E638" s="292">
        <v>15.18</v>
      </c>
      <c r="F638" s="292">
        <f t="shared" si="146"/>
        <v>-7285.3417480000098</v>
      </c>
      <c r="G638" s="292">
        <f t="shared" si="147"/>
        <v>143571.38174800001</v>
      </c>
      <c r="H638" s="293">
        <f t="shared" si="148"/>
        <v>-5.0743690415875634E-2</v>
      </c>
      <c r="I638" s="292"/>
    </row>
    <row r="639" spans="2:9" x14ac:dyDescent="0.25">
      <c r="B639" s="533">
        <v>42642</v>
      </c>
      <c r="C639" s="291">
        <v>8678</v>
      </c>
      <c r="D639" s="534">
        <v>16.016100000000002</v>
      </c>
      <c r="E639" s="292">
        <v>15.9</v>
      </c>
      <c r="F639" s="292">
        <f t="shared" si="146"/>
        <v>-1007.5158000000105</v>
      </c>
      <c r="G639" s="292">
        <f t="shared" si="147"/>
        <v>138987.71580000001</v>
      </c>
      <c r="H639" s="293">
        <f t="shared" si="148"/>
        <v>-7.2489557382884214E-3</v>
      </c>
      <c r="I639" s="292"/>
    </row>
    <row r="640" spans="2:9" x14ac:dyDescent="0.25">
      <c r="B640" s="533">
        <v>42642</v>
      </c>
      <c r="C640" s="291">
        <v>7978</v>
      </c>
      <c r="D640" s="534">
        <v>16.036825</v>
      </c>
      <c r="E640" s="292">
        <v>15.9</v>
      </c>
      <c r="F640" s="292">
        <f t="shared" si="146"/>
        <v>-1091.5898499999998</v>
      </c>
      <c r="G640" s="292">
        <f t="shared" si="147"/>
        <v>127941.78985</v>
      </c>
      <c r="H640" s="293">
        <f t="shared" si="148"/>
        <v>-8.5319257396648009E-3</v>
      </c>
      <c r="I640" s="292"/>
    </row>
    <row r="641" spans="2:9" x14ac:dyDescent="0.25">
      <c r="B641" s="533">
        <v>42642</v>
      </c>
      <c r="C641" s="291">
        <v>7764</v>
      </c>
      <c r="D641" s="534">
        <v>16.038399999999999</v>
      </c>
      <c r="E641" s="292">
        <v>15.9</v>
      </c>
      <c r="F641" s="292">
        <f t="shared" si="146"/>
        <v>-1074.5375999999919</v>
      </c>
      <c r="G641" s="292">
        <f t="shared" si="147"/>
        <v>124522.1376</v>
      </c>
      <c r="H641" s="293">
        <f t="shared" si="148"/>
        <v>-8.6292897047086353E-3</v>
      </c>
      <c r="I641" s="292"/>
    </row>
    <row r="642" spans="2:9" x14ac:dyDescent="0.25">
      <c r="B642" s="533">
        <v>42642</v>
      </c>
      <c r="C642" s="291">
        <v>8178</v>
      </c>
      <c r="D642" s="534">
        <v>16.019235999999999</v>
      </c>
      <c r="E642" s="292">
        <v>15.9</v>
      </c>
      <c r="F642" s="292">
        <f t="shared" si="146"/>
        <v>-975.11200799999187</v>
      </c>
      <c r="G642" s="292">
        <f t="shared" si="147"/>
        <v>131005.31200799999</v>
      </c>
      <c r="H642" s="293">
        <f t="shared" si="148"/>
        <v>-7.4433012910228059E-3</v>
      </c>
      <c r="I642" s="292" t="s">
        <v>277</v>
      </c>
    </row>
    <row r="643" spans="2:9" x14ac:dyDescent="0.25">
      <c r="B643" s="533">
        <v>42643</v>
      </c>
      <c r="C643" s="291">
        <v>8178</v>
      </c>
      <c r="D643" s="534">
        <v>16.019235999999999</v>
      </c>
      <c r="E643" s="292">
        <v>15.81</v>
      </c>
      <c r="F643" s="292">
        <f>C643*(E643-D643)</f>
        <v>-1711.1320079999907</v>
      </c>
      <c r="G643" s="292">
        <f>IF(C643=0, 0,D643*C643)</f>
        <v>131005.31200799999</v>
      </c>
      <c r="H643" s="293">
        <f>IF(C643=0, D643, (E643-D643)/D643)</f>
        <v>-1.3061546755413234E-2</v>
      </c>
      <c r="I643" s="292"/>
    </row>
    <row r="644" spans="2:9" x14ac:dyDescent="0.25">
      <c r="B644" s="533">
        <v>42646</v>
      </c>
      <c r="C644" s="291">
        <v>8178</v>
      </c>
      <c r="D644" s="534">
        <v>16.019235999999999</v>
      </c>
      <c r="E644" s="292">
        <v>15.98</v>
      </c>
      <c r="F644" s="292">
        <f t="shared" ref="F644:F653" si="149">C644*(E644-D644)</f>
        <v>-320.8720079999913</v>
      </c>
      <c r="G644" s="292">
        <f t="shared" ref="G644:G653" si="150">IF(C644=0, 0,D644*C644)</f>
        <v>131005.31200799999</v>
      </c>
      <c r="H644" s="293">
        <f t="shared" ref="H644:H653" si="151">IF(C644=0, D644, (E644-D644)/D644)</f>
        <v>-2.4493053226757469E-3</v>
      </c>
      <c r="I644" s="292"/>
    </row>
    <row r="645" spans="2:9" x14ac:dyDescent="0.25">
      <c r="B645" s="533">
        <v>42647</v>
      </c>
      <c r="C645" s="291">
        <v>8678</v>
      </c>
      <c r="D645" s="534">
        <v>16.010061</v>
      </c>
      <c r="E645" s="292">
        <v>15.63</v>
      </c>
      <c r="F645" s="292">
        <f t="shared" si="149"/>
        <v>-3298.169357999996</v>
      </c>
      <c r="G645" s="292">
        <f t="shared" si="150"/>
        <v>138935.309358</v>
      </c>
      <c r="H645" s="293">
        <f t="shared" si="151"/>
        <v>-2.3738885192255015E-2</v>
      </c>
      <c r="I645" s="292"/>
    </row>
    <row r="646" spans="2:9" x14ac:dyDescent="0.25">
      <c r="B646" s="533">
        <v>42647</v>
      </c>
      <c r="C646" s="291">
        <v>9178</v>
      </c>
      <c r="D646" s="534">
        <v>15.988811</v>
      </c>
      <c r="E646" s="292">
        <v>15.63</v>
      </c>
      <c r="F646" s="292">
        <f t="shared" si="149"/>
        <v>-3293.1673579999938</v>
      </c>
      <c r="G646" s="292">
        <f t="shared" si="150"/>
        <v>146745.30735799999</v>
      </c>
      <c r="H646" s="293">
        <f t="shared" si="151"/>
        <v>-2.2441381038277287E-2</v>
      </c>
      <c r="I646" s="292"/>
    </row>
    <row r="647" spans="2:9" x14ac:dyDescent="0.25">
      <c r="B647" s="533">
        <v>42648</v>
      </c>
      <c r="C647" s="291">
        <v>8178</v>
      </c>
      <c r="D647" s="534">
        <v>15.977725</v>
      </c>
      <c r="E647" s="292">
        <v>16.12</v>
      </c>
      <c r="F647" s="292">
        <f t="shared" si="149"/>
        <v>1163.524950000012</v>
      </c>
      <c r="G647" s="292">
        <f t="shared" si="150"/>
        <v>130665.83504999999</v>
      </c>
      <c r="H647" s="293">
        <f t="shared" si="151"/>
        <v>8.904584351026288E-3</v>
      </c>
      <c r="I647" s="292">
        <v>15.75</v>
      </c>
    </row>
    <row r="648" spans="2:9" x14ac:dyDescent="0.25">
      <c r="B648" s="533">
        <v>42648</v>
      </c>
      <c r="C648" s="312">
        <v>7678</v>
      </c>
      <c r="D648" s="535">
        <v>15.951529000000001</v>
      </c>
      <c r="E648" s="292">
        <v>16.12</v>
      </c>
      <c r="F648" s="292">
        <f t="shared" si="149"/>
        <v>1293.5203380000021</v>
      </c>
      <c r="G648" s="292">
        <f t="shared" si="150"/>
        <v>122475.839662</v>
      </c>
      <c r="H648" s="293">
        <f t="shared" si="151"/>
        <v>1.0561432700275958E-2</v>
      </c>
      <c r="I648" s="292" t="s">
        <v>281</v>
      </c>
    </row>
    <row r="649" spans="2:9" x14ac:dyDescent="0.25">
      <c r="B649" s="533">
        <v>42649</v>
      </c>
      <c r="C649" s="291">
        <v>8678</v>
      </c>
      <c r="D649" s="534">
        <v>15.941579000000001</v>
      </c>
      <c r="E649" s="292">
        <v>16.079999999999998</v>
      </c>
      <c r="F649" s="292">
        <f t="shared" si="149"/>
        <v>1201.2174379999781</v>
      </c>
      <c r="G649" s="292">
        <f t="shared" si="150"/>
        <v>138341.022562</v>
      </c>
      <c r="H649" s="293">
        <f t="shared" si="151"/>
        <v>8.683016908174369E-3</v>
      </c>
      <c r="I649" s="292"/>
    </row>
    <row r="650" spans="2:9" x14ac:dyDescent="0.25">
      <c r="B650" s="533">
        <v>42650</v>
      </c>
      <c r="C650" s="291">
        <v>8978</v>
      </c>
      <c r="D650" s="534">
        <v>15.935176999999999</v>
      </c>
      <c r="E650" s="292">
        <v>15.56</v>
      </c>
      <c r="F650" s="292">
        <f t="shared" si="149"/>
        <v>-3368.3391059999908</v>
      </c>
      <c r="G650" s="292">
        <f t="shared" si="150"/>
        <v>143066.01910599999</v>
      </c>
      <c r="H650" s="293">
        <f t="shared" si="151"/>
        <v>-2.354394933925108E-2</v>
      </c>
      <c r="I650" s="292"/>
    </row>
    <row r="651" spans="2:9" x14ac:dyDescent="0.25">
      <c r="B651" s="533">
        <v>42650</v>
      </c>
      <c r="C651" s="291">
        <v>9278</v>
      </c>
      <c r="D651" s="534">
        <v>15.923692000000001</v>
      </c>
      <c r="E651" s="292">
        <v>15.56</v>
      </c>
      <c r="F651" s="292">
        <f t="shared" si="149"/>
        <v>-3374.3343760000034</v>
      </c>
      <c r="G651" s="292">
        <f t="shared" si="150"/>
        <v>147740.01437600001</v>
      </c>
      <c r="H651" s="293">
        <f t="shared" si="151"/>
        <v>-2.2839678134945106E-2</v>
      </c>
      <c r="I651" s="292">
        <v>15.8</v>
      </c>
    </row>
    <row r="652" spans="2:9" x14ac:dyDescent="0.25">
      <c r="B652" s="533">
        <v>42653</v>
      </c>
      <c r="C652" s="312">
        <v>9678</v>
      </c>
      <c r="D652" s="535">
        <v>15.9153</v>
      </c>
      <c r="E652" s="292">
        <v>15.72</v>
      </c>
      <c r="F652" s="292">
        <f t="shared" si="149"/>
        <v>-1890.1133999999961</v>
      </c>
      <c r="G652" s="292">
        <f t="shared" si="150"/>
        <v>154028.27340000001</v>
      </c>
      <c r="H652" s="293">
        <f t="shared" si="151"/>
        <v>-1.2271210721758281E-2</v>
      </c>
      <c r="I652" s="292"/>
    </row>
    <row r="653" spans="2:9" x14ac:dyDescent="0.25">
      <c r="B653" s="533">
        <v>42661</v>
      </c>
      <c r="C653" s="312">
        <v>10000</v>
      </c>
      <c r="D653" s="535">
        <v>15.901258</v>
      </c>
      <c r="E653" s="292">
        <v>14.2</v>
      </c>
      <c r="F653" s="292">
        <f t="shared" si="149"/>
        <v>-17012.580000000009</v>
      </c>
      <c r="G653" s="292">
        <f t="shared" si="150"/>
        <v>159012.58000000002</v>
      </c>
      <c r="H653" s="293">
        <f t="shared" si="151"/>
        <v>-0.10698889358313669</v>
      </c>
      <c r="I653" s="292"/>
    </row>
    <row r="654" spans="2:9" x14ac:dyDescent="0.25">
      <c r="B654" s="533">
        <v>42663</v>
      </c>
      <c r="C654" s="291">
        <v>10000</v>
      </c>
      <c r="D654" s="534">
        <v>15.901258</v>
      </c>
      <c r="E654" s="292">
        <v>14.7</v>
      </c>
      <c r="F654" s="292">
        <f>C654*(E654-D654)</f>
        <v>-12012.580000000011</v>
      </c>
      <c r="G654" s="292">
        <f>IF(C654=0, 0,D654*C654)</f>
        <v>159012.58000000002</v>
      </c>
      <c r="H654" s="294">
        <f>IF(C654=0, D654, (E654-D654)/D654)</f>
        <v>-7.5544840540289399E-2</v>
      </c>
      <c r="I654" s="292"/>
    </row>
    <row r="655" spans="2:9" x14ac:dyDescent="0.25">
      <c r="B655" s="533">
        <v>42668</v>
      </c>
      <c r="C655" s="291">
        <v>11000</v>
      </c>
      <c r="D655" s="534">
        <v>15.74728</v>
      </c>
      <c r="E655" s="292">
        <v>14.18</v>
      </c>
      <c r="F655" s="292">
        <f>C655*(E655-D655)</f>
        <v>-17240.080000000002</v>
      </c>
      <c r="G655" s="292">
        <f>IF(C655=0, 0,D655*C655)</f>
        <v>173220.08</v>
      </c>
      <c r="H655" s="294">
        <f>IF(C655=0, D655, (E655-D655)/D655)</f>
        <v>-9.9527029429844413E-2</v>
      </c>
      <c r="I655" s="292"/>
    </row>
    <row r="656" spans="2:9" x14ac:dyDescent="0.25">
      <c r="B656" s="533">
        <v>42670</v>
      </c>
      <c r="C656" s="291">
        <v>11500</v>
      </c>
      <c r="D656" s="534">
        <v>15.679137000000001</v>
      </c>
      <c r="E656" s="292">
        <v>13.95</v>
      </c>
      <c r="F656" s="292">
        <f>C656*(E656-D656)</f>
        <v>-19885.075500000017</v>
      </c>
      <c r="G656" s="292">
        <f>IF(C656=0, 0,D656*C656)</f>
        <v>180310.07550000001</v>
      </c>
      <c r="H656" s="294">
        <f>IF(C656=0, D656, (E656-D656)/D656)</f>
        <v>-0.11028266415428357</v>
      </c>
      <c r="I656" s="292"/>
    </row>
    <row r="657" spans="2:9" x14ac:dyDescent="0.25">
      <c r="B657" s="533">
        <v>42670</v>
      </c>
      <c r="C657" s="291">
        <v>12000</v>
      </c>
      <c r="D657" s="534">
        <v>15.6113</v>
      </c>
      <c r="E657" s="292">
        <v>13.95</v>
      </c>
      <c r="F657" s="292">
        <f t="shared" ref="F657:F664" si="152">C657*(E657-D657)</f>
        <v>-19935.600000000009</v>
      </c>
      <c r="G657" s="292">
        <f t="shared" ref="G657:G664" si="153">IF(C657=0, 0,D657*C657)</f>
        <v>187335.6</v>
      </c>
      <c r="H657" s="294">
        <f t="shared" ref="H657:H664" si="154">IF(C657=0, D657, (E657-D657)/D657)</f>
        <v>-0.10641650599245422</v>
      </c>
      <c r="I657" s="292"/>
    </row>
    <row r="658" spans="2:9" x14ac:dyDescent="0.25">
      <c r="B658" s="533">
        <v>42670</v>
      </c>
      <c r="C658" s="291">
        <v>12500</v>
      </c>
      <c r="D658" s="534">
        <v>15.542006000000001</v>
      </c>
      <c r="E658" s="292">
        <v>13.95</v>
      </c>
      <c r="F658" s="292">
        <f t="shared" si="152"/>
        <v>-19900.075000000015</v>
      </c>
      <c r="G658" s="292">
        <f t="shared" si="153"/>
        <v>194275.07500000001</v>
      </c>
      <c r="H658" s="294">
        <f t="shared" si="154"/>
        <v>-0.10243246592492637</v>
      </c>
      <c r="I658" s="292"/>
    </row>
    <row r="659" spans="2:9" x14ac:dyDescent="0.25">
      <c r="B659" s="533">
        <v>42671</v>
      </c>
      <c r="C659" s="291">
        <v>12500</v>
      </c>
      <c r="D659" s="534">
        <v>15.536431</v>
      </c>
      <c r="E659" s="292">
        <v>13.72</v>
      </c>
      <c r="F659" s="292">
        <f t="shared" si="152"/>
        <v>-22705.387499999997</v>
      </c>
      <c r="G659" s="292">
        <f t="shared" si="153"/>
        <v>194205.38750000001</v>
      </c>
      <c r="H659" s="294">
        <f t="shared" si="154"/>
        <v>-0.11691430290521676</v>
      </c>
      <c r="I659" s="292"/>
    </row>
    <row r="660" spans="2:9" x14ac:dyDescent="0.25">
      <c r="B660" s="533">
        <v>42674</v>
      </c>
      <c r="C660" s="291">
        <v>12500</v>
      </c>
      <c r="D660" s="534">
        <v>15.5313</v>
      </c>
      <c r="E660" s="292">
        <v>13.18</v>
      </c>
      <c r="F660" s="292">
        <f t="shared" si="152"/>
        <v>-29391.250000000004</v>
      </c>
      <c r="G660" s="292">
        <f t="shared" si="153"/>
        <v>194141.25</v>
      </c>
      <c r="H660" s="294">
        <f t="shared" si="154"/>
        <v>-0.15139106192012261</v>
      </c>
      <c r="I660" s="292"/>
    </row>
    <row r="661" spans="2:9" x14ac:dyDescent="0.25">
      <c r="B661" s="533">
        <v>42676</v>
      </c>
      <c r="C661" s="291">
        <v>12500</v>
      </c>
      <c r="D661" s="534">
        <v>15.528746</v>
      </c>
      <c r="E661" s="292">
        <v>12.78</v>
      </c>
      <c r="F661" s="292">
        <f t="shared" si="152"/>
        <v>-34359.325000000004</v>
      </c>
      <c r="G661" s="292">
        <f t="shared" si="153"/>
        <v>194109.32500000001</v>
      </c>
      <c r="H661" s="293">
        <f t="shared" si="154"/>
        <v>-0.17701017197396368</v>
      </c>
      <c r="I661" s="292"/>
    </row>
    <row r="662" spans="2:9" x14ac:dyDescent="0.25">
      <c r="B662" s="533">
        <v>42677</v>
      </c>
      <c r="C662" s="291">
        <v>10000</v>
      </c>
      <c r="D662" s="534">
        <v>15.813000000000001</v>
      </c>
      <c r="E662" s="292">
        <v>14.15</v>
      </c>
      <c r="F662" s="292">
        <f t="shared" si="152"/>
        <v>-16630.000000000004</v>
      </c>
      <c r="G662" s="292">
        <f t="shared" si="153"/>
        <v>158130</v>
      </c>
      <c r="H662" s="293">
        <f t="shared" si="154"/>
        <v>-0.10516663504711314</v>
      </c>
      <c r="I662" s="292"/>
    </row>
    <row r="663" spans="2:9" x14ac:dyDescent="0.25">
      <c r="B663" s="533">
        <v>42678</v>
      </c>
      <c r="C663" s="291">
        <v>11000</v>
      </c>
      <c r="D663" s="534">
        <v>15.62</v>
      </c>
      <c r="E663" s="292">
        <v>13.69</v>
      </c>
      <c r="F663" s="292">
        <f t="shared" si="152"/>
        <v>-21229.999999999996</v>
      </c>
      <c r="G663" s="292">
        <f t="shared" si="153"/>
        <v>171820</v>
      </c>
      <c r="H663" s="293">
        <f t="shared" si="154"/>
        <v>-0.12355953905249678</v>
      </c>
      <c r="I663" s="292"/>
    </row>
    <row r="664" spans="2:9" x14ac:dyDescent="0.25">
      <c r="B664" s="533">
        <v>42701</v>
      </c>
      <c r="C664" s="291">
        <v>7678</v>
      </c>
      <c r="D664" s="534">
        <v>15.484220000000001</v>
      </c>
      <c r="E664" s="292">
        <v>16.28</v>
      </c>
      <c r="F664" s="292">
        <f t="shared" si="152"/>
        <v>6109.9988400000047</v>
      </c>
      <c r="G664" s="292">
        <f t="shared" si="153"/>
        <v>118887.84116000001</v>
      </c>
      <c r="H664" s="293">
        <f t="shared" si="154"/>
        <v>5.1392966516879801E-2</v>
      </c>
      <c r="I664" s="292" t="s">
        <v>286</v>
      </c>
    </row>
    <row r="665" spans="2:9" x14ac:dyDescent="0.25">
      <c r="B665" s="533">
        <v>42702</v>
      </c>
      <c r="C665" s="291">
        <v>8178</v>
      </c>
      <c r="D665" s="534">
        <v>15.519399999999999</v>
      </c>
      <c r="E665" s="292">
        <v>15.62</v>
      </c>
      <c r="F665" s="292">
        <f t="shared" ref="F665:F682" si="155">C665*(E665-D665)</f>
        <v>822.70680000000016</v>
      </c>
      <c r="G665" s="292">
        <f t="shared" ref="G665:G682" si="156">IF(C665=0, 0,D665*C665)</f>
        <v>126917.6532</v>
      </c>
      <c r="H665" s="293">
        <f t="shared" ref="H665:H682" si="157">IF(C665=0, D665, (E665-D665)/D665)</f>
        <v>6.4822093637640649E-3</v>
      </c>
      <c r="I665" s="292" t="s">
        <v>289</v>
      </c>
    </row>
    <row r="666" spans="2:9" x14ac:dyDescent="0.25">
      <c r="B666" s="533">
        <v>42702</v>
      </c>
      <c r="C666" s="291">
        <v>8678</v>
      </c>
      <c r="D666" s="534">
        <v>15.5304</v>
      </c>
      <c r="E666" s="292">
        <v>15.54</v>
      </c>
      <c r="F666" s="292">
        <f t="shared" si="155"/>
        <v>83.308799999990825</v>
      </c>
      <c r="G666" s="292">
        <f t="shared" si="156"/>
        <v>134772.8112</v>
      </c>
      <c r="H666" s="293">
        <f t="shared" si="157"/>
        <v>6.1814248184199655E-4</v>
      </c>
      <c r="I666" s="292"/>
    </row>
    <row r="667" spans="2:9" x14ac:dyDescent="0.25">
      <c r="B667" s="533">
        <v>42703</v>
      </c>
      <c r="C667" s="291">
        <v>8978</v>
      </c>
      <c r="D667" s="534">
        <v>15.5053</v>
      </c>
      <c r="E667" s="292">
        <v>14.95</v>
      </c>
      <c r="F667" s="292">
        <f t="shared" si="155"/>
        <v>-4985.4834000000074</v>
      </c>
      <c r="G667" s="292">
        <f t="shared" si="156"/>
        <v>139206.5834</v>
      </c>
      <c r="H667" s="293">
        <f t="shared" si="157"/>
        <v>-3.5813560524465882E-2</v>
      </c>
      <c r="I667" s="292"/>
    </row>
    <row r="668" spans="2:9" x14ac:dyDescent="0.25">
      <c r="B668" s="533">
        <v>42704</v>
      </c>
      <c r="C668" s="291">
        <v>5178</v>
      </c>
      <c r="D668" s="534">
        <v>14.3947</v>
      </c>
      <c r="E668" s="292">
        <v>18.059999999999999</v>
      </c>
      <c r="F668" s="292">
        <f t="shared" si="155"/>
        <v>18978.923399999992</v>
      </c>
      <c r="G668" s="292">
        <f t="shared" si="156"/>
        <v>74535.756600000008</v>
      </c>
      <c r="H668" s="293">
        <f t="shared" si="157"/>
        <v>0.25462843963403187</v>
      </c>
      <c r="I668" s="292"/>
    </row>
    <row r="669" spans="2:9" x14ac:dyDescent="0.25">
      <c r="B669" s="533">
        <v>42705</v>
      </c>
      <c r="C669" s="291">
        <v>4678</v>
      </c>
      <c r="D669" s="534">
        <v>13.905799999999999</v>
      </c>
      <c r="E669" s="292">
        <v>17.89</v>
      </c>
      <c r="F669" s="292">
        <f t="shared" si="155"/>
        <v>18638.087600000006</v>
      </c>
      <c r="G669" s="292">
        <f t="shared" si="156"/>
        <v>65051.332399999999</v>
      </c>
      <c r="H669" s="293">
        <f t="shared" si="157"/>
        <v>0.28651354111234173</v>
      </c>
      <c r="I669" s="292"/>
    </row>
    <row r="670" spans="2:9" x14ac:dyDescent="0.25">
      <c r="B670" s="533">
        <v>42705</v>
      </c>
      <c r="C670" s="291">
        <v>5000</v>
      </c>
      <c r="D670" s="534">
        <v>14.1645</v>
      </c>
      <c r="E670" s="292">
        <v>17.89</v>
      </c>
      <c r="F670" s="292">
        <f t="shared" si="155"/>
        <v>18627.5</v>
      </c>
      <c r="G670" s="292">
        <f t="shared" si="156"/>
        <v>70822.5</v>
      </c>
      <c r="H670" s="293">
        <f t="shared" si="157"/>
        <v>0.2630166966712556</v>
      </c>
      <c r="I670" s="292"/>
    </row>
    <row r="671" spans="2:9" x14ac:dyDescent="0.25">
      <c r="B671" s="533">
        <v>42708</v>
      </c>
      <c r="C671" s="291">
        <v>5000</v>
      </c>
      <c r="D671" s="534">
        <v>14.1645</v>
      </c>
      <c r="E671" s="292">
        <v>18.2</v>
      </c>
      <c r="F671" s="292">
        <f t="shared" si="155"/>
        <v>20177.499999999996</v>
      </c>
      <c r="G671" s="292">
        <f t="shared" si="156"/>
        <v>70822.5</v>
      </c>
      <c r="H671" s="293">
        <f t="shared" si="157"/>
        <v>0.28490239683716323</v>
      </c>
      <c r="I671" s="292"/>
    </row>
    <row r="672" spans="2:9" x14ac:dyDescent="0.25">
      <c r="B672" s="533">
        <v>42711</v>
      </c>
      <c r="C672" s="291">
        <v>5000</v>
      </c>
      <c r="D672" s="534">
        <v>14.143514</v>
      </c>
      <c r="E672" s="292">
        <v>18.420000000000002</v>
      </c>
      <c r="F672" s="292">
        <f t="shared" si="155"/>
        <v>21382.430000000011</v>
      </c>
      <c r="G672" s="292">
        <f t="shared" si="156"/>
        <v>70717.569999999992</v>
      </c>
      <c r="H672" s="293">
        <f t="shared" si="157"/>
        <v>0.3023637548631834</v>
      </c>
      <c r="I672" s="292"/>
    </row>
    <row r="673" spans="1:10" x14ac:dyDescent="0.25">
      <c r="B673" s="533">
        <v>42713</v>
      </c>
      <c r="C673" s="291">
        <v>5000</v>
      </c>
      <c r="D673" s="534">
        <v>14.127554</v>
      </c>
      <c r="E673" s="292">
        <v>18.25</v>
      </c>
      <c r="F673" s="292">
        <f t="shared" si="155"/>
        <v>20612.23</v>
      </c>
      <c r="G673" s="292">
        <f t="shared" si="156"/>
        <v>70637.77</v>
      </c>
      <c r="H673" s="293">
        <f t="shared" si="157"/>
        <v>0.29180182216964096</v>
      </c>
      <c r="I673" s="292"/>
    </row>
    <row r="674" spans="1:10" x14ac:dyDescent="0.25">
      <c r="B674" s="533">
        <v>42716</v>
      </c>
      <c r="C674" s="291">
        <v>5000</v>
      </c>
      <c r="D674" s="534">
        <v>14.0276</v>
      </c>
      <c r="E674" s="292">
        <v>18.489999999999998</v>
      </c>
      <c r="F674" s="292">
        <f t="shared" si="155"/>
        <v>22311.999999999993</v>
      </c>
      <c r="G674" s="292">
        <f t="shared" si="156"/>
        <v>70138</v>
      </c>
      <c r="H674" s="293">
        <f t="shared" si="157"/>
        <v>0.3181157147338104</v>
      </c>
      <c r="I674" s="292" t="s">
        <v>182</v>
      </c>
    </row>
    <row r="675" spans="1:10" x14ac:dyDescent="0.25">
      <c r="B675" s="533">
        <v>42718</v>
      </c>
      <c r="C675" s="291">
        <v>5000</v>
      </c>
      <c r="D675" s="534">
        <v>14.025399999999999</v>
      </c>
      <c r="E675" s="292">
        <v>18.2</v>
      </c>
      <c r="F675" s="292">
        <f t="shared" si="155"/>
        <v>20873</v>
      </c>
      <c r="G675" s="292">
        <f t="shared" si="156"/>
        <v>70127</v>
      </c>
      <c r="H675" s="293">
        <f t="shared" si="157"/>
        <v>0.29764569994438661</v>
      </c>
      <c r="I675" s="292">
        <v>13.8</v>
      </c>
    </row>
    <row r="676" spans="1:10" x14ac:dyDescent="0.25">
      <c r="B676" s="533">
        <v>42726</v>
      </c>
      <c r="C676" s="291">
        <v>5000</v>
      </c>
      <c r="D676" s="534">
        <v>14.025399999999999</v>
      </c>
      <c r="E676" s="292">
        <v>18.04</v>
      </c>
      <c r="F676" s="292">
        <f t="shared" si="155"/>
        <v>20073</v>
      </c>
      <c r="G676" s="292">
        <f t="shared" si="156"/>
        <v>70127</v>
      </c>
      <c r="H676" s="293">
        <f t="shared" si="157"/>
        <v>0.28623782565916123</v>
      </c>
      <c r="I676" s="292"/>
    </row>
    <row r="677" spans="1:10" x14ac:dyDescent="0.25">
      <c r="B677" s="533">
        <v>42733</v>
      </c>
      <c r="C677" s="291">
        <v>6000</v>
      </c>
      <c r="D677" s="534">
        <v>14.627558000000001</v>
      </c>
      <c r="E677" s="292">
        <v>17.57</v>
      </c>
      <c r="F677" s="369">
        <f t="shared" si="155"/>
        <v>17654.651999999998</v>
      </c>
      <c r="G677" s="292">
        <f t="shared" si="156"/>
        <v>87765.347999999998</v>
      </c>
      <c r="H677" s="294">
        <f t="shared" si="157"/>
        <v>0.20115743174629694</v>
      </c>
      <c r="I677" s="292"/>
      <c r="J677" s="3"/>
    </row>
    <row r="678" spans="1:10" x14ac:dyDescent="0.25">
      <c r="B678" s="533">
        <v>42734</v>
      </c>
      <c r="C678" s="291">
        <v>6000</v>
      </c>
      <c r="D678" s="534">
        <v>14.562623</v>
      </c>
      <c r="E678" s="292">
        <v>17.309999999999999</v>
      </c>
      <c r="F678" s="369">
        <f t="shared" si="155"/>
        <v>16484.261999999992</v>
      </c>
      <c r="G678" s="292">
        <f t="shared" si="156"/>
        <v>87375.737999999998</v>
      </c>
      <c r="H678" s="294">
        <f t="shared" si="157"/>
        <v>0.18865948806063293</v>
      </c>
      <c r="I678" s="292"/>
    </row>
    <row r="679" spans="1:10" x14ac:dyDescent="0.25">
      <c r="B679" s="533">
        <v>42739</v>
      </c>
      <c r="C679" s="291">
        <v>5500</v>
      </c>
      <c r="D679" s="534">
        <v>14.242898</v>
      </c>
      <c r="E679" s="292">
        <v>18.05</v>
      </c>
      <c r="F679" s="369">
        <f t="shared" si="155"/>
        <v>20939.061000000002</v>
      </c>
      <c r="G679" s="292">
        <f t="shared" si="156"/>
        <v>78335.938999999998</v>
      </c>
      <c r="H679" s="294">
        <f t="shared" si="157"/>
        <v>0.26729827033796072</v>
      </c>
      <c r="I679" s="292"/>
    </row>
    <row r="680" spans="1:10" x14ac:dyDescent="0.25">
      <c r="B680" s="533">
        <v>42741</v>
      </c>
      <c r="C680" s="291">
        <v>6000</v>
      </c>
      <c r="D680" s="534">
        <v>14.54599</v>
      </c>
      <c r="E680" s="292">
        <v>17.98</v>
      </c>
      <c r="F680" s="369">
        <f t="shared" si="155"/>
        <v>20604.060000000005</v>
      </c>
      <c r="G680" s="292">
        <f t="shared" si="156"/>
        <v>87275.94</v>
      </c>
      <c r="H680" s="294">
        <f t="shared" si="157"/>
        <v>0.23607949682352322</v>
      </c>
      <c r="I680" s="292"/>
    </row>
    <row r="681" spans="1:10" x14ac:dyDescent="0.25">
      <c r="B681" s="533">
        <v>42748</v>
      </c>
      <c r="C681" s="291">
        <v>6000</v>
      </c>
      <c r="D681" s="534">
        <v>14.527687999999999</v>
      </c>
      <c r="E681" s="292">
        <v>17.46</v>
      </c>
      <c r="F681" s="369">
        <f t="shared" si="155"/>
        <v>17593.872000000007</v>
      </c>
      <c r="G681" s="292">
        <f t="shared" si="156"/>
        <v>87166.127999999997</v>
      </c>
      <c r="H681" s="294">
        <f t="shared" si="157"/>
        <v>0.20184299112150547</v>
      </c>
      <c r="I681" s="292"/>
    </row>
    <row r="682" spans="1:10" x14ac:dyDescent="0.25">
      <c r="A682" s="179" t="s">
        <v>312</v>
      </c>
      <c r="B682" s="533">
        <v>42754</v>
      </c>
      <c r="C682" s="291">
        <v>6000</v>
      </c>
      <c r="D682" s="534">
        <v>14.527687999999999</v>
      </c>
      <c r="E682" s="292">
        <v>17.27</v>
      </c>
      <c r="F682" s="369">
        <f t="shared" si="155"/>
        <v>16453.871999999999</v>
      </c>
      <c r="G682" s="292">
        <f t="shared" si="156"/>
        <v>87166.127999999997</v>
      </c>
      <c r="H682" s="294">
        <f t="shared" si="157"/>
        <v>0.1887645164185795</v>
      </c>
      <c r="I682" s="292"/>
    </row>
    <row r="683" spans="1:10" x14ac:dyDescent="0.25">
      <c r="A683" t="s">
        <v>312</v>
      </c>
      <c r="B683" s="533">
        <v>42760</v>
      </c>
      <c r="C683" s="291">
        <v>6000</v>
      </c>
      <c r="D683" s="534">
        <v>14.527687999999999</v>
      </c>
      <c r="E683" s="292">
        <v>17.75</v>
      </c>
      <c r="F683" s="369">
        <f t="shared" ref="F683:F697" si="158">C683*(E683-D683)</f>
        <v>19333.872000000003</v>
      </c>
      <c r="G683" s="292">
        <f t="shared" ref="G683:G697" si="159">IF(C683=0, 0,D683*C683)</f>
        <v>87166.127999999997</v>
      </c>
      <c r="H683" s="294">
        <f t="shared" ref="H683:H697" si="160">IF(C683=0, D683, (E683-D683)/D683)</f>
        <v>0.22180487356281334</v>
      </c>
      <c r="I683" s="292"/>
    </row>
    <row r="684" spans="1:10" x14ac:dyDescent="0.25">
      <c r="A684" t="s">
        <v>339</v>
      </c>
      <c r="B684" s="533">
        <v>42761</v>
      </c>
      <c r="C684" s="291">
        <v>6000</v>
      </c>
      <c r="D684" s="534">
        <v>14.50817</v>
      </c>
      <c r="E684" s="292">
        <v>17.75</v>
      </c>
      <c r="F684" s="369">
        <f t="shared" si="158"/>
        <v>19450.98</v>
      </c>
      <c r="G684" s="292">
        <f t="shared" si="159"/>
        <v>87049.02</v>
      </c>
      <c r="H684" s="294">
        <f t="shared" si="160"/>
        <v>0.22344858104088938</v>
      </c>
      <c r="I684" s="292"/>
    </row>
    <row r="685" spans="1:10" x14ac:dyDescent="0.25">
      <c r="A685" t="s">
        <v>342</v>
      </c>
      <c r="B685" s="533">
        <v>42762</v>
      </c>
      <c r="C685" s="291">
        <v>6100</v>
      </c>
      <c r="D685" s="534">
        <v>14.553610000000001</v>
      </c>
      <c r="E685" s="292">
        <v>17.41</v>
      </c>
      <c r="F685" s="369">
        <f t="shared" si="158"/>
        <v>17423.978999999996</v>
      </c>
      <c r="G685" s="292">
        <f t="shared" si="159"/>
        <v>88777.021000000008</v>
      </c>
      <c r="H685" s="294">
        <f t="shared" si="160"/>
        <v>0.19626676817641803</v>
      </c>
      <c r="I685" s="292"/>
    </row>
    <row r="686" spans="1:10" x14ac:dyDescent="0.25">
      <c r="A686" t="s">
        <v>351</v>
      </c>
      <c r="B686" s="533">
        <v>42765</v>
      </c>
      <c r="C686" s="291">
        <v>6900</v>
      </c>
      <c r="D686" s="534">
        <v>14.793915999999999</v>
      </c>
      <c r="E686" s="292">
        <v>16.53</v>
      </c>
      <c r="F686" s="369">
        <f t="shared" si="158"/>
        <v>11978.979600000011</v>
      </c>
      <c r="G686" s="292">
        <f t="shared" si="159"/>
        <v>102078.02039999999</v>
      </c>
      <c r="H686" s="294">
        <f t="shared" si="160"/>
        <v>0.11735121383682331</v>
      </c>
      <c r="I686" s="292"/>
    </row>
    <row r="687" spans="1:10" x14ac:dyDescent="0.25">
      <c r="A687" t="s">
        <v>352</v>
      </c>
      <c r="B687" s="533">
        <v>42766</v>
      </c>
      <c r="C687" s="291">
        <v>6900</v>
      </c>
      <c r="D687" s="534">
        <v>14.783497000000001</v>
      </c>
      <c r="E687" s="292">
        <v>16.75</v>
      </c>
      <c r="F687" s="369">
        <f t="shared" si="158"/>
        <v>13568.870699999996</v>
      </c>
      <c r="G687" s="292">
        <f t="shared" si="159"/>
        <v>102006.1293</v>
      </c>
      <c r="H687" s="294">
        <f t="shared" si="160"/>
        <v>0.13302015078029233</v>
      </c>
      <c r="I687" s="292"/>
    </row>
    <row r="688" spans="1:10" x14ac:dyDescent="0.25">
      <c r="B688" s="533">
        <v>42767</v>
      </c>
      <c r="C688" s="291">
        <v>6000</v>
      </c>
      <c r="D688" s="534">
        <v>14.442175000000001</v>
      </c>
      <c r="E688" s="292">
        <v>16.59</v>
      </c>
      <c r="F688" s="369">
        <f t="shared" si="158"/>
        <v>12886.949999999995</v>
      </c>
      <c r="G688" s="292">
        <f t="shared" si="159"/>
        <v>86653.05</v>
      </c>
      <c r="H688" s="294">
        <f t="shared" si="160"/>
        <v>0.14871894295699914</v>
      </c>
      <c r="I688" s="292"/>
    </row>
    <row r="689" spans="1:9" x14ac:dyDescent="0.25">
      <c r="B689" s="533">
        <v>42767</v>
      </c>
      <c r="C689" s="291">
        <v>7000</v>
      </c>
      <c r="D689" s="534">
        <v>14.725436</v>
      </c>
      <c r="E689" s="292">
        <v>16.59</v>
      </c>
      <c r="F689" s="369">
        <f t="shared" si="158"/>
        <v>13051.947999999999</v>
      </c>
      <c r="G689" s="292">
        <f t="shared" si="159"/>
        <v>103078.052</v>
      </c>
      <c r="H689" s="294">
        <f t="shared" si="160"/>
        <v>0.1266219893251378</v>
      </c>
      <c r="I689" s="292"/>
    </row>
    <row r="690" spans="1:9" x14ac:dyDescent="0.25">
      <c r="B690" s="533">
        <v>42767</v>
      </c>
      <c r="C690" s="291">
        <v>7200</v>
      </c>
      <c r="D690" s="534">
        <v>14.771951</v>
      </c>
      <c r="E690" s="292">
        <v>16.59</v>
      </c>
      <c r="F690" s="369">
        <f t="shared" si="158"/>
        <v>13089.952800000001</v>
      </c>
      <c r="G690" s="292">
        <f t="shared" si="159"/>
        <v>106358.0472</v>
      </c>
      <c r="H690" s="294">
        <f t="shared" si="160"/>
        <v>0.12307439958337259</v>
      </c>
      <c r="I690" s="292"/>
    </row>
    <row r="691" spans="1:9" x14ac:dyDescent="0.25">
      <c r="A691" t="s">
        <v>355</v>
      </c>
      <c r="B691" s="533">
        <v>42767</v>
      </c>
      <c r="C691" s="291">
        <v>6500</v>
      </c>
      <c r="D691" s="534">
        <v>14.578353999999999</v>
      </c>
      <c r="E691" s="292">
        <v>16.59</v>
      </c>
      <c r="F691" s="369">
        <f t="shared" si="158"/>
        <v>13075.699000000004</v>
      </c>
      <c r="G691" s="292">
        <f t="shared" si="159"/>
        <v>94759.300999999992</v>
      </c>
      <c r="H691" s="294">
        <f t="shared" si="160"/>
        <v>0.13798855481215511</v>
      </c>
      <c r="I691" s="292"/>
    </row>
    <row r="692" spans="1:9" x14ac:dyDescent="0.25">
      <c r="A692" t="s">
        <v>357</v>
      </c>
      <c r="B692" s="533">
        <v>42768</v>
      </c>
      <c r="C692" s="291">
        <v>6000</v>
      </c>
      <c r="D692" s="534">
        <v>14.368788</v>
      </c>
      <c r="E692" s="292">
        <v>16.68</v>
      </c>
      <c r="F692" s="369">
        <f t="shared" si="158"/>
        <v>13867.271999999995</v>
      </c>
      <c r="G692" s="292">
        <f>IF(C692=0, 0,D692*C692)</f>
        <v>86212.728000000003</v>
      </c>
      <c r="H692" s="294">
        <f t="shared" si="160"/>
        <v>0.16084947456946261</v>
      </c>
      <c r="I692" s="292"/>
    </row>
    <row r="693" spans="1:9" x14ac:dyDescent="0.25">
      <c r="A693" t="s">
        <v>364</v>
      </c>
      <c r="B693" s="533">
        <v>42769</v>
      </c>
      <c r="C693" s="291">
        <v>5300</v>
      </c>
      <c r="D693" s="534">
        <v>14.006677</v>
      </c>
      <c r="E693" s="292">
        <v>17.23</v>
      </c>
      <c r="F693" s="369">
        <f t="shared" si="158"/>
        <v>17083.611900000004</v>
      </c>
      <c r="G693" s="292">
        <f t="shared" si="159"/>
        <v>74235.388099999996</v>
      </c>
      <c r="H693" s="294">
        <f t="shared" si="160"/>
        <v>0.2301276027140485</v>
      </c>
      <c r="I693" s="292"/>
    </row>
    <row r="694" spans="1:9" x14ac:dyDescent="0.25">
      <c r="A694" t="s">
        <v>371</v>
      </c>
      <c r="B694" s="533">
        <v>42772</v>
      </c>
      <c r="C694" s="291">
        <v>6000</v>
      </c>
      <c r="D694" s="534">
        <v>14.311230999999999</v>
      </c>
      <c r="E694" s="292">
        <v>16.52</v>
      </c>
      <c r="F694" s="369">
        <f t="shared" si="158"/>
        <v>13252.614000000001</v>
      </c>
      <c r="G694" s="292">
        <f t="shared" si="159"/>
        <v>85867.385999999999</v>
      </c>
      <c r="H694" s="294">
        <f t="shared" si="160"/>
        <v>0.15433815581622576</v>
      </c>
      <c r="I694" s="292"/>
    </row>
    <row r="695" spans="1:9" x14ac:dyDescent="0.25">
      <c r="A695" t="s">
        <v>374</v>
      </c>
      <c r="B695" s="533">
        <v>42773</v>
      </c>
      <c r="C695" s="291">
        <v>6600</v>
      </c>
      <c r="D695" s="534">
        <v>14.461574000000001</v>
      </c>
      <c r="E695" s="292">
        <v>16.03</v>
      </c>
      <c r="F695" s="369">
        <f t="shared" si="158"/>
        <v>10351.611600000004</v>
      </c>
      <c r="G695" s="292">
        <f t="shared" si="159"/>
        <v>95446.388400000011</v>
      </c>
      <c r="H695" s="294">
        <f t="shared" si="160"/>
        <v>0.10845472283998965</v>
      </c>
      <c r="I695" s="292"/>
    </row>
    <row r="696" spans="1:9" x14ac:dyDescent="0.25">
      <c r="A696" t="s">
        <v>392</v>
      </c>
      <c r="B696" s="533">
        <v>42781</v>
      </c>
      <c r="C696" s="291">
        <v>5700</v>
      </c>
      <c r="D696" s="534">
        <v>14.140828000000001</v>
      </c>
      <c r="E696" s="292">
        <v>16.3</v>
      </c>
      <c r="F696" s="369">
        <f t="shared" si="158"/>
        <v>12307.2804</v>
      </c>
      <c r="G696" s="292">
        <f t="shared" si="159"/>
        <v>80602.719600000011</v>
      </c>
      <c r="H696" s="294">
        <f t="shared" si="160"/>
        <v>0.1526906345229572</v>
      </c>
      <c r="I696" s="292"/>
    </row>
    <row r="697" spans="1:9" x14ac:dyDescent="0.25">
      <c r="A697" t="s">
        <v>394</v>
      </c>
      <c r="B697" s="533">
        <v>42782</v>
      </c>
      <c r="C697" s="291">
        <v>5700</v>
      </c>
      <c r="D697" s="534">
        <v>14.103</v>
      </c>
      <c r="E697" s="292">
        <v>16.170000000000002</v>
      </c>
      <c r="F697" s="369">
        <f t="shared" si="158"/>
        <v>11781.900000000011</v>
      </c>
      <c r="G697" s="292">
        <f t="shared" si="159"/>
        <v>80387.100000000006</v>
      </c>
      <c r="H697" s="294">
        <f t="shared" si="160"/>
        <v>0.14656456073175933</v>
      </c>
      <c r="I697" s="292"/>
    </row>
    <row r="698" spans="1:9" x14ac:dyDescent="0.25">
      <c r="B698" s="533"/>
      <c r="C698" s="291"/>
      <c r="D698" s="534"/>
      <c r="E698" s="292"/>
      <c r="F698" s="369"/>
      <c r="G698" s="292"/>
      <c r="H698" s="294"/>
      <c r="I698" s="292"/>
    </row>
    <row r="699" spans="1:9" x14ac:dyDescent="0.25">
      <c r="B699" s="533"/>
      <c r="C699" s="291"/>
      <c r="D699" s="534"/>
      <c r="E699" s="292"/>
      <c r="F699" s="369"/>
      <c r="G699" s="292"/>
      <c r="H699" s="294"/>
      <c r="I699" s="292"/>
    </row>
    <row r="700" spans="1:9" x14ac:dyDescent="0.25">
      <c r="B700" s="533"/>
      <c r="C700" s="291"/>
      <c r="D700" s="534"/>
      <c r="E700" s="292"/>
      <c r="F700" s="369"/>
      <c r="G700" s="292"/>
      <c r="H700" s="294"/>
      <c r="I700" s="292"/>
    </row>
    <row r="701" spans="1:9" x14ac:dyDescent="0.25">
      <c r="B701" s="533"/>
      <c r="C701" s="291"/>
      <c r="D701" s="534"/>
      <c r="E701" s="292"/>
      <c r="F701" s="369"/>
      <c r="G701" s="292"/>
      <c r="H701" s="294"/>
      <c r="I701" s="292"/>
    </row>
    <row r="705" spans="1:13" x14ac:dyDescent="0.25">
      <c r="L705" t="s">
        <v>65</v>
      </c>
      <c r="M705" s="180">
        <f>K968+M968-F968</f>
        <v>14615.571000001626</v>
      </c>
    </row>
    <row r="706" spans="1:13" x14ac:dyDescent="0.25">
      <c r="A706" s="431" t="s">
        <v>1</v>
      </c>
      <c r="B706" s="500" t="s">
        <v>2</v>
      </c>
      <c r="C706" s="431" t="s">
        <v>4</v>
      </c>
      <c r="D706" s="501" t="s">
        <v>5</v>
      </c>
      <c r="E706" s="432" t="s">
        <v>90</v>
      </c>
      <c r="F706" s="432" t="s">
        <v>60</v>
      </c>
      <c r="G706" s="431" t="s">
        <v>3</v>
      </c>
      <c r="H706" s="502" t="s">
        <v>6</v>
      </c>
      <c r="I706" s="501" t="s">
        <v>7</v>
      </c>
      <c r="J706" s="432" t="s">
        <v>89</v>
      </c>
      <c r="K706" s="432" t="s">
        <v>61</v>
      </c>
      <c r="L706" s="431" t="s">
        <v>37</v>
      </c>
      <c r="M706" s="432" t="s">
        <v>38</v>
      </c>
    </row>
    <row r="707" spans="1:13" x14ac:dyDescent="0.25">
      <c r="A707" s="433" t="s">
        <v>50</v>
      </c>
      <c r="B707" s="463">
        <v>42187</v>
      </c>
      <c r="C707" s="418">
        <v>1000</v>
      </c>
      <c r="D707" s="419">
        <v>27.25</v>
      </c>
      <c r="E707" s="420">
        <v>0</v>
      </c>
      <c r="F707" s="420">
        <f>C707*D707+E707</f>
        <v>27250</v>
      </c>
      <c r="G707" s="417">
        <v>42187</v>
      </c>
      <c r="H707" s="434">
        <v>2000</v>
      </c>
      <c r="I707" s="419">
        <v>27.34</v>
      </c>
      <c r="J707" s="420">
        <v>-5.49</v>
      </c>
      <c r="K707" s="420">
        <f>H707*I707-J707</f>
        <v>54685.49</v>
      </c>
      <c r="L707" s="417">
        <v>42257</v>
      </c>
      <c r="M707" s="420">
        <v>850.5</v>
      </c>
    </row>
    <row r="708" spans="1:13" x14ac:dyDescent="0.25">
      <c r="A708" s="435" t="s">
        <v>71</v>
      </c>
      <c r="B708" s="463">
        <v>42187</v>
      </c>
      <c r="C708" s="418">
        <v>80</v>
      </c>
      <c r="D708" s="419">
        <v>27.152249999999999</v>
      </c>
      <c r="E708" s="420">
        <v>0</v>
      </c>
      <c r="F708" s="420">
        <f t="shared" ref="F708:F771" si="161">C708*D708+E708</f>
        <v>2172.1799999999998</v>
      </c>
      <c r="G708" s="417">
        <v>42199</v>
      </c>
      <c r="H708" s="434">
        <v>102</v>
      </c>
      <c r="I708" s="419">
        <v>25.28</v>
      </c>
      <c r="J708" s="420">
        <v>0.05</v>
      </c>
      <c r="K708" s="420">
        <f t="shared" ref="K708:K735" si="162">H708*I708-J708</f>
        <v>2578.5099999999998</v>
      </c>
      <c r="L708" s="417">
        <v>42439</v>
      </c>
      <c r="M708" s="420">
        <v>483.9</v>
      </c>
    </row>
    <row r="709" spans="1:13" x14ac:dyDescent="0.25">
      <c r="A709" s="418"/>
      <c r="B709" s="463">
        <v>42187</v>
      </c>
      <c r="C709" s="418">
        <v>1000</v>
      </c>
      <c r="D709" s="419">
        <v>27.1</v>
      </c>
      <c r="E709" s="420">
        <v>0</v>
      </c>
      <c r="F709" s="420">
        <f t="shared" si="161"/>
        <v>27100</v>
      </c>
      <c r="G709" s="417">
        <v>42227</v>
      </c>
      <c r="H709" s="434">
        <v>200</v>
      </c>
      <c r="I709" s="419">
        <v>19.649999999999999</v>
      </c>
      <c r="J709" s="420">
        <v>7.0000000000000007E-2</v>
      </c>
      <c r="K709" s="420">
        <f t="shared" si="162"/>
        <v>3929.9299999999994</v>
      </c>
      <c r="L709" s="417">
        <v>42531</v>
      </c>
      <c r="M709" s="420">
        <v>483.9</v>
      </c>
    </row>
    <row r="710" spans="1:13" x14ac:dyDescent="0.25">
      <c r="A710" s="418"/>
      <c r="B710" s="521">
        <v>42187</v>
      </c>
      <c r="C710" s="418">
        <v>500</v>
      </c>
      <c r="D710" s="419">
        <v>27.039332999999999</v>
      </c>
      <c r="E710" s="420">
        <v>0</v>
      </c>
      <c r="F710" s="420">
        <f t="shared" si="161"/>
        <v>13519.666499999999</v>
      </c>
      <c r="G710" s="417">
        <v>42227</v>
      </c>
      <c r="H710" s="434">
        <v>200</v>
      </c>
      <c r="I710" s="419">
        <v>18.7</v>
      </c>
      <c r="J710" s="420">
        <v>7.0000000000000007E-2</v>
      </c>
      <c r="K710" s="420">
        <f t="shared" si="162"/>
        <v>3739.93</v>
      </c>
      <c r="L710" s="417">
        <v>42625</v>
      </c>
      <c r="M710" s="420">
        <v>433.9</v>
      </c>
    </row>
    <row r="711" spans="1:13" x14ac:dyDescent="0.25">
      <c r="A711" s="418"/>
      <c r="B711" s="521"/>
      <c r="C711" s="418">
        <v>500</v>
      </c>
      <c r="D711" s="419">
        <v>27.039332999999999</v>
      </c>
      <c r="E711" s="420">
        <v>0</v>
      </c>
      <c r="F711" s="420">
        <f t="shared" si="161"/>
        <v>13519.666499999999</v>
      </c>
      <c r="G711" s="417">
        <v>42257</v>
      </c>
      <c r="H711" s="434">
        <v>1600</v>
      </c>
      <c r="I711" s="419">
        <v>16.445</v>
      </c>
      <c r="J711" s="420">
        <v>0.48</v>
      </c>
      <c r="K711" s="420">
        <f t="shared" si="162"/>
        <v>26311.52</v>
      </c>
      <c r="L711" s="417">
        <v>42716</v>
      </c>
      <c r="M711" s="420">
        <v>500</v>
      </c>
    </row>
    <row r="712" spans="1:13" x14ac:dyDescent="0.25">
      <c r="A712" s="418"/>
      <c r="B712" s="521"/>
      <c r="C712" s="418">
        <v>500</v>
      </c>
      <c r="D712" s="419">
        <v>27.039332999999999</v>
      </c>
      <c r="E712" s="420">
        <v>0</v>
      </c>
      <c r="F712" s="420">
        <f t="shared" si="161"/>
        <v>13519.666499999999</v>
      </c>
      <c r="G712" s="522">
        <v>42265</v>
      </c>
      <c r="H712" s="434">
        <v>200</v>
      </c>
      <c r="I712" s="419">
        <v>15.65</v>
      </c>
      <c r="J712" s="420">
        <v>0.05</v>
      </c>
      <c r="K712" s="420">
        <f t="shared" si="162"/>
        <v>3129.95</v>
      </c>
      <c r="L712" s="418"/>
      <c r="M712" s="420"/>
    </row>
    <row r="713" spans="1:13" x14ac:dyDescent="0.25">
      <c r="A713" s="418"/>
      <c r="B713" s="521"/>
      <c r="C713" s="418">
        <v>500</v>
      </c>
      <c r="D713" s="419">
        <v>27.039332999999999</v>
      </c>
      <c r="E713" s="420">
        <v>0</v>
      </c>
      <c r="F713" s="420">
        <f t="shared" si="161"/>
        <v>13519.666499999999</v>
      </c>
      <c r="G713" s="522"/>
      <c r="H713" s="434">
        <v>2400</v>
      </c>
      <c r="I713" s="419">
        <v>15.7</v>
      </c>
      <c r="J713" s="420">
        <v>0.7</v>
      </c>
      <c r="K713" s="420">
        <f t="shared" si="162"/>
        <v>37679.300000000003</v>
      </c>
      <c r="L713" s="418"/>
      <c r="M713" s="420"/>
    </row>
    <row r="714" spans="1:13" x14ac:dyDescent="0.25">
      <c r="A714" s="418"/>
      <c r="B714" s="521"/>
      <c r="C714" s="418">
        <v>1000</v>
      </c>
      <c r="D714" s="419">
        <v>27.039332999999999</v>
      </c>
      <c r="E714" s="420">
        <v>0</v>
      </c>
      <c r="F714" s="420">
        <f t="shared" si="161"/>
        <v>27039.332999999999</v>
      </c>
      <c r="G714" s="417">
        <v>42271</v>
      </c>
      <c r="H714" s="503">
        <v>918</v>
      </c>
      <c r="I714" s="504">
        <v>16.45</v>
      </c>
      <c r="J714" s="505">
        <v>0.28000000000000003</v>
      </c>
      <c r="K714" s="505">
        <f t="shared" si="162"/>
        <v>15100.819999999998</v>
      </c>
      <c r="L714" s="418"/>
      <c r="M714" s="420"/>
    </row>
    <row r="715" spans="1:13" ht="60" x14ac:dyDescent="0.25">
      <c r="A715" s="418"/>
      <c r="B715" s="463">
        <v>42198</v>
      </c>
      <c r="C715" s="418">
        <v>100</v>
      </c>
      <c r="D715" s="419">
        <v>24.77</v>
      </c>
      <c r="E715" s="420">
        <v>0</v>
      </c>
      <c r="F715" s="420">
        <f t="shared" si="161"/>
        <v>2477</v>
      </c>
      <c r="G715" s="523" t="s">
        <v>137</v>
      </c>
      <c r="H715" s="434">
        <v>500</v>
      </c>
      <c r="I715" s="419">
        <v>15.95</v>
      </c>
      <c r="J715" s="420">
        <v>0.15</v>
      </c>
      <c r="K715" s="505">
        <f t="shared" si="162"/>
        <v>7974.85</v>
      </c>
      <c r="L715" s="418"/>
      <c r="M715" s="420"/>
    </row>
    <row r="716" spans="1:13" x14ac:dyDescent="0.25">
      <c r="A716" s="418"/>
      <c r="B716" s="463">
        <v>42205</v>
      </c>
      <c r="C716" s="418">
        <v>50</v>
      </c>
      <c r="D716" s="419">
        <v>24.35</v>
      </c>
      <c r="E716" s="420">
        <v>0</v>
      </c>
      <c r="F716" s="420">
        <f t="shared" si="161"/>
        <v>1217.5</v>
      </c>
      <c r="G716" s="523"/>
      <c r="H716" s="434">
        <v>500</v>
      </c>
      <c r="I716" s="419">
        <v>16.100000000000001</v>
      </c>
      <c r="J716" s="420">
        <v>0.15</v>
      </c>
      <c r="K716" s="505">
        <f t="shared" si="162"/>
        <v>8049.8500000000013</v>
      </c>
      <c r="L716" s="418"/>
      <c r="M716" s="420"/>
    </row>
    <row r="717" spans="1:13" x14ac:dyDescent="0.25">
      <c r="A717" s="418"/>
      <c r="B717" s="463">
        <v>42207</v>
      </c>
      <c r="C717" s="418">
        <v>20</v>
      </c>
      <c r="D717" s="419">
        <v>24.02</v>
      </c>
      <c r="E717" s="420">
        <v>0</v>
      </c>
      <c r="F717" s="420">
        <f t="shared" si="161"/>
        <v>480.4</v>
      </c>
      <c r="G717" s="523"/>
      <c r="H717" s="434">
        <v>500</v>
      </c>
      <c r="I717" s="419">
        <v>16.170000000000002</v>
      </c>
      <c r="J717" s="420">
        <v>0.15</v>
      </c>
      <c r="K717" s="505">
        <f t="shared" si="162"/>
        <v>8084.8500000000013</v>
      </c>
      <c r="L717" s="418"/>
      <c r="M717" s="420"/>
    </row>
    <row r="718" spans="1:13" x14ac:dyDescent="0.25">
      <c r="A718" s="418"/>
      <c r="B718" s="463">
        <v>42207</v>
      </c>
      <c r="C718" s="418">
        <v>20</v>
      </c>
      <c r="D718" s="419">
        <v>23.91</v>
      </c>
      <c r="E718" s="420">
        <v>0</v>
      </c>
      <c r="F718" s="420">
        <f t="shared" si="161"/>
        <v>478.2</v>
      </c>
      <c r="G718" s="523"/>
      <c r="H718" s="434">
        <v>500</v>
      </c>
      <c r="I718" s="419">
        <v>16.28</v>
      </c>
      <c r="J718" s="420">
        <v>0.15</v>
      </c>
      <c r="K718" s="505">
        <f t="shared" si="162"/>
        <v>8139.8500000000013</v>
      </c>
      <c r="L718" s="420"/>
      <c r="M718" s="420"/>
    </row>
    <row r="719" spans="1:13" x14ac:dyDescent="0.25">
      <c r="A719" s="418"/>
      <c r="B719" s="463">
        <v>42207</v>
      </c>
      <c r="C719" s="418">
        <v>20</v>
      </c>
      <c r="D719" s="419">
        <v>23.7</v>
      </c>
      <c r="E719" s="420">
        <v>0</v>
      </c>
      <c r="F719" s="420">
        <f t="shared" si="161"/>
        <v>474</v>
      </c>
      <c r="G719" s="523"/>
      <c r="H719" s="434">
        <v>500</v>
      </c>
      <c r="I719" s="419">
        <v>16.39</v>
      </c>
      <c r="J719" s="420">
        <v>0.15</v>
      </c>
      <c r="K719" s="505">
        <f t="shared" si="162"/>
        <v>8194.85</v>
      </c>
      <c r="L719" s="418"/>
      <c r="M719" s="420"/>
    </row>
    <row r="720" spans="1:13" x14ac:dyDescent="0.25">
      <c r="A720" s="418"/>
      <c r="B720" s="463">
        <v>42207</v>
      </c>
      <c r="C720" s="418">
        <v>20</v>
      </c>
      <c r="D720" s="419">
        <v>23.6</v>
      </c>
      <c r="E720" s="420">
        <v>0</v>
      </c>
      <c r="F720" s="420">
        <f t="shared" si="161"/>
        <v>472</v>
      </c>
      <c r="G720" s="523"/>
      <c r="H720" s="434">
        <v>500</v>
      </c>
      <c r="I720" s="419">
        <v>16.55</v>
      </c>
      <c r="J720" s="420">
        <v>0.17</v>
      </c>
      <c r="K720" s="505">
        <f t="shared" si="162"/>
        <v>8274.83</v>
      </c>
      <c r="L720" s="418"/>
      <c r="M720" s="420"/>
    </row>
    <row r="721" spans="1:13" x14ac:dyDescent="0.25">
      <c r="A721" s="418"/>
      <c r="B721" s="463">
        <v>42209</v>
      </c>
      <c r="C721" s="418">
        <v>40</v>
      </c>
      <c r="D721" s="419">
        <v>22.3</v>
      </c>
      <c r="E721" s="420">
        <v>0</v>
      </c>
      <c r="F721" s="420">
        <f t="shared" si="161"/>
        <v>892</v>
      </c>
      <c r="G721" s="523"/>
      <c r="H721" s="434">
        <v>50</v>
      </c>
      <c r="I721" s="419">
        <v>16.55</v>
      </c>
      <c r="J721" s="420">
        <v>0</v>
      </c>
      <c r="K721" s="505">
        <f t="shared" si="162"/>
        <v>827.5</v>
      </c>
      <c r="L721" s="418"/>
      <c r="M721" s="420"/>
    </row>
    <row r="722" spans="1:13" x14ac:dyDescent="0.25">
      <c r="A722" s="420"/>
      <c r="B722" s="463">
        <v>42221</v>
      </c>
      <c r="C722" s="418">
        <v>12</v>
      </c>
      <c r="D722" s="419">
        <v>20.95</v>
      </c>
      <c r="E722" s="420">
        <v>0</v>
      </c>
      <c r="F722" s="420">
        <f t="shared" si="161"/>
        <v>251.39999999999998</v>
      </c>
      <c r="G722" s="523"/>
      <c r="H722" s="434">
        <v>28</v>
      </c>
      <c r="I722" s="419">
        <v>16.68</v>
      </c>
      <c r="J722" s="420">
        <v>0.01</v>
      </c>
      <c r="K722" s="505">
        <f t="shared" si="162"/>
        <v>467.03</v>
      </c>
      <c r="L722" s="434"/>
      <c r="M722" s="420"/>
    </row>
    <row r="723" spans="1:13" x14ac:dyDescent="0.25">
      <c r="A723" s="418"/>
      <c r="B723" s="463">
        <v>42223</v>
      </c>
      <c r="C723" s="418">
        <v>100</v>
      </c>
      <c r="D723" s="419">
        <v>20.399999999999999</v>
      </c>
      <c r="E723" s="420">
        <v>0</v>
      </c>
      <c r="F723" s="420">
        <f t="shared" si="161"/>
        <v>2039.9999999999998</v>
      </c>
      <c r="G723" s="417">
        <v>42285</v>
      </c>
      <c r="H723" s="434">
        <v>632</v>
      </c>
      <c r="I723" s="419">
        <v>17.850000000000001</v>
      </c>
      <c r="J723" s="420">
        <v>0.21</v>
      </c>
      <c r="K723" s="505">
        <f t="shared" si="162"/>
        <v>11280.990000000002</v>
      </c>
      <c r="L723" s="420"/>
      <c r="M723" s="420"/>
    </row>
    <row r="724" spans="1:13" x14ac:dyDescent="0.25">
      <c r="A724" s="420"/>
      <c r="B724" s="463">
        <v>42226</v>
      </c>
      <c r="C724" s="418">
        <v>200</v>
      </c>
      <c r="D724" s="419">
        <v>19.95</v>
      </c>
      <c r="E724" s="420">
        <v>0</v>
      </c>
      <c r="F724" s="420">
        <f t="shared" si="161"/>
        <v>3990</v>
      </c>
      <c r="G724" s="417">
        <v>42297</v>
      </c>
      <c r="H724" s="434">
        <v>500</v>
      </c>
      <c r="I724" s="419">
        <v>19.149999999999999</v>
      </c>
      <c r="J724" s="420">
        <v>0.18</v>
      </c>
      <c r="K724" s="505">
        <f t="shared" si="162"/>
        <v>9574.82</v>
      </c>
      <c r="L724" s="418"/>
      <c r="M724" s="420"/>
    </row>
    <row r="725" spans="1:13" x14ac:dyDescent="0.25">
      <c r="A725" s="418"/>
      <c r="B725" s="463">
        <v>42226</v>
      </c>
      <c r="C725" s="418">
        <v>50</v>
      </c>
      <c r="D725" s="419">
        <v>20.010000000000002</v>
      </c>
      <c r="E725" s="420">
        <v>0</v>
      </c>
      <c r="F725" s="420">
        <f t="shared" si="161"/>
        <v>1000.5000000000001</v>
      </c>
      <c r="G725" s="417">
        <v>42300</v>
      </c>
      <c r="H725" s="434">
        <v>1000</v>
      </c>
      <c r="I725" s="419">
        <v>18.62</v>
      </c>
      <c r="J725" s="420">
        <v>0.34</v>
      </c>
      <c r="K725" s="505">
        <f t="shared" si="162"/>
        <v>18619.66</v>
      </c>
      <c r="L725" s="418"/>
      <c r="M725" s="420"/>
    </row>
    <row r="726" spans="1:13" x14ac:dyDescent="0.25">
      <c r="A726" s="418"/>
      <c r="B726" s="463">
        <v>42226</v>
      </c>
      <c r="C726" s="418">
        <v>100</v>
      </c>
      <c r="D726" s="419">
        <v>20.2</v>
      </c>
      <c r="E726" s="420">
        <v>0</v>
      </c>
      <c r="F726" s="420">
        <f t="shared" si="161"/>
        <v>2020</v>
      </c>
      <c r="G726" s="417">
        <v>42312</v>
      </c>
      <c r="H726" s="434">
        <v>2500</v>
      </c>
      <c r="I726" s="419">
        <v>18.48</v>
      </c>
      <c r="J726" s="420">
        <v>7.8</v>
      </c>
      <c r="K726" s="420">
        <f t="shared" si="162"/>
        <v>46192.2</v>
      </c>
      <c r="L726" s="418"/>
      <c r="M726" s="420"/>
    </row>
    <row r="727" spans="1:13" x14ac:dyDescent="0.25">
      <c r="A727" s="418"/>
      <c r="B727" s="463">
        <v>42227</v>
      </c>
      <c r="C727" s="418">
        <v>200</v>
      </c>
      <c r="D727" s="419">
        <v>18.399999999999999</v>
      </c>
      <c r="E727" s="420">
        <v>0</v>
      </c>
      <c r="F727" s="420">
        <f t="shared" si="161"/>
        <v>3679.9999999999995</v>
      </c>
      <c r="G727" s="417">
        <v>42313</v>
      </c>
      <c r="H727" s="434">
        <v>3000</v>
      </c>
      <c r="I727" s="419">
        <v>19.059999999999999</v>
      </c>
      <c r="J727" s="420">
        <v>1.05</v>
      </c>
      <c r="K727" s="420">
        <f t="shared" si="162"/>
        <v>57178.94999999999</v>
      </c>
      <c r="L727" s="418"/>
      <c r="M727" s="420"/>
    </row>
    <row r="728" spans="1:13" x14ac:dyDescent="0.25">
      <c r="A728" s="418"/>
      <c r="B728" s="463">
        <v>42227</v>
      </c>
      <c r="C728" s="418">
        <v>200</v>
      </c>
      <c r="D728" s="419">
        <v>19.55</v>
      </c>
      <c r="E728" s="420">
        <v>0</v>
      </c>
      <c r="F728" s="420">
        <f t="shared" si="161"/>
        <v>3910</v>
      </c>
      <c r="G728" s="417">
        <v>42324</v>
      </c>
      <c r="H728" s="434">
        <v>2500</v>
      </c>
      <c r="I728" s="419">
        <v>18.8</v>
      </c>
      <c r="J728" s="420">
        <v>0.86</v>
      </c>
      <c r="K728" s="420">
        <f t="shared" si="162"/>
        <v>46999.14</v>
      </c>
      <c r="L728" s="420"/>
      <c r="M728" s="420"/>
    </row>
    <row r="729" spans="1:13" x14ac:dyDescent="0.25">
      <c r="A729" s="418"/>
      <c r="B729" s="463">
        <v>42234</v>
      </c>
      <c r="C729" s="418">
        <v>40</v>
      </c>
      <c r="D729" s="419">
        <v>18.149999999999999</v>
      </c>
      <c r="E729" s="420">
        <v>0</v>
      </c>
      <c r="F729" s="420">
        <f t="shared" si="161"/>
        <v>726</v>
      </c>
      <c r="G729" s="417">
        <v>42335</v>
      </c>
      <c r="H729" s="434">
        <v>3078</v>
      </c>
      <c r="I729" s="419">
        <v>17.649999999999999</v>
      </c>
      <c r="J729" s="420">
        <v>1</v>
      </c>
      <c r="K729" s="420">
        <f t="shared" si="162"/>
        <v>54325.7</v>
      </c>
      <c r="L729" s="418"/>
      <c r="M729" s="420"/>
    </row>
    <row r="730" spans="1:13" x14ac:dyDescent="0.25">
      <c r="A730" s="418"/>
      <c r="B730" s="463">
        <v>42234</v>
      </c>
      <c r="C730" s="418">
        <v>100</v>
      </c>
      <c r="D730" s="419">
        <v>18</v>
      </c>
      <c r="E730" s="420">
        <v>0</v>
      </c>
      <c r="F730" s="420">
        <f t="shared" si="161"/>
        <v>1800</v>
      </c>
      <c r="G730" s="417">
        <v>42347</v>
      </c>
      <c r="H730" s="434">
        <v>500</v>
      </c>
      <c r="I730" s="419">
        <v>16.149999999999999</v>
      </c>
      <c r="J730" s="420">
        <v>0.15</v>
      </c>
      <c r="K730" s="420">
        <f t="shared" si="162"/>
        <v>8074.8499999999995</v>
      </c>
      <c r="L730" s="418"/>
      <c r="M730" s="420"/>
    </row>
    <row r="731" spans="1:13" x14ac:dyDescent="0.25">
      <c r="A731" s="418"/>
      <c r="B731" s="463">
        <v>42235</v>
      </c>
      <c r="C731" s="418">
        <v>100</v>
      </c>
      <c r="D731" s="419">
        <v>17.78</v>
      </c>
      <c r="E731" s="420">
        <v>0</v>
      </c>
      <c r="F731" s="420">
        <f t="shared" si="161"/>
        <v>1778</v>
      </c>
      <c r="G731" s="417">
        <v>42353</v>
      </c>
      <c r="H731" s="434">
        <v>600</v>
      </c>
      <c r="I731" s="419">
        <v>14.95</v>
      </c>
      <c r="J731" s="420">
        <v>0.17</v>
      </c>
      <c r="K731" s="420">
        <f t="shared" si="162"/>
        <v>8969.83</v>
      </c>
      <c r="L731" s="418"/>
      <c r="M731" s="420"/>
    </row>
    <row r="732" spans="1:13" x14ac:dyDescent="0.25">
      <c r="A732" s="418"/>
      <c r="B732" s="463">
        <v>42235</v>
      </c>
      <c r="C732" s="418">
        <v>100</v>
      </c>
      <c r="D732" s="419">
        <v>17.68</v>
      </c>
      <c r="E732" s="420">
        <v>0</v>
      </c>
      <c r="F732" s="420">
        <f t="shared" si="161"/>
        <v>1768</v>
      </c>
      <c r="G732" s="417">
        <v>42354</v>
      </c>
      <c r="H732" s="434">
        <v>500</v>
      </c>
      <c r="I732" s="419">
        <v>14.32</v>
      </c>
      <c r="J732" s="420">
        <v>0.13</v>
      </c>
      <c r="K732" s="420">
        <f t="shared" si="162"/>
        <v>7159.87</v>
      </c>
      <c r="L732" s="418"/>
      <c r="M732" s="420"/>
    </row>
    <row r="733" spans="1:13" x14ac:dyDescent="0.25">
      <c r="A733" s="418"/>
      <c r="B733" s="463">
        <v>42240</v>
      </c>
      <c r="C733" s="418">
        <v>100</v>
      </c>
      <c r="D733" s="419">
        <v>16.649999999999999</v>
      </c>
      <c r="E733" s="420">
        <v>0</v>
      </c>
      <c r="F733" s="420">
        <f t="shared" si="161"/>
        <v>1664.9999999999998</v>
      </c>
      <c r="G733" s="417">
        <v>42361</v>
      </c>
      <c r="H733" s="434">
        <v>500</v>
      </c>
      <c r="I733" s="419">
        <v>12.83</v>
      </c>
      <c r="J733" s="420">
        <v>0.12</v>
      </c>
      <c r="K733" s="420">
        <f t="shared" si="162"/>
        <v>6414.88</v>
      </c>
      <c r="L733" s="418"/>
      <c r="M733" s="420"/>
    </row>
    <row r="734" spans="1:13" x14ac:dyDescent="0.25">
      <c r="A734" s="418"/>
      <c r="B734" s="463">
        <v>42240</v>
      </c>
      <c r="C734" s="418">
        <v>100</v>
      </c>
      <c r="D734" s="419">
        <v>16.100000000000001</v>
      </c>
      <c r="E734" s="420">
        <v>0</v>
      </c>
      <c r="F734" s="420">
        <f t="shared" si="161"/>
        <v>1610.0000000000002</v>
      </c>
      <c r="G734" s="417">
        <v>42362</v>
      </c>
      <c r="H734" s="434">
        <v>1222</v>
      </c>
      <c r="I734" s="419">
        <v>12.75</v>
      </c>
      <c r="J734" s="420">
        <v>0.28999999999999998</v>
      </c>
      <c r="K734" s="420">
        <f t="shared" si="162"/>
        <v>15580.21</v>
      </c>
      <c r="L734" s="418"/>
      <c r="M734" s="420"/>
    </row>
    <row r="735" spans="1:13" x14ac:dyDescent="0.25">
      <c r="A735" s="418"/>
      <c r="B735" s="463">
        <v>42257</v>
      </c>
      <c r="C735" s="418">
        <v>1500</v>
      </c>
      <c r="D735" s="419">
        <v>16.350000000000001</v>
      </c>
      <c r="E735" s="420">
        <v>0</v>
      </c>
      <c r="F735" s="420">
        <f t="shared" si="161"/>
        <v>24525.000000000004</v>
      </c>
      <c r="G735" s="417">
        <v>42367</v>
      </c>
      <c r="H735" s="434">
        <v>1000</v>
      </c>
      <c r="I735" s="419">
        <v>13.15</v>
      </c>
      <c r="J735" s="420">
        <v>0.24</v>
      </c>
      <c r="K735" s="420">
        <f t="shared" si="162"/>
        <v>13149.76</v>
      </c>
      <c r="L735" s="418"/>
      <c r="M735" s="420"/>
    </row>
    <row r="736" spans="1:13" x14ac:dyDescent="0.25">
      <c r="A736" s="418"/>
      <c r="B736" s="463">
        <v>42258</v>
      </c>
      <c r="C736" s="418">
        <v>100</v>
      </c>
      <c r="D736" s="419">
        <v>16.100000000000001</v>
      </c>
      <c r="E736" s="420">
        <v>0</v>
      </c>
      <c r="F736" s="420">
        <f t="shared" si="161"/>
        <v>1610.0000000000002</v>
      </c>
      <c r="G736" s="417">
        <v>42367</v>
      </c>
      <c r="H736" s="434">
        <v>2178</v>
      </c>
      <c r="I736" s="419">
        <v>13.75</v>
      </c>
      <c r="J736" s="420">
        <v>0.55000000000000004</v>
      </c>
      <c r="K736" s="420">
        <f>H736*I736-J736</f>
        <v>29946.95</v>
      </c>
      <c r="L736" s="418"/>
      <c r="M736" s="420"/>
    </row>
    <row r="737" spans="1:13" x14ac:dyDescent="0.25">
      <c r="A737" s="418"/>
      <c r="B737" s="463">
        <v>42261</v>
      </c>
      <c r="C737" s="418">
        <v>1000</v>
      </c>
      <c r="D737" s="419">
        <v>15.416</v>
      </c>
      <c r="E737" s="420">
        <v>0</v>
      </c>
      <c r="F737" s="420">
        <f t="shared" si="161"/>
        <v>15416</v>
      </c>
      <c r="G737" s="417">
        <v>42010</v>
      </c>
      <c r="H737" s="434">
        <v>1000</v>
      </c>
      <c r="I737" s="419">
        <v>12.63</v>
      </c>
      <c r="J737" s="420">
        <v>0.23</v>
      </c>
      <c r="K737" s="420">
        <f>H737*I737-J737</f>
        <v>12629.77</v>
      </c>
      <c r="L737" s="418"/>
      <c r="M737" s="420"/>
    </row>
    <row r="738" spans="1:13" x14ac:dyDescent="0.25">
      <c r="A738" s="418"/>
      <c r="B738" s="463">
        <v>42261</v>
      </c>
      <c r="C738" s="418">
        <v>1000</v>
      </c>
      <c r="D738" s="419">
        <v>15.1</v>
      </c>
      <c r="E738" s="420">
        <v>0</v>
      </c>
      <c r="F738" s="420">
        <f t="shared" si="161"/>
        <v>15100</v>
      </c>
      <c r="G738" s="506">
        <v>42374</v>
      </c>
      <c r="H738" s="434">
        <v>2000</v>
      </c>
      <c r="I738" s="419">
        <v>12.81</v>
      </c>
      <c r="J738" s="420">
        <v>0.47</v>
      </c>
      <c r="K738" s="420">
        <f t="shared" ref="K738:K750" si="163">H738*I738-J738</f>
        <v>25619.53</v>
      </c>
      <c r="L738" s="418"/>
      <c r="M738" s="420"/>
    </row>
    <row r="739" spans="1:13" x14ac:dyDescent="0.25">
      <c r="A739" s="418"/>
      <c r="B739" s="463">
        <v>42261</v>
      </c>
      <c r="C739" s="418">
        <v>200</v>
      </c>
      <c r="D739" s="419">
        <v>14.87</v>
      </c>
      <c r="E739" s="420">
        <v>0</v>
      </c>
      <c r="F739" s="420">
        <f t="shared" si="161"/>
        <v>2974</v>
      </c>
      <c r="G739" s="417">
        <v>42374</v>
      </c>
      <c r="H739" s="434">
        <v>1000</v>
      </c>
      <c r="I739" s="419">
        <v>12.82</v>
      </c>
      <c r="J739" s="420">
        <v>0.24</v>
      </c>
      <c r="K739" s="420">
        <f t="shared" si="163"/>
        <v>12819.76</v>
      </c>
      <c r="L739" s="418"/>
      <c r="M739" s="420"/>
    </row>
    <row r="740" spans="1:13" x14ac:dyDescent="0.25">
      <c r="A740" s="418"/>
      <c r="B740" s="463">
        <v>42261</v>
      </c>
      <c r="C740" s="418">
        <v>300</v>
      </c>
      <c r="D740" s="419">
        <v>14.87</v>
      </c>
      <c r="E740" s="420">
        <v>0</v>
      </c>
      <c r="F740" s="420">
        <f t="shared" si="161"/>
        <v>4461</v>
      </c>
      <c r="G740" s="417">
        <v>42398</v>
      </c>
      <c r="H740" s="434">
        <v>400</v>
      </c>
      <c r="I740" s="419">
        <v>9.5500000000000007</v>
      </c>
      <c r="J740" s="420">
        <v>7.0000000000000007E-2</v>
      </c>
      <c r="K740" s="420">
        <f t="shared" si="163"/>
        <v>3819.9300000000003</v>
      </c>
      <c r="L740" s="418"/>
      <c r="M740" s="420"/>
    </row>
    <row r="741" spans="1:13" x14ac:dyDescent="0.25">
      <c r="A741" s="418"/>
      <c r="B741" s="463">
        <v>42270</v>
      </c>
      <c r="C741" s="418">
        <v>478</v>
      </c>
      <c r="D741" s="419">
        <v>15.85</v>
      </c>
      <c r="E741" s="420">
        <v>0</v>
      </c>
      <c r="F741" s="420">
        <f t="shared" si="161"/>
        <v>7576.3</v>
      </c>
      <c r="G741" s="417">
        <v>42411</v>
      </c>
      <c r="H741" s="434">
        <v>500</v>
      </c>
      <c r="I741" s="419">
        <v>6.97</v>
      </c>
      <c r="J741" s="420">
        <v>0.08</v>
      </c>
      <c r="K741" s="420">
        <f t="shared" si="163"/>
        <v>3484.92</v>
      </c>
      <c r="L741" s="418"/>
      <c r="M741" s="420"/>
    </row>
    <row r="742" spans="1:13" x14ac:dyDescent="0.25">
      <c r="A742" s="418"/>
      <c r="B742" s="463">
        <v>42292</v>
      </c>
      <c r="C742" s="418">
        <v>500</v>
      </c>
      <c r="D742" s="419">
        <v>18.55</v>
      </c>
      <c r="E742" s="420">
        <v>0</v>
      </c>
      <c r="F742" s="420">
        <f t="shared" si="161"/>
        <v>9275</v>
      </c>
      <c r="G742" s="417">
        <v>42412</v>
      </c>
      <c r="H742" s="434">
        <v>200</v>
      </c>
      <c r="I742" s="419">
        <v>7.45</v>
      </c>
      <c r="J742" s="420">
        <v>0.03</v>
      </c>
      <c r="K742" s="420">
        <f t="shared" si="163"/>
        <v>1489.97</v>
      </c>
      <c r="L742" s="418"/>
      <c r="M742" s="420"/>
    </row>
    <row r="743" spans="1:13" x14ac:dyDescent="0.25">
      <c r="A743" s="418"/>
      <c r="B743" s="463">
        <v>42299</v>
      </c>
      <c r="C743" s="418">
        <v>500</v>
      </c>
      <c r="D743" s="419">
        <v>18.55</v>
      </c>
      <c r="E743" s="420">
        <v>0</v>
      </c>
      <c r="F743" s="420">
        <f t="shared" si="161"/>
        <v>9275</v>
      </c>
      <c r="G743" s="417">
        <v>42416</v>
      </c>
      <c r="H743" s="434">
        <v>500</v>
      </c>
      <c r="I743" s="419">
        <v>7.75</v>
      </c>
      <c r="J743" s="420">
        <v>0.08</v>
      </c>
      <c r="K743" s="420">
        <f t="shared" si="163"/>
        <v>3874.92</v>
      </c>
      <c r="L743" s="418"/>
      <c r="M743" s="420"/>
    </row>
    <row r="744" spans="1:13" x14ac:dyDescent="0.25">
      <c r="A744" s="418"/>
      <c r="B744" s="463">
        <v>42299</v>
      </c>
      <c r="C744" s="418">
        <v>500</v>
      </c>
      <c r="D744" s="419">
        <v>18.28</v>
      </c>
      <c r="E744" s="420">
        <v>0</v>
      </c>
      <c r="F744" s="420">
        <f t="shared" si="161"/>
        <v>9140</v>
      </c>
      <c r="G744" s="417">
        <v>42422</v>
      </c>
      <c r="H744" s="434">
        <v>2500</v>
      </c>
      <c r="I744" s="419">
        <v>7.47</v>
      </c>
      <c r="J744" s="420">
        <v>0.41</v>
      </c>
      <c r="K744" s="420">
        <f t="shared" si="163"/>
        <v>18674.59</v>
      </c>
      <c r="L744" s="418"/>
      <c r="M744" s="420"/>
    </row>
    <row r="745" spans="1:13" x14ac:dyDescent="0.25">
      <c r="A745" s="418"/>
      <c r="B745" s="463">
        <v>42299</v>
      </c>
      <c r="C745" s="418">
        <v>1000</v>
      </c>
      <c r="D745" s="419">
        <v>18.100000000000001</v>
      </c>
      <c r="E745" s="420">
        <v>0</v>
      </c>
      <c r="F745" s="420">
        <f t="shared" si="161"/>
        <v>18100</v>
      </c>
      <c r="G745" s="417">
        <v>42422</v>
      </c>
      <c r="H745" s="434">
        <v>1000</v>
      </c>
      <c r="I745" s="419">
        <v>7.49</v>
      </c>
      <c r="J745" s="420">
        <v>0.16</v>
      </c>
      <c r="K745" s="420">
        <f t="shared" si="163"/>
        <v>7489.84</v>
      </c>
      <c r="L745" s="418"/>
      <c r="M745" s="420"/>
    </row>
    <row r="746" spans="1:13" x14ac:dyDescent="0.25">
      <c r="A746" s="418"/>
      <c r="B746" s="521">
        <v>42306</v>
      </c>
      <c r="C746" s="418">
        <v>660</v>
      </c>
      <c r="D746" s="419">
        <v>17.8</v>
      </c>
      <c r="E746" s="420">
        <v>0</v>
      </c>
      <c r="F746" s="420">
        <f t="shared" si="161"/>
        <v>11748</v>
      </c>
      <c r="G746" s="417">
        <v>42426</v>
      </c>
      <c r="H746" s="434">
        <v>900</v>
      </c>
      <c r="I746" s="419">
        <v>7.7</v>
      </c>
      <c r="J746" s="420">
        <v>0.15</v>
      </c>
      <c r="K746" s="420">
        <f t="shared" si="163"/>
        <v>6929.85</v>
      </c>
      <c r="L746" s="418"/>
      <c r="M746" s="420"/>
    </row>
    <row r="747" spans="1:13" ht="30" x14ac:dyDescent="0.25">
      <c r="A747" s="418"/>
      <c r="B747" s="521"/>
      <c r="C747" s="418">
        <v>340</v>
      </c>
      <c r="D747" s="419">
        <v>17.8</v>
      </c>
      <c r="E747" s="420">
        <v>0</v>
      </c>
      <c r="F747" s="420">
        <f t="shared" si="161"/>
        <v>6052</v>
      </c>
      <c r="G747" s="524" t="s">
        <v>178</v>
      </c>
      <c r="H747" s="434">
        <v>500</v>
      </c>
      <c r="I747" s="419">
        <v>7.73</v>
      </c>
      <c r="J747" s="420">
        <v>0.08</v>
      </c>
      <c r="K747" s="420">
        <f t="shared" si="163"/>
        <v>3864.92</v>
      </c>
      <c r="L747" s="418"/>
      <c r="M747" s="420"/>
    </row>
    <row r="748" spans="1:13" x14ac:dyDescent="0.25">
      <c r="A748" s="418"/>
      <c r="B748" s="463">
        <v>42312</v>
      </c>
      <c r="C748" s="507">
        <v>500</v>
      </c>
      <c r="D748" s="504">
        <v>17.559999999999999</v>
      </c>
      <c r="E748" s="505">
        <v>6.95</v>
      </c>
      <c r="F748" s="505">
        <f t="shared" si="161"/>
        <v>8786.9500000000007</v>
      </c>
      <c r="G748" s="524"/>
      <c r="H748" s="434">
        <v>500</v>
      </c>
      <c r="I748" s="419">
        <v>7.96</v>
      </c>
      <c r="J748" s="420">
        <v>0.09</v>
      </c>
      <c r="K748" s="420">
        <f t="shared" si="163"/>
        <v>3979.91</v>
      </c>
      <c r="L748" s="418"/>
      <c r="M748" s="420"/>
    </row>
    <row r="749" spans="1:13" x14ac:dyDescent="0.25">
      <c r="A749" s="418"/>
      <c r="B749" s="463">
        <v>42313</v>
      </c>
      <c r="C749" s="418">
        <v>3000</v>
      </c>
      <c r="D749" s="419">
        <v>19.05</v>
      </c>
      <c r="E749" s="420">
        <v>0</v>
      </c>
      <c r="F749" s="420">
        <f t="shared" si="161"/>
        <v>57150</v>
      </c>
      <c r="G749" s="524"/>
      <c r="H749" s="434">
        <v>500</v>
      </c>
      <c r="I749" s="419">
        <v>8.0299999999999994</v>
      </c>
      <c r="J749" s="420">
        <v>0.09</v>
      </c>
      <c r="K749" s="420">
        <f t="shared" si="163"/>
        <v>4014.9099999999994</v>
      </c>
      <c r="L749" s="418"/>
      <c r="M749" s="419"/>
    </row>
    <row r="750" spans="1:13" x14ac:dyDescent="0.25">
      <c r="A750" s="418"/>
      <c r="B750" s="463">
        <v>42320</v>
      </c>
      <c r="C750" s="418">
        <v>500</v>
      </c>
      <c r="D750" s="419">
        <v>18.079999999999998</v>
      </c>
      <c r="E750" s="420">
        <v>0</v>
      </c>
      <c r="F750" s="420">
        <f t="shared" si="161"/>
        <v>9040</v>
      </c>
      <c r="G750" s="524"/>
      <c r="H750" s="434">
        <v>1500</v>
      </c>
      <c r="I750" s="419">
        <v>8.1</v>
      </c>
      <c r="J750" s="420">
        <v>0.26</v>
      </c>
      <c r="K750" s="420">
        <f t="shared" si="163"/>
        <v>12149.74</v>
      </c>
      <c r="L750" s="418"/>
      <c r="M750" s="420"/>
    </row>
    <row r="751" spans="1:13" x14ac:dyDescent="0.25">
      <c r="A751" s="418"/>
      <c r="B751" s="463">
        <v>42320</v>
      </c>
      <c r="C751" s="418">
        <v>1000</v>
      </c>
      <c r="D751" s="419">
        <v>18.05</v>
      </c>
      <c r="E751" s="420">
        <v>0</v>
      </c>
      <c r="F751" s="420">
        <f t="shared" si="161"/>
        <v>18050</v>
      </c>
      <c r="G751" s="417">
        <v>42429</v>
      </c>
      <c r="H751" s="434">
        <v>1000</v>
      </c>
      <c r="I751" s="419">
        <v>8.5399999999999991</v>
      </c>
      <c r="J751" s="420">
        <v>0.19</v>
      </c>
      <c r="K751" s="420">
        <f>H751*I751-J751</f>
        <v>8539.81</v>
      </c>
      <c r="L751" s="418"/>
      <c r="M751" s="508"/>
    </row>
    <row r="752" spans="1:13" x14ac:dyDescent="0.25">
      <c r="A752" s="418"/>
      <c r="B752" s="463">
        <v>42320</v>
      </c>
      <c r="C752" s="418">
        <v>1000</v>
      </c>
      <c r="D752" s="419">
        <v>17.82</v>
      </c>
      <c r="E752" s="420">
        <v>0</v>
      </c>
      <c r="F752" s="420">
        <f t="shared" si="161"/>
        <v>17820</v>
      </c>
      <c r="G752" s="417">
        <v>42429</v>
      </c>
      <c r="H752" s="434">
        <v>500</v>
      </c>
      <c r="I752" s="419">
        <v>7.95</v>
      </c>
      <c r="J752" s="420">
        <v>0.09</v>
      </c>
      <c r="K752" s="420">
        <f>H752*I752-J752</f>
        <v>3974.91</v>
      </c>
      <c r="L752" s="418"/>
      <c r="M752" s="420"/>
    </row>
    <row r="753" spans="1:13" x14ac:dyDescent="0.25">
      <c r="A753" s="418"/>
      <c r="B753" s="463">
        <v>42328</v>
      </c>
      <c r="C753" s="418">
        <v>3078</v>
      </c>
      <c r="D753" s="419">
        <v>17.47</v>
      </c>
      <c r="E753" s="420">
        <v>0</v>
      </c>
      <c r="F753" s="420">
        <f t="shared" si="161"/>
        <v>53772.659999999996</v>
      </c>
      <c r="G753" s="417">
        <v>42429</v>
      </c>
      <c r="H753" s="434">
        <v>500</v>
      </c>
      <c r="I753" s="419">
        <v>7.97</v>
      </c>
      <c r="J753" s="420">
        <v>0.09</v>
      </c>
      <c r="K753" s="420">
        <f t="shared" ref="K753:K812" si="164">H753*I753-J753</f>
        <v>3984.91</v>
      </c>
      <c r="L753" s="418"/>
      <c r="M753" s="420"/>
    </row>
    <row r="754" spans="1:13" x14ac:dyDescent="0.25">
      <c r="A754" s="418"/>
      <c r="B754" s="463">
        <v>42340</v>
      </c>
      <c r="C754" s="418">
        <v>3078</v>
      </c>
      <c r="D754" s="419">
        <v>17.739999999999998</v>
      </c>
      <c r="E754" s="420">
        <v>0</v>
      </c>
      <c r="F754" s="420">
        <f t="shared" si="161"/>
        <v>54603.719999999994</v>
      </c>
      <c r="G754" s="417">
        <v>42430</v>
      </c>
      <c r="H754" s="434">
        <v>500</v>
      </c>
      <c r="I754" s="419">
        <v>7.85</v>
      </c>
      <c r="J754" s="420">
        <v>0.09</v>
      </c>
      <c r="K754" s="420">
        <f t="shared" si="164"/>
        <v>3924.91</v>
      </c>
      <c r="L754" s="418"/>
      <c r="M754" s="420"/>
    </row>
    <row r="755" spans="1:13" x14ac:dyDescent="0.25">
      <c r="A755" s="418"/>
      <c r="B755" s="463">
        <v>42340</v>
      </c>
      <c r="C755" s="418">
        <v>500</v>
      </c>
      <c r="D755" s="419">
        <v>17.5</v>
      </c>
      <c r="E755" s="420">
        <v>0</v>
      </c>
      <c r="F755" s="420">
        <f t="shared" si="161"/>
        <v>8750</v>
      </c>
      <c r="G755" s="417">
        <v>42430</v>
      </c>
      <c r="H755" s="434">
        <v>500</v>
      </c>
      <c r="I755" s="419">
        <v>8.0299999999999994</v>
      </c>
      <c r="J755" s="420">
        <v>0.09</v>
      </c>
      <c r="K755" s="420">
        <f t="shared" si="164"/>
        <v>4014.9099999999994</v>
      </c>
      <c r="L755" s="420"/>
      <c r="M755" s="420"/>
    </row>
    <row r="756" spans="1:13" x14ac:dyDescent="0.25">
      <c r="A756" s="418"/>
      <c r="B756" s="463">
        <v>42345</v>
      </c>
      <c r="C756" s="418">
        <v>100</v>
      </c>
      <c r="D756" s="419">
        <v>16.7</v>
      </c>
      <c r="E756" s="420">
        <v>0</v>
      </c>
      <c r="F756" s="420">
        <f t="shared" si="161"/>
        <v>1670</v>
      </c>
      <c r="G756" s="417">
        <v>42431</v>
      </c>
      <c r="H756" s="434">
        <v>500</v>
      </c>
      <c r="I756" s="419">
        <v>8.3800000000000008</v>
      </c>
      <c r="J756" s="420">
        <v>0.09</v>
      </c>
      <c r="K756" s="420">
        <f t="shared" si="164"/>
        <v>4189.91</v>
      </c>
      <c r="L756" s="420"/>
      <c r="M756" s="420"/>
    </row>
    <row r="757" spans="1:13" x14ac:dyDescent="0.25">
      <c r="A757" s="418"/>
      <c r="B757" s="463">
        <v>42345</v>
      </c>
      <c r="C757" s="418">
        <v>500</v>
      </c>
      <c r="D757" s="419">
        <v>16.850000000000001</v>
      </c>
      <c r="E757" s="420">
        <v>0</v>
      </c>
      <c r="F757" s="420">
        <f t="shared" si="161"/>
        <v>8425</v>
      </c>
      <c r="G757" s="417">
        <v>42431</v>
      </c>
      <c r="H757" s="434">
        <v>500</v>
      </c>
      <c r="I757" s="419">
        <v>8.58</v>
      </c>
      <c r="J757" s="420">
        <v>0.09</v>
      </c>
      <c r="K757" s="420">
        <f t="shared" si="164"/>
        <v>4289.91</v>
      </c>
      <c r="L757" s="418"/>
      <c r="M757" s="420"/>
    </row>
    <row r="758" spans="1:13" ht="30" x14ac:dyDescent="0.25">
      <c r="A758" s="418"/>
      <c r="B758" s="463">
        <v>42347</v>
      </c>
      <c r="C758" s="418">
        <v>500</v>
      </c>
      <c r="D758" s="419">
        <v>15.84</v>
      </c>
      <c r="E758" s="420">
        <v>0</v>
      </c>
      <c r="F758" s="420">
        <f t="shared" si="161"/>
        <v>7920</v>
      </c>
      <c r="G758" s="523" t="s">
        <v>180</v>
      </c>
      <c r="H758" s="434">
        <v>400</v>
      </c>
      <c r="I758" s="419">
        <v>9.09</v>
      </c>
      <c r="J758" s="420">
        <v>0.1</v>
      </c>
      <c r="K758" s="420">
        <f t="shared" si="164"/>
        <v>3635.9</v>
      </c>
      <c r="L758" s="418"/>
      <c r="M758" s="420"/>
    </row>
    <row r="759" spans="1:13" x14ac:dyDescent="0.25">
      <c r="A759" s="418"/>
      <c r="B759" s="463">
        <v>42348</v>
      </c>
      <c r="C759" s="418">
        <v>500</v>
      </c>
      <c r="D759" s="419">
        <v>14.78</v>
      </c>
      <c r="E759" s="420">
        <v>0</v>
      </c>
      <c r="F759" s="420">
        <f t="shared" si="161"/>
        <v>7390</v>
      </c>
      <c r="G759" s="523"/>
      <c r="H759" s="434">
        <v>100</v>
      </c>
      <c r="I759" s="419">
        <v>9.09</v>
      </c>
      <c r="J759" s="420">
        <v>0</v>
      </c>
      <c r="K759" s="420">
        <f t="shared" si="164"/>
        <v>909</v>
      </c>
      <c r="L759" s="418"/>
      <c r="M759" s="420"/>
    </row>
    <row r="760" spans="1:13" x14ac:dyDescent="0.25">
      <c r="A760" s="418"/>
      <c r="B760" s="463">
        <v>42352</v>
      </c>
      <c r="C760" s="418">
        <v>100</v>
      </c>
      <c r="D760" s="419">
        <v>14.57</v>
      </c>
      <c r="E760" s="420">
        <v>0</v>
      </c>
      <c r="F760" s="420">
        <f t="shared" si="161"/>
        <v>1457</v>
      </c>
      <c r="G760" s="523"/>
      <c r="H760" s="434">
        <v>500</v>
      </c>
      <c r="I760" s="419">
        <v>8.81</v>
      </c>
      <c r="J760" s="420">
        <v>0.1</v>
      </c>
      <c r="K760" s="420">
        <f t="shared" si="164"/>
        <v>4404.8999999999996</v>
      </c>
      <c r="L760" s="418"/>
      <c r="M760" s="420"/>
    </row>
    <row r="761" spans="1:13" x14ac:dyDescent="0.25">
      <c r="A761" s="418"/>
      <c r="B761" s="463">
        <v>42355</v>
      </c>
      <c r="C761" s="418">
        <v>500</v>
      </c>
      <c r="D761" s="419">
        <v>13.89</v>
      </c>
      <c r="E761" s="420">
        <v>0</v>
      </c>
      <c r="F761" s="420">
        <f t="shared" si="161"/>
        <v>6945</v>
      </c>
      <c r="G761" s="417">
        <v>42432</v>
      </c>
      <c r="H761" s="434">
        <v>600</v>
      </c>
      <c r="I761" s="419">
        <v>9.65</v>
      </c>
      <c r="J761" s="420">
        <v>0.13</v>
      </c>
      <c r="K761" s="420">
        <f t="shared" si="164"/>
        <v>5789.87</v>
      </c>
      <c r="L761" s="418"/>
      <c r="M761" s="420"/>
    </row>
    <row r="762" spans="1:13" x14ac:dyDescent="0.25">
      <c r="A762" s="418"/>
      <c r="B762" s="463">
        <v>42360</v>
      </c>
      <c r="C762" s="418">
        <v>500</v>
      </c>
      <c r="D762" s="419">
        <v>12.95</v>
      </c>
      <c r="E762" s="420">
        <v>0</v>
      </c>
      <c r="F762" s="420">
        <f t="shared" si="161"/>
        <v>6475</v>
      </c>
      <c r="G762" s="417">
        <v>42433</v>
      </c>
      <c r="H762" s="434">
        <v>600</v>
      </c>
      <c r="I762" s="419">
        <v>10.45</v>
      </c>
      <c r="J762" s="420">
        <v>0.14000000000000001</v>
      </c>
      <c r="K762" s="420">
        <f t="shared" si="164"/>
        <v>6269.86</v>
      </c>
      <c r="L762" s="418"/>
      <c r="M762" s="420"/>
    </row>
    <row r="763" spans="1:13" x14ac:dyDescent="0.25">
      <c r="A763" s="418"/>
      <c r="B763" s="463">
        <v>42361</v>
      </c>
      <c r="C763" s="418">
        <v>500</v>
      </c>
      <c r="D763" s="419">
        <v>12.75</v>
      </c>
      <c r="E763" s="420">
        <v>0</v>
      </c>
      <c r="F763" s="420">
        <f t="shared" si="161"/>
        <v>6375</v>
      </c>
      <c r="G763" s="417">
        <v>42440</v>
      </c>
      <c r="H763" s="434">
        <v>400</v>
      </c>
      <c r="I763" s="419">
        <v>11.25</v>
      </c>
      <c r="J763" s="420">
        <v>0.1</v>
      </c>
      <c r="K763" s="420">
        <f t="shared" si="164"/>
        <v>4499.8999999999996</v>
      </c>
      <c r="L763" s="418"/>
      <c r="M763" s="420"/>
    </row>
    <row r="764" spans="1:13" x14ac:dyDescent="0.25">
      <c r="A764" s="418"/>
      <c r="B764" s="463">
        <v>42361</v>
      </c>
      <c r="C764" s="418">
        <v>500</v>
      </c>
      <c r="D764" s="419">
        <v>12.8</v>
      </c>
      <c r="E764" s="420">
        <v>0</v>
      </c>
      <c r="F764" s="420">
        <f t="shared" si="161"/>
        <v>6400</v>
      </c>
      <c r="G764" s="417">
        <v>42446</v>
      </c>
      <c r="H764" s="434">
        <v>1500</v>
      </c>
      <c r="I764" s="419">
        <v>11.49</v>
      </c>
      <c r="J764" s="420">
        <v>0.38</v>
      </c>
      <c r="K764" s="420">
        <f t="shared" si="164"/>
        <v>17234.62</v>
      </c>
      <c r="L764" s="418"/>
      <c r="M764" s="420"/>
    </row>
    <row r="765" spans="1:13" x14ac:dyDescent="0.25">
      <c r="A765" s="418"/>
      <c r="B765" s="463">
        <v>42361</v>
      </c>
      <c r="C765" s="418">
        <v>1000</v>
      </c>
      <c r="D765" s="419">
        <v>12.67</v>
      </c>
      <c r="E765" s="420">
        <v>0</v>
      </c>
      <c r="F765" s="420">
        <f t="shared" si="161"/>
        <v>12670</v>
      </c>
      <c r="G765" s="417">
        <v>42447</v>
      </c>
      <c r="H765" s="434">
        <v>1500</v>
      </c>
      <c r="I765" s="419">
        <v>11.44</v>
      </c>
      <c r="J765" s="420">
        <v>0.37</v>
      </c>
      <c r="K765" s="420">
        <f t="shared" si="164"/>
        <v>17159.63</v>
      </c>
      <c r="L765" s="418"/>
      <c r="M765" s="420"/>
    </row>
    <row r="766" spans="1:13" x14ac:dyDescent="0.25">
      <c r="A766" s="418"/>
      <c r="B766" s="463">
        <v>42361</v>
      </c>
      <c r="C766" s="418">
        <v>222</v>
      </c>
      <c r="D766" s="419">
        <v>12.44</v>
      </c>
      <c r="E766" s="420">
        <v>0</v>
      </c>
      <c r="F766" s="420">
        <f t="shared" si="161"/>
        <v>2761.68</v>
      </c>
      <c r="G766" s="417">
        <v>42447</v>
      </c>
      <c r="H766" s="434">
        <v>500</v>
      </c>
      <c r="I766" s="419">
        <v>11.484999999999999</v>
      </c>
      <c r="J766" s="420">
        <v>0.13</v>
      </c>
      <c r="K766" s="420">
        <f t="shared" si="164"/>
        <v>5742.37</v>
      </c>
      <c r="L766" s="418"/>
      <c r="M766" s="420"/>
    </row>
    <row r="767" spans="1:13" x14ac:dyDescent="0.25">
      <c r="A767" s="418"/>
      <c r="B767" s="463">
        <v>42367</v>
      </c>
      <c r="C767" s="418">
        <v>2178</v>
      </c>
      <c r="D767" s="419">
        <v>13.68</v>
      </c>
      <c r="E767" s="420">
        <v>0</v>
      </c>
      <c r="F767" s="420">
        <f t="shared" si="161"/>
        <v>29795.040000000001</v>
      </c>
      <c r="G767" s="522">
        <v>42447</v>
      </c>
      <c r="H767" s="434">
        <v>650</v>
      </c>
      <c r="I767" s="419">
        <v>11.56</v>
      </c>
      <c r="J767" s="420">
        <v>0.25</v>
      </c>
      <c r="K767" s="420">
        <f t="shared" si="164"/>
        <v>7513.75</v>
      </c>
      <c r="L767" s="418"/>
      <c r="M767" s="420"/>
    </row>
    <row r="768" spans="1:13" x14ac:dyDescent="0.25">
      <c r="A768" s="418"/>
      <c r="B768" s="463">
        <v>42369</v>
      </c>
      <c r="C768" s="418">
        <v>2500</v>
      </c>
      <c r="D768" s="419">
        <v>13.04</v>
      </c>
      <c r="E768" s="420">
        <v>0</v>
      </c>
      <c r="F768" s="420">
        <f t="shared" si="161"/>
        <v>32599.999999999996</v>
      </c>
      <c r="G768" s="522"/>
      <c r="H768" s="434">
        <v>350</v>
      </c>
      <c r="I768" s="419">
        <v>11.56</v>
      </c>
      <c r="J768" s="420">
        <v>0</v>
      </c>
      <c r="K768" s="420">
        <f t="shared" si="164"/>
        <v>4046</v>
      </c>
      <c r="L768" s="418"/>
      <c r="M768" s="420"/>
    </row>
    <row r="769" spans="1:13" x14ac:dyDescent="0.25">
      <c r="A769" s="418"/>
      <c r="B769" s="463">
        <v>42008</v>
      </c>
      <c r="C769" s="418">
        <v>2000</v>
      </c>
      <c r="D769" s="419">
        <v>13.01</v>
      </c>
      <c r="E769" s="420">
        <v>0</v>
      </c>
      <c r="F769" s="420">
        <f t="shared" si="161"/>
        <v>26020</v>
      </c>
      <c r="G769" s="417">
        <v>42447</v>
      </c>
      <c r="H769" s="434">
        <v>1000</v>
      </c>
      <c r="I769" s="419">
        <v>11.62</v>
      </c>
      <c r="J769" s="420">
        <v>0.25</v>
      </c>
      <c r="K769" s="420">
        <f t="shared" si="164"/>
        <v>11619.75</v>
      </c>
      <c r="L769" s="418"/>
      <c r="M769" s="420"/>
    </row>
    <row r="770" spans="1:13" x14ac:dyDescent="0.25">
      <c r="A770" s="418"/>
      <c r="B770" s="463">
        <v>42009</v>
      </c>
      <c r="C770" s="418">
        <v>500</v>
      </c>
      <c r="D770" s="419">
        <v>12.62</v>
      </c>
      <c r="E770" s="420">
        <v>0</v>
      </c>
      <c r="F770" s="420">
        <f t="shared" si="161"/>
        <v>6310</v>
      </c>
      <c r="G770" s="417">
        <v>42451</v>
      </c>
      <c r="H770" s="434">
        <v>1000</v>
      </c>
      <c r="I770" s="419">
        <v>11.45</v>
      </c>
      <c r="J770" s="420">
        <v>0.25</v>
      </c>
      <c r="K770" s="420">
        <f t="shared" si="164"/>
        <v>11449.75</v>
      </c>
      <c r="L770" s="418"/>
      <c r="M770" s="420"/>
    </row>
    <row r="771" spans="1:13" x14ac:dyDescent="0.25">
      <c r="A771" s="418"/>
      <c r="B771" s="463">
        <v>42009</v>
      </c>
      <c r="C771" s="418">
        <v>500</v>
      </c>
      <c r="D771" s="419">
        <v>12.45</v>
      </c>
      <c r="E771" s="420">
        <v>0</v>
      </c>
      <c r="F771" s="420">
        <f t="shared" si="161"/>
        <v>6225</v>
      </c>
      <c r="G771" s="417">
        <v>42451</v>
      </c>
      <c r="H771" s="434">
        <v>50</v>
      </c>
      <c r="I771" s="419">
        <v>11.28</v>
      </c>
      <c r="J771" s="420">
        <v>0.01</v>
      </c>
      <c r="K771" s="420">
        <f t="shared" si="164"/>
        <v>563.99</v>
      </c>
      <c r="L771" s="418"/>
      <c r="M771" s="420"/>
    </row>
    <row r="772" spans="1:13" x14ac:dyDescent="0.25">
      <c r="A772" s="418"/>
      <c r="B772" s="509">
        <v>42374</v>
      </c>
      <c r="C772" s="418">
        <v>2000</v>
      </c>
      <c r="D772" s="419">
        <v>12.73</v>
      </c>
      <c r="E772" s="420">
        <v>0</v>
      </c>
      <c r="F772" s="420">
        <f t="shared" ref="F772:F835" si="165">C772*D772+E772</f>
        <v>25460</v>
      </c>
      <c r="G772" s="417">
        <v>42459</v>
      </c>
      <c r="H772" s="434">
        <v>2000</v>
      </c>
      <c r="I772" s="419">
        <v>10.75</v>
      </c>
      <c r="J772" s="420">
        <v>0.47</v>
      </c>
      <c r="K772" s="420">
        <f t="shared" si="164"/>
        <v>21499.53</v>
      </c>
      <c r="L772" s="418"/>
      <c r="M772" s="420"/>
    </row>
    <row r="773" spans="1:13" x14ac:dyDescent="0.25">
      <c r="A773" s="418"/>
      <c r="B773" s="463">
        <v>42375</v>
      </c>
      <c r="C773" s="418">
        <v>1000</v>
      </c>
      <c r="D773" s="419">
        <v>12.5</v>
      </c>
      <c r="E773" s="420">
        <v>0</v>
      </c>
      <c r="F773" s="420">
        <f t="shared" si="165"/>
        <v>12500</v>
      </c>
      <c r="G773" s="417">
        <v>42460</v>
      </c>
      <c r="H773" s="434">
        <v>1600</v>
      </c>
      <c r="I773" s="419">
        <v>10.95</v>
      </c>
      <c r="J773" s="420">
        <v>2.88</v>
      </c>
      <c r="K773" s="420">
        <f t="shared" si="164"/>
        <v>17517.12</v>
      </c>
      <c r="L773" s="418"/>
      <c r="M773" s="420"/>
    </row>
    <row r="774" spans="1:13" x14ac:dyDescent="0.25">
      <c r="A774" s="418"/>
      <c r="B774" s="463">
        <v>42375</v>
      </c>
      <c r="C774" s="418">
        <v>1000</v>
      </c>
      <c r="D774" s="419">
        <v>11.7</v>
      </c>
      <c r="E774" s="420">
        <v>0</v>
      </c>
      <c r="F774" s="420">
        <f t="shared" si="165"/>
        <v>11700</v>
      </c>
      <c r="G774" s="417">
        <v>42461</v>
      </c>
      <c r="H774" s="434">
        <v>2000</v>
      </c>
      <c r="I774" s="419">
        <v>10.52</v>
      </c>
      <c r="J774" s="420">
        <v>0.46</v>
      </c>
      <c r="K774" s="420">
        <f t="shared" si="164"/>
        <v>21039.54</v>
      </c>
      <c r="L774" s="418"/>
      <c r="M774" s="420"/>
    </row>
    <row r="775" spans="1:13" x14ac:dyDescent="0.25">
      <c r="A775" s="418"/>
      <c r="B775" s="463">
        <v>42402</v>
      </c>
      <c r="C775" s="418">
        <v>400</v>
      </c>
      <c r="D775" s="419">
        <v>9.1</v>
      </c>
      <c r="E775" s="420">
        <v>0</v>
      </c>
      <c r="F775" s="420">
        <f t="shared" si="165"/>
        <v>3640</v>
      </c>
      <c r="G775" s="417">
        <v>42461</v>
      </c>
      <c r="H775" s="434">
        <v>2000</v>
      </c>
      <c r="I775" s="419">
        <v>10.55</v>
      </c>
      <c r="J775" s="420">
        <v>0.46</v>
      </c>
      <c r="K775" s="420">
        <f t="shared" si="164"/>
        <v>21099.54</v>
      </c>
      <c r="L775" s="418"/>
      <c r="M775" s="420"/>
    </row>
    <row r="776" spans="1:13" x14ac:dyDescent="0.25">
      <c r="A776" s="418"/>
      <c r="B776" s="463">
        <v>42411</v>
      </c>
      <c r="C776" s="418">
        <v>500</v>
      </c>
      <c r="D776" s="419">
        <v>6.835</v>
      </c>
      <c r="E776" s="420">
        <v>0</v>
      </c>
      <c r="F776" s="420">
        <f t="shared" si="165"/>
        <v>3417.5</v>
      </c>
      <c r="G776" s="417">
        <v>42465</v>
      </c>
      <c r="H776" s="434">
        <v>100</v>
      </c>
      <c r="I776" s="419">
        <v>10.75</v>
      </c>
      <c r="J776" s="420">
        <v>0.02</v>
      </c>
      <c r="K776" s="420">
        <f t="shared" si="164"/>
        <v>1074.98</v>
      </c>
      <c r="L776" s="418"/>
      <c r="M776" s="420"/>
    </row>
    <row r="777" spans="1:13" x14ac:dyDescent="0.25">
      <c r="A777" s="418"/>
      <c r="B777" s="463">
        <v>42412</v>
      </c>
      <c r="C777" s="418">
        <v>200</v>
      </c>
      <c r="D777" s="419">
        <v>7.23</v>
      </c>
      <c r="E777" s="420">
        <v>0</v>
      </c>
      <c r="F777" s="420">
        <f t="shared" si="165"/>
        <v>1446</v>
      </c>
      <c r="G777" s="417">
        <v>42468</v>
      </c>
      <c r="H777" s="434">
        <v>1000</v>
      </c>
      <c r="I777" s="419">
        <v>11.77</v>
      </c>
      <c r="J777" s="420">
        <v>0.26</v>
      </c>
      <c r="K777" s="420">
        <f t="shared" si="164"/>
        <v>11769.74</v>
      </c>
      <c r="L777" s="418"/>
      <c r="M777" s="420"/>
    </row>
    <row r="778" spans="1:13" x14ac:dyDescent="0.25">
      <c r="A778" s="418"/>
      <c r="B778" s="463">
        <v>42416</v>
      </c>
      <c r="C778" s="418">
        <v>500</v>
      </c>
      <c r="D778" s="419">
        <v>7.5</v>
      </c>
      <c r="E778" s="420">
        <v>0</v>
      </c>
      <c r="F778" s="420">
        <f t="shared" si="165"/>
        <v>3750</v>
      </c>
      <c r="G778" s="522">
        <v>42472</v>
      </c>
      <c r="H778" s="434">
        <v>420</v>
      </c>
      <c r="I778" s="419">
        <v>13.35</v>
      </c>
      <c r="J778" s="420">
        <v>0.15</v>
      </c>
      <c r="K778" s="420">
        <f t="shared" si="164"/>
        <v>5606.85</v>
      </c>
      <c r="L778" s="418"/>
      <c r="M778" s="420"/>
    </row>
    <row r="779" spans="1:13" ht="30" x14ac:dyDescent="0.25">
      <c r="A779" s="418"/>
      <c r="B779" s="525" t="s">
        <v>176</v>
      </c>
      <c r="C779" s="418">
        <v>3000</v>
      </c>
      <c r="D779" s="419">
        <v>7.55</v>
      </c>
      <c r="E779" s="420">
        <v>0</v>
      </c>
      <c r="F779" s="420">
        <f t="shared" si="165"/>
        <v>22650</v>
      </c>
      <c r="G779" s="522"/>
      <c r="H779" s="434">
        <v>80</v>
      </c>
      <c r="I779" s="419">
        <v>13.35</v>
      </c>
      <c r="J779" s="420">
        <v>0</v>
      </c>
      <c r="K779" s="420">
        <f t="shared" si="164"/>
        <v>1068</v>
      </c>
      <c r="L779" s="418"/>
      <c r="M779" s="420"/>
    </row>
    <row r="780" spans="1:13" x14ac:dyDescent="0.25">
      <c r="A780" s="418"/>
      <c r="B780" s="525"/>
      <c r="C780" s="418">
        <v>500</v>
      </c>
      <c r="D780" s="419">
        <v>6.75</v>
      </c>
      <c r="E780" s="420">
        <v>0</v>
      </c>
      <c r="F780" s="420">
        <f t="shared" si="165"/>
        <v>3375</v>
      </c>
      <c r="G780" s="417">
        <v>42472</v>
      </c>
      <c r="H780" s="434">
        <v>500</v>
      </c>
      <c r="I780" s="419">
        <v>13.15</v>
      </c>
      <c r="J780" s="420">
        <v>0.14000000000000001</v>
      </c>
      <c r="K780" s="420">
        <f t="shared" si="164"/>
        <v>6574.86</v>
      </c>
      <c r="L780" s="418"/>
      <c r="M780" s="420"/>
    </row>
    <row r="781" spans="1:13" x14ac:dyDescent="0.25">
      <c r="A781" s="418"/>
      <c r="B781" s="525"/>
      <c r="C781" s="418">
        <v>300</v>
      </c>
      <c r="D781" s="419">
        <v>6.75</v>
      </c>
      <c r="E781" s="420">
        <v>0</v>
      </c>
      <c r="F781" s="420">
        <f t="shared" si="165"/>
        <v>2025</v>
      </c>
      <c r="G781" s="417">
        <v>42472</v>
      </c>
      <c r="H781" s="434">
        <v>500</v>
      </c>
      <c r="I781" s="419">
        <v>12.92</v>
      </c>
      <c r="J781" s="420">
        <v>0.14000000000000001</v>
      </c>
      <c r="K781" s="420">
        <f t="shared" si="164"/>
        <v>6459.86</v>
      </c>
      <c r="L781" s="418"/>
      <c r="M781" s="420"/>
    </row>
    <row r="782" spans="1:13" x14ac:dyDescent="0.25">
      <c r="A782" s="418"/>
      <c r="B782" s="463">
        <v>42426</v>
      </c>
      <c r="C782" s="418">
        <v>600</v>
      </c>
      <c r="D782" s="419">
        <v>7.63</v>
      </c>
      <c r="E782" s="420">
        <v>0</v>
      </c>
      <c r="F782" s="420">
        <f t="shared" si="165"/>
        <v>4578</v>
      </c>
      <c r="G782" s="417">
        <v>42472</v>
      </c>
      <c r="H782" s="434">
        <v>500</v>
      </c>
      <c r="I782" s="419">
        <v>12.59</v>
      </c>
      <c r="J782" s="420">
        <v>0.14000000000000001</v>
      </c>
      <c r="K782" s="420">
        <f t="shared" si="164"/>
        <v>6294.86</v>
      </c>
      <c r="L782" s="418"/>
      <c r="M782" s="420"/>
    </row>
    <row r="783" spans="1:13" x14ac:dyDescent="0.25">
      <c r="A783" s="418"/>
      <c r="B783" s="463">
        <v>42426</v>
      </c>
      <c r="C783" s="418">
        <v>2000</v>
      </c>
      <c r="D783" s="419">
        <v>7.95</v>
      </c>
      <c r="E783" s="420">
        <v>0</v>
      </c>
      <c r="F783" s="420">
        <f t="shared" si="165"/>
        <v>15900</v>
      </c>
      <c r="G783" s="417">
        <v>42474</v>
      </c>
      <c r="H783" s="434">
        <v>500</v>
      </c>
      <c r="I783" s="419">
        <v>13.18</v>
      </c>
      <c r="J783" s="420">
        <v>0.14000000000000001</v>
      </c>
      <c r="K783" s="420">
        <f t="shared" si="164"/>
        <v>6589.86</v>
      </c>
      <c r="L783" s="418"/>
      <c r="M783" s="420"/>
    </row>
    <row r="784" spans="1:13" x14ac:dyDescent="0.25">
      <c r="A784" s="418"/>
      <c r="B784" s="463">
        <v>42429</v>
      </c>
      <c r="C784" s="418">
        <v>2000</v>
      </c>
      <c r="D784" s="419">
        <v>8.1999999999999993</v>
      </c>
      <c r="E784" s="420">
        <v>0</v>
      </c>
      <c r="F784" s="420">
        <f t="shared" si="165"/>
        <v>16400</v>
      </c>
      <c r="G784" s="417">
        <v>42478</v>
      </c>
      <c r="H784" s="434">
        <v>500</v>
      </c>
      <c r="I784" s="419">
        <v>13.4</v>
      </c>
      <c r="J784" s="420">
        <v>0.15</v>
      </c>
      <c r="K784" s="420">
        <f t="shared" si="164"/>
        <v>6699.85</v>
      </c>
      <c r="L784" s="418"/>
      <c r="M784" s="420"/>
    </row>
    <row r="785" spans="1:13" x14ac:dyDescent="0.25">
      <c r="A785" s="420"/>
      <c r="B785" s="463">
        <v>42429</v>
      </c>
      <c r="C785" s="418">
        <v>500</v>
      </c>
      <c r="D785" s="419">
        <v>7.88</v>
      </c>
      <c r="E785" s="420">
        <v>0</v>
      </c>
      <c r="F785" s="420">
        <f t="shared" si="165"/>
        <v>3940</v>
      </c>
      <c r="G785" s="417">
        <v>42486</v>
      </c>
      <c r="H785" s="434">
        <v>500</v>
      </c>
      <c r="I785" s="419">
        <v>14.35</v>
      </c>
      <c r="J785" s="420">
        <v>0.16</v>
      </c>
      <c r="K785" s="420">
        <f t="shared" si="164"/>
        <v>7174.84</v>
      </c>
      <c r="L785" s="418"/>
      <c r="M785" s="420"/>
    </row>
    <row r="786" spans="1:13" x14ac:dyDescent="0.25">
      <c r="A786" s="418"/>
      <c r="B786" s="463">
        <v>42430</v>
      </c>
      <c r="C786" s="418">
        <v>1000</v>
      </c>
      <c r="D786" s="419">
        <v>7.77</v>
      </c>
      <c r="E786" s="420">
        <v>0</v>
      </c>
      <c r="F786" s="420">
        <f t="shared" si="165"/>
        <v>7770</v>
      </c>
      <c r="G786" s="417">
        <v>42487</v>
      </c>
      <c r="H786" s="434">
        <v>600</v>
      </c>
      <c r="I786" s="419">
        <v>14.85</v>
      </c>
      <c r="J786" s="420">
        <v>0.19</v>
      </c>
      <c r="K786" s="420">
        <f t="shared" si="164"/>
        <v>8909.81</v>
      </c>
      <c r="L786" s="418"/>
      <c r="M786" s="420"/>
    </row>
    <row r="787" spans="1:13" x14ac:dyDescent="0.25">
      <c r="A787" s="418"/>
      <c r="B787" s="463">
        <v>42430</v>
      </c>
      <c r="C787" s="418">
        <v>500</v>
      </c>
      <c r="D787" s="419">
        <v>7.94</v>
      </c>
      <c r="E787" s="420">
        <v>0</v>
      </c>
      <c r="F787" s="420">
        <f t="shared" si="165"/>
        <v>3970</v>
      </c>
      <c r="G787" s="417">
        <v>42489</v>
      </c>
      <c r="H787" s="434">
        <v>3000</v>
      </c>
      <c r="I787" s="419">
        <v>14.15</v>
      </c>
      <c r="J787" s="420">
        <v>0.93</v>
      </c>
      <c r="K787" s="420">
        <f t="shared" si="164"/>
        <v>42449.07</v>
      </c>
      <c r="L787" s="418"/>
      <c r="M787" s="420"/>
    </row>
    <row r="788" spans="1:13" x14ac:dyDescent="0.25">
      <c r="A788" s="418"/>
      <c r="B788" s="463">
        <v>42431</v>
      </c>
      <c r="C788" s="418">
        <v>1000</v>
      </c>
      <c r="D788" s="419">
        <v>8.3699999999999992</v>
      </c>
      <c r="E788" s="420">
        <v>0</v>
      </c>
      <c r="F788" s="420">
        <f t="shared" si="165"/>
        <v>8370</v>
      </c>
      <c r="G788" s="417">
        <v>42492</v>
      </c>
      <c r="H788" s="434">
        <v>1000</v>
      </c>
      <c r="I788" s="419">
        <v>13.48</v>
      </c>
      <c r="J788" s="420">
        <v>0.28999999999999998</v>
      </c>
      <c r="K788" s="420">
        <f t="shared" si="164"/>
        <v>13479.71</v>
      </c>
      <c r="L788" s="418"/>
      <c r="M788" s="420"/>
    </row>
    <row r="789" spans="1:13" x14ac:dyDescent="0.25">
      <c r="A789" s="418"/>
      <c r="B789" s="463">
        <v>42432</v>
      </c>
      <c r="C789" s="418">
        <v>600</v>
      </c>
      <c r="D789" s="419">
        <v>9.3699999999999992</v>
      </c>
      <c r="E789" s="420">
        <v>0</v>
      </c>
      <c r="F789" s="420">
        <f t="shared" si="165"/>
        <v>5621.9999999999991</v>
      </c>
      <c r="G789" s="417">
        <v>42492</v>
      </c>
      <c r="H789" s="434">
        <v>1000</v>
      </c>
      <c r="I789" s="419">
        <v>13.61</v>
      </c>
      <c r="J789" s="420">
        <v>0.3</v>
      </c>
      <c r="K789" s="420">
        <f t="shared" si="164"/>
        <v>13609.7</v>
      </c>
      <c r="L789" s="418"/>
      <c r="M789" s="420"/>
    </row>
    <row r="790" spans="1:13" x14ac:dyDescent="0.25">
      <c r="A790" s="418"/>
      <c r="B790" s="463">
        <v>42432</v>
      </c>
      <c r="C790" s="418">
        <v>600</v>
      </c>
      <c r="D790" s="419">
        <v>8.8800000000000008</v>
      </c>
      <c r="E790" s="420">
        <v>0</v>
      </c>
      <c r="F790" s="420">
        <f t="shared" si="165"/>
        <v>5328.0000000000009</v>
      </c>
      <c r="G790" s="417">
        <v>42493</v>
      </c>
      <c r="H790" s="434">
        <v>322</v>
      </c>
      <c r="I790" s="419">
        <v>13.28</v>
      </c>
      <c r="J790" s="420">
        <v>0.09</v>
      </c>
      <c r="K790" s="420">
        <f t="shared" si="164"/>
        <v>4276.07</v>
      </c>
      <c r="L790" s="418"/>
      <c r="M790" s="420"/>
    </row>
    <row r="791" spans="1:13" x14ac:dyDescent="0.25">
      <c r="A791" s="418"/>
      <c r="B791" s="463">
        <v>42433</v>
      </c>
      <c r="C791" s="418">
        <v>600</v>
      </c>
      <c r="D791" s="419">
        <v>10.42</v>
      </c>
      <c r="E791" s="420">
        <v>0</v>
      </c>
      <c r="F791" s="420">
        <f t="shared" si="165"/>
        <v>6252</v>
      </c>
      <c r="G791" s="417">
        <v>42495</v>
      </c>
      <c r="H791" s="434">
        <v>1000</v>
      </c>
      <c r="I791" s="419">
        <v>12.05</v>
      </c>
      <c r="J791" s="420">
        <v>0.26</v>
      </c>
      <c r="K791" s="420">
        <f t="shared" si="164"/>
        <v>12049.74</v>
      </c>
      <c r="L791" s="418"/>
      <c r="M791" s="420"/>
    </row>
    <row r="792" spans="1:13" x14ac:dyDescent="0.25">
      <c r="A792" s="418"/>
      <c r="B792" s="463">
        <v>42440</v>
      </c>
      <c r="C792" s="418">
        <v>400</v>
      </c>
      <c r="D792" s="419">
        <v>11.12</v>
      </c>
      <c r="E792" s="420">
        <v>0</v>
      </c>
      <c r="F792" s="420">
        <f t="shared" si="165"/>
        <v>4448</v>
      </c>
      <c r="G792" s="417">
        <v>42495</v>
      </c>
      <c r="H792" s="434">
        <v>2000</v>
      </c>
      <c r="I792" s="419">
        <v>12.63</v>
      </c>
      <c r="J792" s="420">
        <v>0.55000000000000004</v>
      </c>
      <c r="K792" s="420">
        <f t="shared" si="164"/>
        <v>25259.45</v>
      </c>
      <c r="L792" s="418"/>
      <c r="M792" s="420"/>
    </row>
    <row r="793" spans="1:13" x14ac:dyDescent="0.25">
      <c r="A793" s="418"/>
      <c r="B793" s="463">
        <v>42446</v>
      </c>
      <c r="C793" s="418">
        <v>1500</v>
      </c>
      <c r="D793" s="419">
        <v>11.445</v>
      </c>
      <c r="E793" s="420">
        <v>0</v>
      </c>
      <c r="F793" s="420">
        <f t="shared" si="165"/>
        <v>17167.5</v>
      </c>
      <c r="G793" s="417">
        <v>42500</v>
      </c>
      <c r="H793" s="434">
        <v>1000</v>
      </c>
      <c r="I793" s="419">
        <v>11.66</v>
      </c>
      <c r="J793" s="420">
        <v>5.25</v>
      </c>
      <c r="K793" s="420">
        <f t="shared" si="164"/>
        <v>11654.75</v>
      </c>
      <c r="L793" s="418"/>
      <c r="M793" s="420"/>
    </row>
    <row r="794" spans="1:13" x14ac:dyDescent="0.25">
      <c r="A794" s="418"/>
      <c r="B794" s="521">
        <v>42447</v>
      </c>
      <c r="C794" s="418">
        <v>1500</v>
      </c>
      <c r="D794" s="419">
        <v>11.42</v>
      </c>
      <c r="E794" s="420">
        <v>0</v>
      </c>
      <c r="F794" s="420">
        <f t="shared" si="165"/>
        <v>17130</v>
      </c>
      <c r="G794" s="417">
        <v>42502</v>
      </c>
      <c r="H794" s="434">
        <v>1500</v>
      </c>
      <c r="I794" s="419">
        <v>12.36</v>
      </c>
      <c r="J794" s="420">
        <v>0.4</v>
      </c>
      <c r="K794" s="420">
        <f t="shared" si="164"/>
        <v>18539.599999999999</v>
      </c>
      <c r="L794" s="418"/>
      <c r="M794" s="420"/>
    </row>
    <row r="795" spans="1:13" x14ac:dyDescent="0.25">
      <c r="A795" s="418"/>
      <c r="B795" s="526"/>
      <c r="C795" s="418">
        <v>500</v>
      </c>
      <c r="D795" s="419">
        <v>11.42</v>
      </c>
      <c r="E795" s="420">
        <v>0</v>
      </c>
      <c r="F795" s="420">
        <f t="shared" si="165"/>
        <v>5710</v>
      </c>
      <c r="G795" s="417">
        <v>42503</v>
      </c>
      <c r="H795" s="434">
        <v>500</v>
      </c>
      <c r="I795" s="419">
        <v>12.49</v>
      </c>
      <c r="J795" s="420">
        <v>0.14000000000000001</v>
      </c>
      <c r="K795" s="420">
        <f t="shared" si="164"/>
        <v>6244.86</v>
      </c>
      <c r="L795" s="418"/>
      <c r="M795" s="420"/>
    </row>
    <row r="796" spans="1:13" x14ac:dyDescent="0.25">
      <c r="A796" s="418"/>
      <c r="B796" s="463">
        <v>42447</v>
      </c>
      <c r="C796" s="418">
        <v>650</v>
      </c>
      <c r="D796" s="419">
        <v>11.545</v>
      </c>
      <c r="E796" s="420">
        <v>0.75</v>
      </c>
      <c r="F796" s="420">
        <f t="shared" si="165"/>
        <v>7505</v>
      </c>
      <c r="G796" s="417">
        <v>42506</v>
      </c>
      <c r="H796" s="434">
        <v>300</v>
      </c>
      <c r="I796" s="419">
        <v>12.85</v>
      </c>
      <c r="J796" s="420">
        <v>0.08</v>
      </c>
      <c r="K796" s="420">
        <f t="shared" si="164"/>
        <v>3854.92</v>
      </c>
      <c r="L796" s="418"/>
      <c r="M796" s="420"/>
    </row>
    <row r="797" spans="1:13" x14ac:dyDescent="0.25">
      <c r="A797" s="418"/>
      <c r="B797" s="463">
        <v>42450</v>
      </c>
      <c r="C797" s="418">
        <v>1350</v>
      </c>
      <c r="D797" s="419">
        <v>11.42</v>
      </c>
      <c r="E797" s="420">
        <v>0</v>
      </c>
      <c r="F797" s="420">
        <f t="shared" si="165"/>
        <v>15417</v>
      </c>
      <c r="G797" s="417">
        <v>42513</v>
      </c>
      <c r="H797" s="434">
        <v>500</v>
      </c>
      <c r="I797" s="419">
        <v>13.05</v>
      </c>
      <c r="J797" s="420">
        <v>0.14000000000000001</v>
      </c>
      <c r="K797" s="420">
        <f t="shared" si="164"/>
        <v>6524.86</v>
      </c>
      <c r="L797" s="418"/>
      <c r="M797" s="420"/>
    </row>
    <row r="798" spans="1:13" x14ac:dyDescent="0.25">
      <c r="A798" s="418"/>
      <c r="B798" s="463">
        <v>42451</v>
      </c>
      <c r="C798" s="418">
        <v>1000</v>
      </c>
      <c r="D798" s="419">
        <v>11.38</v>
      </c>
      <c r="E798" s="420">
        <v>0</v>
      </c>
      <c r="F798" s="420">
        <f t="shared" si="165"/>
        <v>11380</v>
      </c>
      <c r="G798" s="417">
        <v>42515</v>
      </c>
      <c r="H798" s="434">
        <v>500</v>
      </c>
      <c r="I798" s="419">
        <v>13.59</v>
      </c>
      <c r="J798" s="420">
        <v>0.15</v>
      </c>
      <c r="K798" s="420">
        <f t="shared" si="164"/>
        <v>6794.85</v>
      </c>
      <c r="L798" s="418"/>
      <c r="M798" s="420"/>
    </row>
    <row r="799" spans="1:13" x14ac:dyDescent="0.25">
      <c r="A799" s="418"/>
      <c r="B799" s="521">
        <v>42451</v>
      </c>
      <c r="C799" s="418">
        <v>50</v>
      </c>
      <c r="D799" s="419">
        <v>11.22</v>
      </c>
      <c r="E799" s="420">
        <v>0</v>
      </c>
      <c r="F799" s="420">
        <f t="shared" si="165"/>
        <v>561</v>
      </c>
      <c r="G799" s="417">
        <v>42515</v>
      </c>
      <c r="H799" s="434">
        <v>500</v>
      </c>
      <c r="I799" s="419">
        <v>13.57</v>
      </c>
      <c r="J799" s="420">
        <v>0.15</v>
      </c>
      <c r="K799" s="420">
        <f t="shared" si="164"/>
        <v>6784.85</v>
      </c>
      <c r="L799" s="418"/>
      <c r="M799" s="420"/>
    </row>
    <row r="800" spans="1:13" x14ac:dyDescent="0.25">
      <c r="A800" s="418"/>
      <c r="B800" s="521"/>
      <c r="C800" s="418">
        <v>350</v>
      </c>
      <c r="D800" s="419">
        <v>11.22</v>
      </c>
      <c r="E800" s="420">
        <v>0</v>
      </c>
      <c r="F800" s="420">
        <f t="shared" si="165"/>
        <v>3927</v>
      </c>
      <c r="G800" s="417">
        <v>42517</v>
      </c>
      <c r="H800" s="434">
        <v>500</v>
      </c>
      <c r="I800" s="419">
        <v>12.87</v>
      </c>
      <c r="J800" s="420">
        <v>0.14000000000000001</v>
      </c>
      <c r="K800" s="420">
        <f t="shared" si="164"/>
        <v>6434.86</v>
      </c>
      <c r="L800" s="418"/>
      <c r="M800" s="420"/>
    </row>
    <row r="801" spans="1:13" ht="45" x14ac:dyDescent="0.25">
      <c r="A801" s="418"/>
      <c r="B801" s="525" t="s">
        <v>188</v>
      </c>
      <c r="C801" s="418">
        <v>650</v>
      </c>
      <c r="D801" s="419">
        <v>11.22</v>
      </c>
      <c r="E801" s="420">
        <v>0</v>
      </c>
      <c r="F801" s="420">
        <f t="shared" si="165"/>
        <v>7293</v>
      </c>
      <c r="G801" s="417">
        <v>42524</v>
      </c>
      <c r="H801" s="434">
        <v>400</v>
      </c>
      <c r="I801" s="419">
        <v>13.38</v>
      </c>
      <c r="J801" s="420">
        <v>0.12</v>
      </c>
      <c r="K801" s="420">
        <f t="shared" si="164"/>
        <v>5351.88</v>
      </c>
      <c r="L801" s="418"/>
      <c r="M801" s="420"/>
    </row>
    <row r="802" spans="1:13" x14ac:dyDescent="0.25">
      <c r="A802" s="418"/>
      <c r="B802" s="525"/>
      <c r="C802" s="418">
        <v>500</v>
      </c>
      <c r="D802" s="419">
        <v>11.01</v>
      </c>
      <c r="E802" s="420">
        <v>0</v>
      </c>
      <c r="F802" s="420">
        <f t="shared" si="165"/>
        <v>5505</v>
      </c>
      <c r="G802" s="417">
        <v>42527</v>
      </c>
      <c r="H802" s="434">
        <v>1000</v>
      </c>
      <c r="I802" s="419">
        <v>13.82</v>
      </c>
      <c r="J802" s="420">
        <v>0.3</v>
      </c>
      <c r="K802" s="420">
        <f t="shared" si="164"/>
        <v>13819.7</v>
      </c>
      <c r="L802" s="418"/>
      <c r="M802" s="420"/>
    </row>
    <row r="803" spans="1:13" x14ac:dyDescent="0.25">
      <c r="A803" s="418"/>
      <c r="B803" s="525"/>
      <c r="C803" s="418">
        <v>500</v>
      </c>
      <c r="D803" s="419">
        <v>10.75</v>
      </c>
      <c r="E803" s="420">
        <v>0</v>
      </c>
      <c r="F803" s="420">
        <f t="shared" si="165"/>
        <v>5375</v>
      </c>
      <c r="G803" s="417">
        <v>42527</v>
      </c>
      <c r="H803" s="434">
        <v>500</v>
      </c>
      <c r="I803" s="419">
        <v>13.97</v>
      </c>
      <c r="J803" s="420">
        <v>1.1499999999999999</v>
      </c>
      <c r="K803" s="420">
        <f t="shared" si="164"/>
        <v>6983.85</v>
      </c>
      <c r="L803" s="418"/>
      <c r="M803" s="420"/>
    </row>
    <row r="804" spans="1:13" x14ac:dyDescent="0.25">
      <c r="A804" s="418"/>
      <c r="B804" s="525"/>
      <c r="C804" s="418">
        <v>1000</v>
      </c>
      <c r="D804" s="419">
        <v>10.4</v>
      </c>
      <c r="E804" s="420">
        <v>0</v>
      </c>
      <c r="F804" s="420">
        <f t="shared" si="165"/>
        <v>10400</v>
      </c>
      <c r="G804" s="417">
        <v>42528</v>
      </c>
      <c r="H804" s="434">
        <v>500</v>
      </c>
      <c r="I804" s="419">
        <v>14.65</v>
      </c>
      <c r="J804" s="420">
        <v>0.16</v>
      </c>
      <c r="K804" s="420">
        <f t="shared" si="164"/>
        <v>7324.84</v>
      </c>
      <c r="L804" s="418"/>
      <c r="M804" s="420"/>
    </row>
    <row r="805" spans="1:13" x14ac:dyDescent="0.25">
      <c r="A805" s="418"/>
      <c r="B805" s="525"/>
      <c r="C805" s="418">
        <v>1000</v>
      </c>
      <c r="D805" s="419">
        <v>10.185</v>
      </c>
      <c r="E805" s="420">
        <v>0</v>
      </c>
      <c r="F805" s="420">
        <f t="shared" si="165"/>
        <v>10185</v>
      </c>
      <c r="G805" s="417">
        <v>42536</v>
      </c>
      <c r="H805" s="434">
        <v>400</v>
      </c>
      <c r="I805" s="419">
        <v>13.43</v>
      </c>
      <c r="J805" s="420">
        <v>0.12</v>
      </c>
      <c r="K805" s="420">
        <f t="shared" si="164"/>
        <v>5371.88</v>
      </c>
      <c r="L805" s="418"/>
      <c r="M805" s="420"/>
    </row>
    <row r="806" spans="1:13" x14ac:dyDescent="0.25">
      <c r="A806" s="418"/>
      <c r="B806" s="463">
        <v>42461</v>
      </c>
      <c r="C806" s="418">
        <v>2000</v>
      </c>
      <c r="D806" s="419">
        <v>10.43</v>
      </c>
      <c r="E806" s="420">
        <v>0</v>
      </c>
      <c r="F806" s="420">
        <f t="shared" si="165"/>
        <v>20860</v>
      </c>
      <c r="G806" s="417">
        <v>42537</v>
      </c>
      <c r="H806" s="434">
        <v>400</v>
      </c>
      <c r="I806" s="419">
        <v>12.69</v>
      </c>
      <c r="J806" s="420">
        <v>0.11</v>
      </c>
      <c r="K806" s="420">
        <f t="shared" si="164"/>
        <v>5075.8900000000003</v>
      </c>
      <c r="L806" s="418"/>
      <c r="M806" s="420"/>
    </row>
    <row r="807" spans="1:13" x14ac:dyDescent="0.25">
      <c r="A807" s="418"/>
      <c r="B807" s="463">
        <v>42461</v>
      </c>
      <c r="C807" s="418">
        <v>2000</v>
      </c>
      <c r="D807" s="419">
        <v>10.42</v>
      </c>
      <c r="E807" s="420">
        <v>0</v>
      </c>
      <c r="F807" s="420">
        <f t="shared" si="165"/>
        <v>20840</v>
      </c>
      <c r="G807" s="417">
        <v>42538</v>
      </c>
      <c r="H807" s="434">
        <v>500</v>
      </c>
      <c r="I807" s="419">
        <v>13.34</v>
      </c>
      <c r="J807" s="420">
        <v>0.15</v>
      </c>
      <c r="K807" s="420">
        <f t="shared" si="164"/>
        <v>6669.85</v>
      </c>
      <c r="L807" s="418"/>
      <c r="M807" s="420"/>
    </row>
    <row r="808" spans="1:13" ht="45" x14ac:dyDescent="0.25">
      <c r="A808" s="418"/>
      <c r="B808" s="463">
        <v>42465</v>
      </c>
      <c r="C808" s="418">
        <v>100</v>
      </c>
      <c r="D808" s="419">
        <v>10.4</v>
      </c>
      <c r="E808" s="420">
        <v>0</v>
      </c>
      <c r="F808" s="420">
        <f t="shared" si="165"/>
        <v>1040</v>
      </c>
      <c r="G808" s="527" t="s">
        <v>212</v>
      </c>
      <c r="H808" s="434">
        <v>500</v>
      </c>
      <c r="I808" s="419">
        <v>13.91</v>
      </c>
      <c r="J808" s="420">
        <v>0.15</v>
      </c>
      <c r="K808" s="420">
        <f t="shared" si="164"/>
        <v>6954.85</v>
      </c>
      <c r="L808" s="418"/>
      <c r="M808" s="420"/>
    </row>
    <row r="809" spans="1:13" x14ac:dyDescent="0.25">
      <c r="A809" s="418"/>
      <c r="B809" s="463">
        <v>42471</v>
      </c>
      <c r="C809" s="418">
        <v>500</v>
      </c>
      <c r="D809" s="419">
        <v>11.77</v>
      </c>
      <c r="E809" s="420">
        <v>0</v>
      </c>
      <c r="F809" s="420">
        <f t="shared" si="165"/>
        <v>5885</v>
      </c>
      <c r="G809" s="527"/>
      <c r="H809" s="434">
        <v>600</v>
      </c>
      <c r="I809" s="419">
        <v>14.36</v>
      </c>
      <c r="J809" s="420">
        <v>0.19</v>
      </c>
      <c r="K809" s="420">
        <f t="shared" si="164"/>
        <v>8615.81</v>
      </c>
      <c r="L809" s="418"/>
      <c r="M809" s="420"/>
    </row>
    <row r="810" spans="1:13" x14ac:dyDescent="0.25">
      <c r="A810" s="418"/>
      <c r="B810" s="463">
        <v>42471</v>
      </c>
      <c r="C810" s="418">
        <v>500</v>
      </c>
      <c r="D810" s="419">
        <v>11.55</v>
      </c>
      <c r="E810" s="420">
        <v>0</v>
      </c>
      <c r="F810" s="420">
        <f t="shared" si="165"/>
        <v>5775</v>
      </c>
      <c r="G810" s="527"/>
      <c r="H810" s="434">
        <v>500</v>
      </c>
      <c r="I810" s="419">
        <v>14.65</v>
      </c>
      <c r="J810" s="420">
        <v>0.16</v>
      </c>
      <c r="K810" s="420">
        <f t="shared" si="164"/>
        <v>7324.84</v>
      </c>
      <c r="L810" s="418"/>
      <c r="M810" s="420"/>
    </row>
    <row r="811" spans="1:13" x14ac:dyDescent="0.25">
      <c r="A811" s="418"/>
      <c r="B811" s="463">
        <v>42472</v>
      </c>
      <c r="C811" s="418">
        <v>610</v>
      </c>
      <c r="D811" s="419">
        <v>12.95</v>
      </c>
      <c r="E811" s="420">
        <v>0</v>
      </c>
      <c r="F811" s="420">
        <f t="shared" si="165"/>
        <v>7899.5</v>
      </c>
      <c r="G811" s="417">
        <v>42542</v>
      </c>
      <c r="H811" s="434">
        <v>500</v>
      </c>
      <c r="I811" s="419">
        <v>14.95</v>
      </c>
      <c r="J811" s="420">
        <v>0.16</v>
      </c>
      <c r="K811" s="420">
        <f t="shared" si="164"/>
        <v>7474.84</v>
      </c>
      <c r="L811" s="418"/>
      <c r="M811" s="420"/>
    </row>
    <row r="812" spans="1:13" x14ac:dyDescent="0.25">
      <c r="A812" s="418"/>
      <c r="B812" s="463">
        <v>42473</v>
      </c>
      <c r="C812" s="418">
        <v>970</v>
      </c>
      <c r="D812" s="419">
        <v>12.76</v>
      </c>
      <c r="E812" s="420">
        <v>4.0999999999999996</v>
      </c>
      <c r="F812" s="420">
        <f t="shared" si="165"/>
        <v>12381.3</v>
      </c>
      <c r="G812" s="417">
        <v>42542</v>
      </c>
      <c r="H812" s="434">
        <v>378</v>
      </c>
      <c r="I812" s="419">
        <v>15.2</v>
      </c>
      <c r="J812" s="420">
        <v>0.13</v>
      </c>
      <c r="K812" s="420">
        <f t="shared" si="164"/>
        <v>5745.4699999999993</v>
      </c>
      <c r="L812" s="418"/>
      <c r="M812" s="420"/>
    </row>
    <row r="813" spans="1:13" x14ac:dyDescent="0.25">
      <c r="A813" s="418"/>
      <c r="B813" s="463">
        <v>42474</v>
      </c>
      <c r="C813" s="418">
        <v>420</v>
      </c>
      <c r="D813" s="419">
        <v>12.755000000000001</v>
      </c>
      <c r="E813" s="420">
        <v>0.34</v>
      </c>
      <c r="F813" s="420">
        <f t="shared" si="165"/>
        <v>5357.4400000000005</v>
      </c>
      <c r="G813" s="418"/>
      <c r="H813" s="434"/>
      <c r="I813" s="419"/>
      <c r="J813" s="420"/>
      <c r="K813" s="420"/>
      <c r="L813" s="418"/>
      <c r="M813" s="420"/>
    </row>
    <row r="814" spans="1:13" x14ac:dyDescent="0.25">
      <c r="A814" s="418"/>
      <c r="B814" s="463">
        <v>42475</v>
      </c>
      <c r="C814" s="418">
        <v>500</v>
      </c>
      <c r="D814" s="419">
        <v>13.02</v>
      </c>
      <c r="E814" s="420">
        <v>-1.75</v>
      </c>
      <c r="F814" s="420">
        <f t="shared" si="165"/>
        <v>6508.25</v>
      </c>
      <c r="G814" s="418"/>
      <c r="H814" s="434"/>
      <c r="I814" s="419"/>
      <c r="J814" s="420"/>
      <c r="K814" s="420"/>
      <c r="L814" s="418"/>
      <c r="M814" s="420"/>
    </row>
    <row r="815" spans="1:13" x14ac:dyDescent="0.25">
      <c r="A815" s="418"/>
      <c r="B815" s="463">
        <v>42485</v>
      </c>
      <c r="C815" s="418">
        <v>500</v>
      </c>
      <c r="D815" s="419">
        <v>13.95</v>
      </c>
      <c r="E815" s="420">
        <v>0</v>
      </c>
      <c r="F815" s="420">
        <f t="shared" si="165"/>
        <v>6975</v>
      </c>
      <c r="G815" s="418"/>
      <c r="H815" s="434"/>
      <c r="I815" s="419"/>
      <c r="J815" s="420"/>
      <c r="K815" s="420"/>
      <c r="L815" s="418"/>
      <c r="M815" s="420"/>
    </row>
    <row r="816" spans="1:13" x14ac:dyDescent="0.25">
      <c r="A816" s="418"/>
      <c r="B816" s="463">
        <v>42487</v>
      </c>
      <c r="C816" s="418">
        <v>600</v>
      </c>
      <c r="D816" s="419">
        <v>14.63</v>
      </c>
      <c r="E816" s="420">
        <v>0</v>
      </c>
      <c r="F816" s="420">
        <f t="shared" si="165"/>
        <v>8778</v>
      </c>
      <c r="G816" s="418"/>
      <c r="H816" s="434"/>
      <c r="I816" s="419"/>
      <c r="J816" s="420"/>
      <c r="K816" s="420"/>
      <c r="L816" s="418"/>
      <c r="M816" s="420"/>
    </row>
    <row r="817" spans="1:13" x14ac:dyDescent="0.25">
      <c r="A817" s="418"/>
      <c r="B817" s="463">
        <v>42488</v>
      </c>
      <c r="C817" s="418">
        <v>500</v>
      </c>
      <c r="D817" s="419">
        <v>14.52</v>
      </c>
      <c r="E817" s="420">
        <v>0</v>
      </c>
      <c r="F817" s="420">
        <f t="shared" si="165"/>
        <v>7260</v>
      </c>
      <c r="G817" s="418"/>
      <c r="H817" s="434"/>
      <c r="I817" s="419"/>
      <c r="J817" s="420"/>
      <c r="K817" s="420"/>
      <c r="L817" s="418"/>
      <c r="M817" s="420"/>
    </row>
    <row r="818" spans="1:13" ht="30" x14ac:dyDescent="0.25">
      <c r="A818" s="528" t="s">
        <v>193</v>
      </c>
      <c r="B818" s="463">
        <v>42489</v>
      </c>
      <c r="C818" s="418">
        <v>500</v>
      </c>
      <c r="D818" s="419">
        <v>14.35</v>
      </c>
      <c r="E818" s="420">
        <v>0</v>
      </c>
      <c r="F818" s="420">
        <f t="shared" si="165"/>
        <v>7175</v>
      </c>
      <c r="G818" s="418"/>
      <c r="H818" s="434"/>
      <c r="I818" s="419"/>
      <c r="J818" s="420"/>
      <c r="K818" s="420"/>
      <c r="L818" s="418"/>
      <c r="M818" s="420"/>
    </row>
    <row r="819" spans="1:13" x14ac:dyDescent="0.25">
      <c r="A819" s="528"/>
      <c r="B819" s="463">
        <v>42489</v>
      </c>
      <c r="C819" s="418">
        <v>500</v>
      </c>
      <c r="D819" s="419">
        <v>14.15</v>
      </c>
      <c r="E819" s="420">
        <v>0</v>
      </c>
      <c r="F819" s="420">
        <f t="shared" si="165"/>
        <v>7075</v>
      </c>
      <c r="G819" s="418"/>
      <c r="H819" s="434"/>
      <c r="I819" s="419"/>
      <c r="J819" s="420"/>
      <c r="K819" s="420"/>
      <c r="L819" s="418"/>
      <c r="M819" s="420"/>
    </row>
    <row r="820" spans="1:13" x14ac:dyDescent="0.25">
      <c r="A820" s="528"/>
      <c r="B820" s="463">
        <v>42489</v>
      </c>
      <c r="C820" s="418">
        <v>1000</v>
      </c>
      <c r="D820" s="419">
        <v>13.92</v>
      </c>
      <c r="E820" s="420">
        <v>0</v>
      </c>
      <c r="F820" s="420">
        <f t="shared" si="165"/>
        <v>13920</v>
      </c>
      <c r="G820" s="418"/>
      <c r="H820" s="434"/>
      <c r="I820" s="419"/>
      <c r="J820" s="420"/>
      <c r="K820" s="420"/>
      <c r="L820" s="418"/>
      <c r="M820" s="420"/>
    </row>
    <row r="821" spans="1:13" x14ac:dyDescent="0.25">
      <c r="A821" s="528"/>
      <c r="B821" s="463">
        <v>42489</v>
      </c>
      <c r="C821" s="418">
        <v>1000</v>
      </c>
      <c r="D821" s="419">
        <v>13.8</v>
      </c>
      <c r="E821" s="420">
        <v>0</v>
      </c>
      <c r="F821" s="420">
        <f t="shared" si="165"/>
        <v>13800</v>
      </c>
      <c r="G821" s="418"/>
      <c r="H821" s="434"/>
      <c r="I821" s="419"/>
      <c r="J821" s="420"/>
      <c r="K821" s="420"/>
      <c r="L821" s="418"/>
      <c r="M821" s="420"/>
    </row>
    <row r="822" spans="1:13" x14ac:dyDescent="0.25">
      <c r="A822" s="418"/>
      <c r="B822" s="463">
        <v>42492</v>
      </c>
      <c r="C822" s="418">
        <v>1500</v>
      </c>
      <c r="D822" s="419">
        <v>13.25</v>
      </c>
      <c r="E822" s="420">
        <v>0</v>
      </c>
      <c r="F822" s="420">
        <f t="shared" si="165"/>
        <v>19875</v>
      </c>
      <c r="G822" s="418"/>
      <c r="H822" s="434"/>
      <c r="I822" s="419"/>
      <c r="J822" s="420"/>
      <c r="K822" s="420"/>
      <c r="L822" s="418"/>
      <c r="M822" s="420"/>
    </row>
    <row r="823" spans="1:13" x14ac:dyDescent="0.25">
      <c r="A823" s="418"/>
      <c r="B823" s="463">
        <v>42492</v>
      </c>
      <c r="C823" s="418">
        <v>500</v>
      </c>
      <c r="D823" s="419">
        <v>13.6</v>
      </c>
      <c r="E823" s="420">
        <v>0</v>
      </c>
      <c r="F823" s="420">
        <f t="shared" si="165"/>
        <v>6800</v>
      </c>
      <c r="G823" s="418"/>
      <c r="H823" s="434"/>
      <c r="I823" s="419"/>
      <c r="J823" s="420"/>
      <c r="K823" s="420"/>
      <c r="L823" s="418"/>
      <c r="M823" s="420"/>
    </row>
    <row r="824" spans="1:13" x14ac:dyDescent="0.25">
      <c r="A824" s="418"/>
      <c r="B824" s="463">
        <v>42493</v>
      </c>
      <c r="C824" s="418">
        <v>322</v>
      </c>
      <c r="D824" s="419">
        <v>12.85</v>
      </c>
      <c r="E824" s="420">
        <v>0</v>
      </c>
      <c r="F824" s="420">
        <f t="shared" si="165"/>
        <v>4137.7</v>
      </c>
      <c r="G824" s="418"/>
      <c r="H824" s="434"/>
      <c r="I824" s="419"/>
      <c r="J824" s="420"/>
      <c r="K824" s="420"/>
      <c r="L824" s="418"/>
      <c r="M824" s="420"/>
    </row>
    <row r="825" spans="1:13" ht="30" x14ac:dyDescent="0.25">
      <c r="A825" s="512" t="s">
        <v>196</v>
      </c>
      <c r="B825" s="463">
        <v>42494</v>
      </c>
      <c r="C825" s="418">
        <v>1000</v>
      </c>
      <c r="D825" s="419">
        <v>12.25</v>
      </c>
      <c r="E825" s="420">
        <v>0</v>
      </c>
      <c r="F825" s="420">
        <f t="shared" si="165"/>
        <v>12250</v>
      </c>
      <c r="G825" s="418"/>
      <c r="H825" s="434"/>
      <c r="I825" s="419"/>
      <c r="J825" s="420"/>
      <c r="K825" s="420"/>
      <c r="L825" s="418"/>
      <c r="M825" s="420"/>
    </row>
    <row r="826" spans="1:13" x14ac:dyDescent="0.25">
      <c r="A826" s="512"/>
      <c r="B826" s="463">
        <v>42494</v>
      </c>
      <c r="C826" s="418">
        <v>500</v>
      </c>
      <c r="D826" s="419">
        <v>12.53</v>
      </c>
      <c r="E826" s="420">
        <v>0</v>
      </c>
      <c r="F826" s="420">
        <f t="shared" si="165"/>
        <v>6265</v>
      </c>
      <c r="G826" s="418"/>
      <c r="H826" s="434"/>
      <c r="I826" s="419"/>
      <c r="J826" s="420"/>
      <c r="K826" s="420"/>
      <c r="L826" s="418"/>
      <c r="M826" s="420"/>
    </row>
    <row r="827" spans="1:13" x14ac:dyDescent="0.25">
      <c r="A827" s="512"/>
      <c r="B827" s="463">
        <v>42494</v>
      </c>
      <c r="C827" s="418">
        <v>500</v>
      </c>
      <c r="D827" s="419">
        <v>12.65</v>
      </c>
      <c r="E827" s="420">
        <v>0</v>
      </c>
      <c r="F827" s="420">
        <f t="shared" si="165"/>
        <v>6325</v>
      </c>
      <c r="G827" s="418"/>
      <c r="H827" s="434"/>
      <c r="I827" s="419"/>
      <c r="J827" s="420"/>
      <c r="K827" s="420"/>
      <c r="L827" s="418"/>
      <c r="M827" s="420"/>
    </row>
    <row r="828" spans="1:13" x14ac:dyDescent="0.25">
      <c r="A828" s="418"/>
      <c r="B828" s="463">
        <v>42495</v>
      </c>
      <c r="C828" s="418">
        <v>1000</v>
      </c>
      <c r="D828" s="419">
        <v>11.95</v>
      </c>
      <c r="E828" s="420">
        <v>0</v>
      </c>
      <c r="F828" s="420">
        <f t="shared" si="165"/>
        <v>11950</v>
      </c>
      <c r="G828" s="418"/>
      <c r="H828" s="434"/>
      <c r="I828" s="419"/>
      <c r="J828" s="420"/>
      <c r="K828" s="420"/>
      <c r="L828" s="418"/>
      <c r="M828" s="420"/>
    </row>
    <row r="829" spans="1:13" x14ac:dyDescent="0.25">
      <c r="A829" s="418"/>
      <c r="B829" s="463">
        <v>42499</v>
      </c>
      <c r="C829" s="418">
        <v>500</v>
      </c>
      <c r="D829" s="419">
        <v>11.48</v>
      </c>
      <c r="E829" s="420">
        <v>0</v>
      </c>
      <c r="F829" s="420">
        <f t="shared" si="165"/>
        <v>5740</v>
      </c>
      <c r="G829" s="418"/>
      <c r="H829" s="434"/>
      <c r="I829" s="419"/>
      <c r="J829" s="420"/>
      <c r="K829" s="420"/>
      <c r="L829" s="418"/>
      <c r="M829" s="420"/>
    </row>
    <row r="830" spans="1:13" x14ac:dyDescent="0.25">
      <c r="A830" s="418"/>
      <c r="B830" s="463">
        <v>42499</v>
      </c>
      <c r="C830" s="418">
        <v>500</v>
      </c>
      <c r="D830" s="419">
        <v>11.32</v>
      </c>
      <c r="E830" s="420">
        <v>0</v>
      </c>
      <c r="F830" s="420">
        <f t="shared" si="165"/>
        <v>5660</v>
      </c>
      <c r="G830" s="418"/>
      <c r="H830" s="434"/>
      <c r="I830" s="419"/>
      <c r="J830" s="420"/>
      <c r="K830" s="420"/>
      <c r="L830" s="418"/>
      <c r="M830" s="420"/>
    </row>
    <row r="831" spans="1:13" ht="30" x14ac:dyDescent="0.25">
      <c r="A831" s="528" t="s">
        <v>199</v>
      </c>
      <c r="B831" s="463">
        <v>42502</v>
      </c>
      <c r="C831" s="418">
        <v>500</v>
      </c>
      <c r="D831" s="419">
        <v>12.38</v>
      </c>
      <c r="E831" s="420">
        <v>0</v>
      </c>
      <c r="F831" s="420">
        <f t="shared" si="165"/>
        <v>6190</v>
      </c>
      <c r="G831" s="418"/>
      <c r="H831" s="434"/>
      <c r="I831" s="419"/>
      <c r="J831" s="420"/>
      <c r="K831" s="420"/>
      <c r="L831" s="418"/>
      <c r="M831" s="420"/>
    </row>
    <row r="832" spans="1:13" x14ac:dyDescent="0.25">
      <c r="A832" s="528"/>
      <c r="B832" s="463">
        <v>42502</v>
      </c>
      <c r="C832" s="418">
        <v>500</v>
      </c>
      <c r="D832" s="419">
        <v>12.3</v>
      </c>
      <c r="E832" s="420">
        <v>0</v>
      </c>
      <c r="F832" s="420">
        <f t="shared" si="165"/>
        <v>6150</v>
      </c>
      <c r="G832" s="418"/>
      <c r="H832" s="434"/>
      <c r="I832" s="419"/>
      <c r="J832" s="420"/>
      <c r="K832" s="420"/>
      <c r="L832" s="418"/>
      <c r="M832" s="420"/>
    </row>
    <row r="833" spans="1:13" x14ac:dyDescent="0.25">
      <c r="A833" s="528"/>
      <c r="B833" s="463">
        <v>42502</v>
      </c>
      <c r="C833" s="418">
        <v>500</v>
      </c>
      <c r="D833" s="419">
        <v>12.23</v>
      </c>
      <c r="E833" s="420">
        <v>0</v>
      </c>
      <c r="F833" s="420">
        <f t="shared" si="165"/>
        <v>6115</v>
      </c>
      <c r="G833" s="418"/>
      <c r="H833" s="434"/>
      <c r="I833" s="419"/>
      <c r="J833" s="420"/>
      <c r="K833" s="420"/>
      <c r="L833" s="418"/>
      <c r="M833" s="420"/>
    </row>
    <row r="834" spans="1:13" x14ac:dyDescent="0.25">
      <c r="A834" s="418"/>
      <c r="B834" s="463">
        <v>42503</v>
      </c>
      <c r="C834" s="418">
        <v>500</v>
      </c>
      <c r="D834" s="419">
        <v>12.41</v>
      </c>
      <c r="E834" s="420">
        <v>0</v>
      </c>
      <c r="F834" s="420">
        <f t="shared" si="165"/>
        <v>6205</v>
      </c>
      <c r="G834" s="418"/>
      <c r="H834" s="434"/>
      <c r="I834" s="419"/>
      <c r="J834" s="420"/>
      <c r="K834" s="420"/>
      <c r="L834" s="418"/>
      <c r="M834" s="420"/>
    </row>
    <row r="835" spans="1:13" x14ac:dyDescent="0.25">
      <c r="A835" s="418"/>
      <c r="B835" s="463">
        <v>42506</v>
      </c>
      <c r="C835" s="418">
        <v>300</v>
      </c>
      <c r="D835" s="419">
        <v>12.8</v>
      </c>
      <c r="E835" s="420">
        <v>0</v>
      </c>
      <c r="F835" s="420">
        <f t="shared" si="165"/>
        <v>3840</v>
      </c>
      <c r="G835" s="418"/>
      <c r="H835" s="434"/>
      <c r="I835" s="419"/>
      <c r="J835" s="420"/>
      <c r="K835" s="420"/>
      <c r="L835" s="418"/>
      <c r="M835" s="420"/>
    </row>
    <row r="836" spans="1:13" x14ac:dyDescent="0.25">
      <c r="A836" s="418"/>
      <c r="B836" s="463">
        <v>42514</v>
      </c>
      <c r="C836" s="418">
        <v>500</v>
      </c>
      <c r="D836" s="419">
        <v>13.02</v>
      </c>
      <c r="E836" s="420">
        <v>-1.65</v>
      </c>
      <c r="F836" s="420">
        <f t="shared" ref="F836:F899" si="166">C836*D836+E836</f>
        <v>6508.35</v>
      </c>
      <c r="G836" s="418"/>
      <c r="H836" s="434"/>
      <c r="I836" s="419"/>
      <c r="J836" s="420"/>
      <c r="K836" s="420"/>
      <c r="L836" s="418"/>
      <c r="M836" s="420"/>
    </row>
    <row r="837" spans="1:13" x14ac:dyDescent="0.25">
      <c r="A837" s="418"/>
      <c r="B837" s="463">
        <v>42515</v>
      </c>
      <c r="C837" s="418">
        <v>500</v>
      </c>
      <c r="D837" s="419">
        <v>13.45</v>
      </c>
      <c r="E837" s="420">
        <v>1</v>
      </c>
      <c r="F837" s="420">
        <f t="shared" si="166"/>
        <v>6726</v>
      </c>
      <c r="G837" s="418"/>
      <c r="H837" s="434"/>
      <c r="I837" s="419"/>
      <c r="J837" s="420"/>
      <c r="K837" s="420"/>
      <c r="L837" s="418"/>
      <c r="M837" s="420"/>
    </row>
    <row r="838" spans="1:13" x14ac:dyDescent="0.25">
      <c r="A838" s="418"/>
      <c r="B838" s="463">
        <v>42516</v>
      </c>
      <c r="C838" s="418">
        <v>500</v>
      </c>
      <c r="D838" s="419">
        <v>13.28</v>
      </c>
      <c r="E838" s="420">
        <v>-1.04</v>
      </c>
      <c r="F838" s="420">
        <f t="shared" si="166"/>
        <v>6638.96</v>
      </c>
      <c r="G838" s="418"/>
      <c r="H838" s="434"/>
      <c r="I838" s="419"/>
      <c r="J838" s="420"/>
      <c r="K838" s="420"/>
      <c r="L838" s="418"/>
      <c r="M838" s="420"/>
    </row>
    <row r="839" spans="1:13" x14ac:dyDescent="0.25">
      <c r="A839" s="418"/>
      <c r="B839" s="463">
        <v>42517</v>
      </c>
      <c r="C839" s="418">
        <v>500</v>
      </c>
      <c r="D839" s="419">
        <v>12.79</v>
      </c>
      <c r="E839" s="420">
        <v>0</v>
      </c>
      <c r="F839" s="420">
        <f t="shared" si="166"/>
        <v>6395</v>
      </c>
      <c r="G839" s="418"/>
      <c r="H839" s="434"/>
      <c r="I839" s="419"/>
      <c r="J839" s="420"/>
      <c r="K839" s="420"/>
      <c r="L839" s="418"/>
      <c r="M839" s="420"/>
    </row>
    <row r="840" spans="1:13" x14ac:dyDescent="0.25">
      <c r="A840" s="418"/>
      <c r="B840" s="463">
        <v>42524</v>
      </c>
      <c r="C840" s="418">
        <v>400</v>
      </c>
      <c r="D840" s="419">
        <v>13.28</v>
      </c>
      <c r="E840" s="420">
        <v>0</v>
      </c>
      <c r="F840" s="420">
        <f t="shared" si="166"/>
        <v>5312</v>
      </c>
      <c r="G840" s="418"/>
      <c r="H840" s="434"/>
      <c r="I840" s="419"/>
      <c r="J840" s="420"/>
      <c r="K840" s="420"/>
      <c r="L840" s="418"/>
      <c r="M840" s="420"/>
    </row>
    <row r="841" spans="1:13" x14ac:dyDescent="0.25">
      <c r="A841" s="418"/>
      <c r="B841" s="463">
        <v>42529</v>
      </c>
      <c r="C841" s="418">
        <v>500</v>
      </c>
      <c r="D841" s="419">
        <v>14.59</v>
      </c>
      <c r="E841" s="420">
        <v>0</v>
      </c>
      <c r="F841" s="420">
        <f t="shared" si="166"/>
        <v>7295</v>
      </c>
      <c r="G841" s="418"/>
      <c r="H841" s="434"/>
      <c r="I841" s="419"/>
      <c r="J841" s="420"/>
      <c r="K841" s="420"/>
      <c r="L841" s="418"/>
      <c r="M841" s="420"/>
    </row>
    <row r="842" spans="1:13" x14ac:dyDescent="0.25">
      <c r="A842" s="418"/>
      <c r="B842" s="463">
        <v>42531</v>
      </c>
      <c r="C842" s="418">
        <v>800</v>
      </c>
      <c r="D842" s="419">
        <v>13.79</v>
      </c>
      <c r="E842" s="420">
        <v>0</v>
      </c>
      <c r="F842" s="420">
        <f t="shared" si="166"/>
        <v>11032</v>
      </c>
      <c r="G842" s="418"/>
      <c r="H842" s="434"/>
      <c r="I842" s="419"/>
      <c r="J842" s="420"/>
      <c r="K842" s="420"/>
      <c r="L842" s="418"/>
      <c r="M842" s="420"/>
    </row>
    <row r="843" spans="1:13" x14ac:dyDescent="0.25">
      <c r="A843" s="418"/>
      <c r="B843" s="463">
        <v>42531</v>
      </c>
      <c r="C843" s="418">
        <v>300</v>
      </c>
      <c r="D843" s="419">
        <v>13.4</v>
      </c>
      <c r="E843" s="420">
        <v>0</v>
      </c>
      <c r="F843" s="420">
        <f t="shared" si="166"/>
        <v>4020</v>
      </c>
      <c r="G843" s="418"/>
      <c r="H843" s="434"/>
      <c r="I843" s="419"/>
      <c r="J843" s="420"/>
      <c r="K843" s="420"/>
      <c r="L843" s="418"/>
      <c r="M843" s="420"/>
    </row>
    <row r="844" spans="1:13" x14ac:dyDescent="0.25">
      <c r="A844" s="418"/>
      <c r="B844" s="463">
        <v>42535</v>
      </c>
      <c r="C844" s="418">
        <v>400</v>
      </c>
      <c r="D844" s="419">
        <v>12.85</v>
      </c>
      <c r="E844" s="420">
        <v>0</v>
      </c>
      <c r="F844" s="420">
        <f t="shared" si="166"/>
        <v>5140</v>
      </c>
      <c r="G844" s="418"/>
      <c r="H844" s="434"/>
      <c r="I844" s="419"/>
      <c r="J844" s="420"/>
      <c r="K844" s="420"/>
      <c r="L844" s="418"/>
      <c r="M844" s="420"/>
    </row>
    <row r="845" spans="1:13" x14ac:dyDescent="0.25">
      <c r="A845" s="418"/>
      <c r="B845" s="463">
        <v>42537</v>
      </c>
      <c r="C845" s="418">
        <v>400</v>
      </c>
      <c r="D845" s="419">
        <v>12.43</v>
      </c>
      <c r="E845" s="420">
        <v>-0.04</v>
      </c>
      <c r="F845" s="420">
        <f t="shared" si="166"/>
        <v>4971.96</v>
      </c>
      <c r="G845" s="418"/>
      <c r="H845" s="434"/>
      <c r="I845" s="419"/>
      <c r="J845" s="420"/>
      <c r="K845" s="420"/>
      <c r="L845" s="418"/>
      <c r="M845" s="420"/>
    </row>
    <row r="846" spans="1:13" x14ac:dyDescent="0.25">
      <c r="A846" s="418"/>
      <c r="B846" s="463">
        <v>42538</v>
      </c>
      <c r="C846" s="418">
        <v>500</v>
      </c>
      <c r="D846" s="419">
        <v>13.14</v>
      </c>
      <c r="E846" s="420">
        <v>0</v>
      </c>
      <c r="F846" s="420">
        <f t="shared" si="166"/>
        <v>6570</v>
      </c>
      <c r="G846" s="418"/>
      <c r="H846" s="434"/>
      <c r="I846" s="419"/>
      <c r="J846" s="420"/>
      <c r="K846" s="420"/>
      <c r="L846" s="418"/>
      <c r="M846" s="420"/>
    </row>
    <row r="847" spans="1:13" x14ac:dyDescent="0.25">
      <c r="A847" s="418"/>
      <c r="B847" s="463">
        <v>42543</v>
      </c>
      <c r="C847" s="418">
        <v>500</v>
      </c>
      <c r="D847" s="419">
        <v>14.75</v>
      </c>
      <c r="E847" s="420">
        <v>0</v>
      </c>
      <c r="F847" s="420">
        <f t="shared" si="166"/>
        <v>7375</v>
      </c>
      <c r="G847" s="417">
        <v>42544</v>
      </c>
      <c r="H847" s="434">
        <v>500</v>
      </c>
      <c r="I847" s="419">
        <v>15.24</v>
      </c>
      <c r="J847" s="420">
        <v>0.17</v>
      </c>
      <c r="K847" s="420">
        <f>H847*I847-J847</f>
        <v>7619.83</v>
      </c>
      <c r="L847" s="418"/>
      <c r="M847" s="420"/>
    </row>
    <row r="848" spans="1:13" x14ac:dyDescent="0.25">
      <c r="A848" s="418"/>
      <c r="B848" s="463">
        <v>42545</v>
      </c>
      <c r="C848" s="418">
        <v>878</v>
      </c>
      <c r="D848" s="419">
        <v>14.41</v>
      </c>
      <c r="E848" s="420">
        <v>0</v>
      </c>
      <c r="F848" s="420">
        <f t="shared" si="166"/>
        <v>12651.98</v>
      </c>
      <c r="G848" s="418"/>
      <c r="H848" s="434"/>
      <c r="I848" s="419"/>
      <c r="J848" s="420"/>
      <c r="K848" s="420"/>
      <c r="L848" s="418"/>
      <c r="M848" s="420"/>
    </row>
    <row r="849" spans="1:13" x14ac:dyDescent="0.25">
      <c r="A849" s="418"/>
      <c r="B849" s="463">
        <v>42545</v>
      </c>
      <c r="C849" s="418">
        <v>335</v>
      </c>
      <c r="D849" s="419">
        <v>14.08</v>
      </c>
      <c r="E849" s="420">
        <v>0</v>
      </c>
      <c r="F849" s="420">
        <f t="shared" si="166"/>
        <v>4716.8</v>
      </c>
      <c r="G849" s="418"/>
      <c r="H849" s="434"/>
      <c r="I849" s="419"/>
      <c r="J849" s="420"/>
      <c r="K849" s="420"/>
      <c r="L849" s="418"/>
      <c r="M849" s="420"/>
    </row>
    <row r="850" spans="1:13" x14ac:dyDescent="0.25">
      <c r="A850" s="418"/>
      <c r="B850" s="463">
        <v>42548</v>
      </c>
      <c r="C850" s="418">
        <v>965</v>
      </c>
      <c r="D850" s="419">
        <v>13.81</v>
      </c>
      <c r="E850" s="420">
        <v>0</v>
      </c>
      <c r="F850" s="420">
        <f t="shared" si="166"/>
        <v>13326.65</v>
      </c>
      <c r="G850" s="418"/>
      <c r="H850" s="434"/>
      <c r="I850" s="419"/>
      <c r="J850" s="420"/>
      <c r="K850" s="420"/>
      <c r="L850" s="418"/>
      <c r="M850" s="420"/>
    </row>
    <row r="851" spans="1:13" x14ac:dyDescent="0.25">
      <c r="A851" s="418"/>
      <c r="B851" s="463">
        <v>42548</v>
      </c>
      <c r="C851" s="418">
        <v>300</v>
      </c>
      <c r="D851" s="419">
        <v>13.58</v>
      </c>
      <c r="E851" s="420">
        <v>0</v>
      </c>
      <c r="F851" s="420">
        <f t="shared" si="166"/>
        <v>4074</v>
      </c>
      <c r="G851" s="417">
        <v>42549</v>
      </c>
      <c r="H851" s="434">
        <v>1100</v>
      </c>
      <c r="I851" s="419">
        <v>14.68</v>
      </c>
      <c r="J851" s="420">
        <v>0.35</v>
      </c>
      <c r="K851" s="420">
        <f t="shared" ref="K851:K936" si="167">H851*I851-J851</f>
        <v>16147.65</v>
      </c>
      <c r="L851" s="418"/>
      <c r="M851" s="420"/>
    </row>
    <row r="852" spans="1:13" ht="45" x14ac:dyDescent="0.25">
      <c r="A852" s="418"/>
      <c r="B852" s="463">
        <v>42556</v>
      </c>
      <c r="C852" s="418">
        <v>2178</v>
      </c>
      <c r="D852" s="419">
        <v>15.08</v>
      </c>
      <c r="E852" s="420">
        <v>0</v>
      </c>
      <c r="F852" s="420">
        <f t="shared" si="166"/>
        <v>32844.239999999998</v>
      </c>
      <c r="G852" s="524" t="s">
        <v>220</v>
      </c>
      <c r="H852" s="434">
        <v>500</v>
      </c>
      <c r="I852" s="419">
        <v>15.48</v>
      </c>
      <c r="J852" s="420">
        <v>0.17</v>
      </c>
      <c r="K852" s="420">
        <f t="shared" si="167"/>
        <v>7739.83</v>
      </c>
      <c r="L852" s="418"/>
      <c r="M852" s="420"/>
    </row>
    <row r="853" spans="1:13" x14ac:dyDescent="0.25">
      <c r="A853" s="418"/>
      <c r="B853" s="463">
        <v>42556</v>
      </c>
      <c r="C853" s="418">
        <v>500</v>
      </c>
      <c r="D853" s="419">
        <v>14.62</v>
      </c>
      <c r="E853" s="420">
        <v>0</v>
      </c>
      <c r="F853" s="420">
        <f t="shared" si="166"/>
        <v>7310</v>
      </c>
      <c r="G853" s="524"/>
      <c r="H853" s="434">
        <v>378</v>
      </c>
      <c r="I853" s="419">
        <v>15.65</v>
      </c>
      <c r="J853" s="420">
        <v>0.13</v>
      </c>
      <c r="K853" s="420">
        <f t="shared" si="167"/>
        <v>5915.57</v>
      </c>
      <c r="L853" s="418"/>
      <c r="M853" s="420"/>
    </row>
    <row r="854" spans="1:13" x14ac:dyDescent="0.25">
      <c r="A854" s="418"/>
      <c r="B854" s="463">
        <v>42557</v>
      </c>
      <c r="C854" s="418">
        <v>500</v>
      </c>
      <c r="D854" s="419">
        <v>14.78</v>
      </c>
      <c r="E854" s="420">
        <v>0</v>
      </c>
      <c r="F854" s="420">
        <f t="shared" si="166"/>
        <v>7390</v>
      </c>
      <c r="G854" s="524"/>
      <c r="H854" s="434">
        <v>500</v>
      </c>
      <c r="I854" s="419">
        <v>15.51</v>
      </c>
      <c r="J854" s="420">
        <v>0.17</v>
      </c>
      <c r="K854" s="420">
        <f t="shared" si="167"/>
        <v>7754.83</v>
      </c>
      <c r="L854" s="418"/>
      <c r="M854" s="420"/>
    </row>
    <row r="855" spans="1:13" x14ac:dyDescent="0.25">
      <c r="A855" s="418"/>
      <c r="B855" s="510">
        <v>42564</v>
      </c>
      <c r="C855" s="418">
        <v>320</v>
      </c>
      <c r="D855" s="419">
        <v>15.48</v>
      </c>
      <c r="E855" s="420">
        <v>0</v>
      </c>
      <c r="F855" s="420">
        <f t="shared" si="166"/>
        <v>4953.6000000000004</v>
      </c>
      <c r="G855" s="524"/>
      <c r="H855" s="434">
        <v>800</v>
      </c>
      <c r="I855" s="419">
        <v>15.78</v>
      </c>
      <c r="J855" s="420">
        <v>0.28000000000000003</v>
      </c>
      <c r="K855" s="420">
        <f t="shared" si="167"/>
        <v>12623.72</v>
      </c>
      <c r="L855" s="418"/>
      <c r="M855" s="420"/>
    </row>
    <row r="856" spans="1:13" x14ac:dyDescent="0.25">
      <c r="A856" s="511"/>
      <c r="B856" s="510">
        <v>42564</v>
      </c>
      <c r="C856" s="418">
        <v>160</v>
      </c>
      <c r="D856" s="419">
        <v>15.48</v>
      </c>
      <c r="E856" s="420">
        <v>0</v>
      </c>
      <c r="F856" s="420">
        <f t="shared" si="166"/>
        <v>2476.8000000000002</v>
      </c>
      <c r="G856" s="417">
        <v>42557</v>
      </c>
      <c r="H856" s="434">
        <v>500</v>
      </c>
      <c r="I856" s="419">
        <v>14.92</v>
      </c>
      <c r="J856" s="420">
        <v>0.16</v>
      </c>
      <c r="K856" s="420">
        <f t="shared" si="167"/>
        <v>7459.84</v>
      </c>
      <c r="L856" s="418"/>
      <c r="M856" s="420"/>
    </row>
    <row r="857" spans="1:13" x14ac:dyDescent="0.25">
      <c r="A857" s="511"/>
      <c r="B857" s="463">
        <v>42570</v>
      </c>
      <c r="C857" s="418">
        <v>200</v>
      </c>
      <c r="D857" s="419">
        <v>15.18</v>
      </c>
      <c r="E857" s="420">
        <v>0</v>
      </c>
      <c r="F857" s="420">
        <f t="shared" si="166"/>
        <v>3036</v>
      </c>
      <c r="G857" s="417">
        <v>42564</v>
      </c>
      <c r="H857" s="434">
        <v>420</v>
      </c>
      <c r="I857" s="419">
        <v>15.68</v>
      </c>
      <c r="J857" s="420">
        <v>0.14000000000000001</v>
      </c>
      <c r="K857" s="420">
        <f t="shared" si="167"/>
        <v>6585.4599999999991</v>
      </c>
      <c r="L857" s="418"/>
      <c r="M857" s="420"/>
    </row>
    <row r="858" spans="1:13" x14ac:dyDescent="0.25">
      <c r="A858" s="511"/>
      <c r="B858" s="463">
        <v>42570</v>
      </c>
      <c r="C858" s="418">
        <v>200</v>
      </c>
      <c r="D858" s="419">
        <v>14.68</v>
      </c>
      <c r="E858" s="420">
        <v>0</v>
      </c>
      <c r="F858" s="420">
        <f t="shared" si="166"/>
        <v>2936</v>
      </c>
      <c r="G858" s="417">
        <v>42571</v>
      </c>
      <c r="H858" s="434">
        <v>200</v>
      </c>
      <c r="I858" s="419">
        <v>14.82</v>
      </c>
      <c r="J858" s="420">
        <v>0.06</v>
      </c>
      <c r="K858" s="420">
        <f t="shared" si="167"/>
        <v>2963.94</v>
      </c>
      <c r="L858" s="418"/>
      <c r="M858" s="420"/>
    </row>
    <row r="859" spans="1:13" x14ac:dyDescent="0.25">
      <c r="A859" s="418"/>
      <c r="B859" s="463">
        <v>42571</v>
      </c>
      <c r="C859" s="418">
        <v>200</v>
      </c>
      <c r="D859" s="419">
        <v>14.33</v>
      </c>
      <c r="E859" s="420">
        <v>-1</v>
      </c>
      <c r="F859" s="420">
        <f t="shared" si="166"/>
        <v>2865</v>
      </c>
      <c r="G859" s="417">
        <v>42572</v>
      </c>
      <c r="H859" s="434">
        <v>200</v>
      </c>
      <c r="I859" s="419">
        <v>14.8</v>
      </c>
      <c r="J859" s="420">
        <v>0.06</v>
      </c>
      <c r="K859" s="420">
        <f t="shared" si="167"/>
        <v>2959.94</v>
      </c>
      <c r="L859" s="418"/>
      <c r="M859" s="420"/>
    </row>
    <row r="860" spans="1:13" x14ac:dyDescent="0.25">
      <c r="A860" s="418"/>
      <c r="B860" s="463">
        <v>42572</v>
      </c>
      <c r="C860" s="418">
        <v>60</v>
      </c>
      <c r="D860" s="419">
        <v>14.58</v>
      </c>
      <c r="E860" s="420">
        <v>0</v>
      </c>
      <c r="F860" s="420">
        <f t="shared" si="166"/>
        <v>874.8</v>
      </c>
      <c r="G860" s="417">
        <v>42577</v>
      </c>
      <c r="H860" s="434">
        <v>200</v>
      </c>
      <c r="I860" s="419">
        <v>13.78</v>
      </c>
      <c r="J860" s="420">
        <v>0.06</v>
      </c>
      <c r="K860" s="420">
        <f t="shared" si="167"/>
        <v>2755.94</v>
      </c>
      <c r="L860" s="418"/>
      <c r="M860" s="420"/>
    </row>
    <row r="861" spans="1:13" x14ac:dyDescent="0.25">
      <c r="A861" s="418"/>
      <c r="B861" s="463">
        <v>42572</v>
      </c>
      <c r="C861" s="418">
        <v>140</v>
      </c>
      <c r="D861" s="419">
        <v>14.65</v>
      </c>
      <c r="E861" s="420">
        <v>0</v>
      </c>
      <c r="F861" s="420">
        <f t="shared" si="166"/>
        <v>2051</v>
      </c>
      <c r="G861" s="417">
        <v>42580</v>
      </c>
      <c r="H861" s="434">
        <v>200</v>
      </c>
      <c r="I861" s="419">
        <v>13.224</v>
      </c>
      <c r="J861" s="420">
        <v>0.08</v>
      </c>
      <c r="K861" s="420">
        <f t="shared" si="167"/>
        <v>2644.7200000000003</v>
      </c>
      <c r="L861" s="418"/>
      <c r="M861" s="420"/>
    </row>
    <row r="862" spans="1:13" x14ac:dyDescent="0.25">
      <c r="A862" s="418"/>
      <c r="B862" s="463">
        <v>42573</v>
      </c>
      <c r="C862" s="418">
        <v>140</v>
      </c>
      <c r="D862" s="419">
        <v>14.08</v>
      </c>
      <c r="E862" s="420">
        <v>0</v>
      </c>
      <c r="F862" s="420">
        <f t="shared" si="166"/>
        <v>1971.2</v>
      </c>
      <c r="G862" s="417">
        <v>42580</v>
      </c>
      <c r="H862" s="434">
        <v>200</v>
      </c>
      <c r="I862" s="419">
        <v>13.58</v>
      </c>
      <c r="J862" s="420">
        <v>0.06</v>
      </c>
      <c r="K862" s="420">
        <f t="shared" si="167"/>
        <v>2715.94</v>
      </c>
      <c r="L862" s="418"/>
      <c r="M862" s="420"/>
    </row>
    <row r="863" spans="1:13" x14ac:dyDescent="0.25">
      <c r="A863" s="418"/>
      <c r="B863" s="463">
        <v>42576</v>
      </c>
      <c r="C863" s="418">
        <v>200</v>
      </c>
      <c r="D863" s="419">
        <v>13.55</v>
      </c>
      <c r="E863" s="420">
        <v>0</v>
      </c>
      <c r="F863" s="420">
        <f t="shared" si="166"/>
        <v>2710</v>
      </c>
      <c r="G863" s="417">
        <v>42586</v>
      </c>
      <c r="H863" s="434">
        <v>400</v>
      </c>
      <c r="I863" s="419">
        <v>13.78</v>
      </c>
      <c r="J863" s="420">
        <v>0.12</v>
      </c>
      <c r="K863" s="420">
        <f t="shared" si="167"/>
        <v>5511.88</v>
      </c>
      <c r="L863" s="418"/>
      <c r="M863" s="420"/>
    </row>
    <row r="864" spans="1:13" x14ac:dyDescent="0.25">
      <c r="A864" s="418"/>
      <c r="B864" s="463">
        <v>42578</v>
      </c>
      <c r="C864" s="418">
        <v>200</v>
      </c>
      <c r="D864" s="419">
        <v>13.18</v>
      </c>
      <c r="E864" s="420">
        <v>0</v>
      </c>
      <c r="F864" s="420">
        <f t="shared" si="166"/>
        <v>2636</v>
      </c>
      <c r="G864" s="417">
        <v>42586</v>
      </c>
      <c r="H864" s="434">
        <v>400</v>
      </c>
      <c r="I864" s="419">
        <v>13.72</v>
      </c>
      <c r="J864" s="420">
        <v>0.12</v>
      </c>
      <c r="K864" s="420">
        <f t="shared" si="167"/>
        <v>5487.88</v>
      </c>
      <c r="L864" s="418"/>
      <c r="M864" s="420"/>
    </row>
    <row r="865" spans="1:13" x14ac:dyDescent="0.25">
      <c r="A865" s="418"/>
      <c r="B865" s="463">
        <v>42580</v>
      </c>
      <c r="C865" s="418">
        <v>200</v>
      </c>
      <c r="D865" s="419">
        <v>13.15</v>
      </c>
      <c r="E865" s="420">
        <v>0</v>
      </c>
      <c r="F865" s="420">
        <f t="shared" si="166"/>
        <v>2630</v>
      </c>
      <c r="G865" s="417">
        <v>42586</v>
      </c>
      <c r="H865" s="434">
        <v>140</v>
      </c>
      <c r="I865" s="419">
        <v>13.88</v>
      </c>
      <c r="J865" s="420">
        <v>0.04</v>
      </c>
      <c r="K865" s="420">
        <f t="shared" si="167"/>
        <v>1943.16</v>
      </c>
      <c r="L865" s="418"/>
      <c r="M865" s="420"/>
    </row>
    <row r="866" spans="1:13" x14ac:dyDescent="0.25">
      <c r="A866" s="418"/>
      <c r="B866" s="463">
        <v>42583</v>
      </c>
      <c r="C866" s="507">
        <v>20</v>
      </c>
      <c r="D866" s="419">
        <v>13.02</v>
      </c>
      <c r="E866" s="420">
        <v>0</v>
      </c>
      <c r="F866" s="420">
        <f t="shared" si="166"/>
        <v>260.39999999999998</v>
      </c>
      <c r="G866" s="417">
        <v>42593</v>
      </c>
      <c r="H866" s="434">
        <v>460</v>
      </c>
      <c r="I866" s="419">
        <v>14.59</v>
      </c>
      <c r="J866" s="420">
        <v>0.15</v>
      </c>
      <c r="K866" s="420">
        <f t="shared" si="167"/>
        <v>6711.25</v>
      </c>
      <c r="L866" s="418"/>
      <c r="M866" s="420"/>
    </row>
    <row r="867" spans="1:13" x14ac:dyDescent="0.25">
      <c r="A867" s="418"/>
      <c r="B867" s="463">
        <v>42583</v>
      </c>
      <c r="C867" s="418">
        <v>180</v>
      </c>
      <c r="D867" s="419">
        <v>13.02</v>
      </c>
      <c r="E867" s="420">
        <v>0</v>
      </c>
      <c r="F867" s="420">
        <f t="shared" si="166"/>
        <v>2343.6</v>
      </c>
      <c r="G867" s="417">
        <v>42594</v>
      </c>
      <c r="H867" s="434">
        <v>500</v>
      </c>
      <c r="I867" s="419">
        <v>14.88</v>
      </c>
      <c r="J867" s="420">
        <v>0.16</v>
      </c>
      <c r="K867" s="420">
        <f t="shared" si="167"/>
        <v>7439.84</v>
      </c>
      <c r="L867" s="418"/>
      <c r="M867" s="420"/>
    </row>
    <row r="868" spans="1:13" x14ac:dyDescent="0.25">
      <c r="A868" s="418"/>
      <c r="B868" s="463">
        <v>42584</v>
      </c>
      <c r="C868" s="418">
        <v>120</v>
      </c>
      <c r="D868" s="419">
        <v>12.68</v>
      </c>
      <c r="E868" s="420">
        <v>0</v>
      </c>
      <c r="F868" s="420">
        <f t="shared" si="166"/>
        <v>1521.6</v>
      </c>
      <c r="G868" s="417">
        <v>42598</v>
      </c>
      <c r="H868" s="434">
        <v>500</v>
      </c>
      <c r="I868" s="419">
        <v>15.18</v>
      </c>
      <c r="J868" s="420">
        <v>0.17</v>
      </c>
      <c r="K868" s="420">
        <f t="shared" si="167"/>
        <v>7589.83</v>
      </c>
      <c r="L868" s="418"/>
      <c r="M868" s="420"/>
    </row>
    <row r="869" spans="1:13" x14ac:dyDescent="0.25">
      <c r="A869" s="418"/>
      <c r="B869" s="463">
        <v>42584</v>
      </c>
      <c r="C869" s="418">
        <v>80</v>
      </c>
      <c r="D869" s="419">
        <v>12.68</v>
      </c>
      <c r="E869" s="420">
        <v>0</v>
      </c>
      <c r="F869" s="420">
        <f t="shared" si="166"/>
        <v>1014.4</v>
      </c>
      <c r="G869" s="417">
        <v>42599</v>
      </c>
      <c r="H869" s="434">
        <v>500</v>
      </c>
      <c r="I869" s="419">
        <v>15.18</v>
      </c>
      <c r="J869" s="420">
        <v>0.17</v>
      </c>
      <c r="K869" s="420">
        <f t="shared" si="167"/>
        <v>7589.83</v>
      </c>
      <c r="L869" s="418"/>
      <c r="M869" s="420"/>
    </row>
    <row r="870" spans="1:13" x14ac:dyDescent="0.25">
      <c r="A870" s="418"/>
      <c r="B870" s="463">
        <v>42585</v>
      </c>
      <c r="C870" s="418">
        <v>242</v>
      </c>
      <c r="D870" s="419">
        <v>13.38</v>
      </c>
      <c r="E870" s="420">
        <v>0</v>
      </c>
      <c r="F870" s="420">
        <f t="shared" si="166"/>
        <v>3237.96</v>
      </c>
      <c r="G870" s="417">
        <v>42599</v>
      </c>
      <c r="H870" s="434">
        <v>500</v>
      </c>
      <c r="I870" s="419">
        <v>15.41</v>
      </c>
      <c r="J870" s="420">
        <v>0.17</v>
      </c>
      <c r="K870" s="420">
        <f t="shared" si="167"/>
        <v>7704.83</v>
      </c>
      <c r="L870" s="418"/>
      <c r="M870" s="420"/>
    </row>
    <row r="871" spans="1:13" x14ac:dyDescent="0.25">
      <c r="A871" s="418"/>
      <c r="B871" s="463">
        <v>42585</v>
      </c>
      <c r="C871" s="418">
        <v>158</v>
      </c>
      <c r="D871" s="419">
        <v>13.38</v>
      </c>
      <c r="E871" s="420">
        <v>0</v>
      </c>
      <c r="F871" s="420">
        <f t="shared" si="166"/>
        <v>2114.04</v>
      </c>
      <c r="G871" s="417">
        <v>42599</v>
      </c>
      <c r="H871" s="434">
        <v>500</v>
      </c>
      <c r="I871" s="419">
        <v>15.65</v>
      </c>
      <c r="J871" s="420">
        <v>0.17</v>
      </c>
      <c r="K871" s="420">
        <f t="shared" si="167"/>
        <v>7824.83</v>
      </c>
      <c r="L871" s="418"/>
      <c r="M871" s="420"/>
    </row>
    <row r="872" spans="1:13" ht="45" x14ac:dyDescent="0.25">
      <c r="A872" s="418"/>
      <c r="B872" s="463">
        <v>42594</v>
      </c>
      <c r="C872" s="418">
        <v>500</v>
      </c>
      <c r="D872" s="419">
        <v>14.65</v>
      </c>
      <c r="E872" s="420">
        <v>0</v>
      </c>
      <c r="F872" s="420">
        <f t="shared" si="166"/>
        <v>7325</v>
      </c>
      <c r="G872" s="529" t="s">
        <v>248</v>
      </c>
      <c r="H872" s="434">
        <v>500</v>
      </c>
      <c r="I872" s="419">
        <v>16.18</v>
      </c>
      <c r="J872" s="420">
        <v>0.18</v>
      </c>
      <c r="K872" s="420">
        <f t="shared" si="167"/>
        <v>8089.82</v>
      </c>
      <c r="L872" s="418"/>
      <c r="M872" s="420"/>
    </row>
    <row r="873" spans="1:13" x14ac:dyDescent="0.25">
      <c r="A873" s="418"/>
      <c r="B873" s="463">
        <v>42599</v>
      </c>
      <c r="C873" s="418">
        <v>242</v>
      </c>
      <c r="D873" s="419">
        <v>14.95</v>
      </c>
      <c r="E873" s="420">
        <v>0</v>
      </c>
      <c r="F873" s="420">
        <f t="shared" si="166"/>
        <v>3617.8999999999996</v>
      </c>
      <c r="G873" s="529"/>
      <c r="H873" s="434">
        <v>500</v>
      </c>
      <c r="I873" s="419">
        <v>16.38</v>
      </c>
      <c r="J873" s="420">
        <v>0.18</v>
      </c>
      <c r="K873" s="420">
        <f t="shared" si="167"/>
        <v>8189.8199999999988</v>
      </c>
      <c r="L873" s="418"/>
      <c r="M873" s="420"/>
    </row>
    <row r="874" spans="1:13" x14ac:dyDescent="0.25">
      <c r="A874" s="418"/>
      <c r="B874" s="463">
        <v>42599</v>
      </c>
      <c r="C874" s="418">
        <v>200</v>
      </c>
      <c r="D874" s="419">
        <v>14.95</v>
      </c>
      <c r="E874" s="420">
        <v>0</v>
      </c>
      <c r="F874" s="420">
        <f t="shared" si="166"/>
        <v>2990</v>
      </c>
      <c r="G874" s="529"/>
      <c r="H874" s="434">
        <v>178</v>
      </c>
      <c r="I874" s="419">
        <v>16.5</v>
      </c>
      <c r="J874" s="420">
        <v>0.06</v>
      </c>
      <c r="K874" s="420">
        <f t="shared" si="167"/>
        <v>2936.94</v>
      </c>
      <c r="L874" s="418"/>
      <c r="M874" s="420"/>
    </row>
    <row r="875" spans="1:13" x14ac:dyDescent="0.25">
      <c r="A875" s="418"/>
      <c r="B875" s="463">
        <v>42599</v>
      </c>
      <c r="C875" s="418">
        <v>36</v>
      </c>
      <c r="D875" s="419">
        <v>14.95</v>
      </c>
      <c r="E875" s="420">
        <v>0</v>
      </c>
      <c r="F875" s="420">
        <f t="shared" si="166"/>
        <v>538.19999999999993</v>
      </c>
      <c r="G875" s="529"/>
      <c r="H875" s="434">
        <v>500</v>
      </c>
      <c r="I875" s="419">
        <v>16.72</v>
      </c>
      <c r="J875" s="420">
        <v>0.18</v>
      </c>
      <c r="K875" s="420">
        <f t="shared" si="167"/>
        <v>8359.82</v>
      </c>
      <c r="L875" s="418"/>
      <c r="M875" s="420"/>
    </row>
    <row r="876" spans="1:13" x14ac:dyDescent="0.25">
      <c r="A876" s="418"/>
      <c r="B876" s="463">
        <v>42599</v>
      </c>
      <c r="C876" s="418">
        <v>22</v>
      </c>
      <c r="D876" s="419">
        <v>14.95</v>
      </c>
      <c r="E876" s="420">
        <v>0</v>
      </c>
      <c r="F876" s="420">
        <f t="shared" si="166"/>
        <v>328.9</v>
      </c>
      <c r="G876" s="417">
        <v>42601</v>
      </c>
      <c r="H876" s="434">
        <v>500</v>
      </c>
      <c r="I876" s="419">
        <v>16.82</v>
      </c>
      <c r="J876" s="420">
        <v>0.18</v>
      </c>
      <c r="K876" s="420">
        <f t="shared" si="167"/>
        <v>8409.82</v>
      </c>
      <c r="L876" s="418"/>
      <c r="M876" s="420"/>
    </row>
    <row r="877" spans="1:13" x14ac:dyDescent="0.25">
      <c r="A877" s="418"/>
      <c r="B877" s="463">
        <v>42604</v>
      </c>
      <c r="C877" s="418">
        <v>1000</v>
      </c>
      <c r="D877" s="419">
        <v>15.68</v>
      </c>
      <c r="E877" s="420">
        <v>0</v>
      </c>
      <c r="F877" s="420">
        <f t="shared" si="166"/>
        <v>15680</v>
      </c>
      <c r="G877" s="417">
        <v>42605</v>
      </c>
      <c r="H877" s="434">
        <v>500</v>
      </c>
      <c r="I877" s="419">
        <v>15.98</v>
      </c>
      <c r="J877" s="420">
        <v>0.17</v>
      </c>
      <c r="K877" s="420">
        <f t="shared" si="167"/>
        <v>7989.83</v>
      </c>
      <c r="L877" s="418"/>
      <c r="M877" s="420"/>
    </row>
    <row r="878" spans="1:13" x14ac:dyDescent="0.25">
      <c r="A878" s="418"/>
      <c r="B878" s="463">
        <v>42604</v>
      </c>
      <c r="C878" s="418">
        <v>500</v>
      </c>
      <c r="D878" s="419">
        <v>15.48</v>
      </c>
      <c r="E878" s="420">
        <v>0</v>
      </c>
      <c r="F878" s="420">
        <f t="shared" si="166"/>
        <v>7740</v>
      </c>
      <c r="G878" s="417">
        <v>42605</v>
      </c>
      <c r="H878" s="434">
        <v>500</v>
      </c>
      <c r="I878" s="419">
        <v>16.25</v>
      </c>
      <c r="J878" s="420">
        <v>0.18</v>
      </c>
      <c r="K878" s="420">
        <f t="shared" si="167"/>
        <v>8124.82</v>
      </c>
      <c r="L878" s="418"/>
      <c r="M878" s="420"/>
    </row>
    <row r="879" spans="1:13" x14ac:dyDescent="0.25">
      <c r="A879" s="418"/>
      <c r="B879" s="463">
        <v>42606</v>
      </c>
      <c r="C879" s="418">
        <v>178</v>
      </c>
      <c r="D879" s="419">
        <v>16.059999999999999</v>
      </c>
      <c r="E879" s="420">
        <v>0</v>
      </c>
      <c r="F879" s="420">
        <f t="shared" si="166"/>
        <v>2858.68</v>
      </c>
      <c r="G879" s="417">
        <v>42605</v>
      </c>
      <c r="H879" s="434">
        <v>500</v>
      </c>
      <c r="I879" s="419">
        <v>16.48</v>
      </c>
      <c r="J879" s="420">
        <v>0.18</v>
      </c>
      <c r="K879" s="420">
        <f t="shared" si="167"/>
        <v>8239.82</v>
      </c>
      <c r="L879" s="418"/>
      <c r="M879" s="420"/>
    </row>
    <row r="880" spans="1:13" x14ac:dyDescent="0.25">
      <c r="A880" s="418"/>
      <c r="B880" s="463">
        <v>42608</v>
      </c>
      <c r="C880" s="418">
        <v>500</v>
      </c>
      <c r="D880" s="419">
        <v>15.98</v>
      </c>
      <c r="E880" s="420">
        <v>0</v>
      </c>
      <c r="F880" s="420">
        <f t="shared" si="166"/>
        <v>7990</v>
      </c>
      <c r="G880" s="417">
        <v>42615</v>
      </c>
      <c r="H880" s="434">
        <v>500</v>
      </c>
      <c r="I880" s="419">
        <v>15.65</v>
      </c>
      <c r="J880" s="420">
        <v>0.17</v>
      </c>
      <c r="K880" s="420">
        <f t="shared" si="167"/>
        <v>7824.83</v>
      </c>
      <c r="L880" s="418"/>
      <c r="M880" s="420"/>
    </row>
    <row r="881" spans="1:13" ht="30" x14ac:dyDescent="0.25">
      <c r="A881" s="418"/>
      <c r="B881" s="463">
        <v>42608</v>
      </c>
      <c r="C881" s="418">
        <v>500</v>
      </c>
      <c r="D881" s="419">
        <v>15.85</v>
      </c>
      <c r="E881" s="420">
        <v>0</v>
      </c>
      <c r="F881" s="420">
        <f t="shared" si="166"/>
        <v>7925</v>
      </c>
      <c r="G881" s="417">
        <v>42621</v>
      </c>
      <c r="H881" s="434">
        <v>500</v>
      </c>
      <c r="I881" s="419">
        <v>16.72</v>
      </c>
      <c r="J881" s="420">
        <v>0.18</v>
      </c>
      <c r="K881" s="420">
        <f t="shared" si="167"/>
        <v>8359.82</v>
      </c>
      <c r="L881" s="530" t="s">
        <v>261</v>
      </c>
      <c r="M881" s="420"/>
    </row>
    <row r="882" spans="1:13" x14ac:dyDescent="0.25">
      <c r="A882" s="418"/>
      <c r="B882" s="463">
        <v>42612</v>
      </c>
      <c r="C882" s="418">
        <v>500</v>
      </c>
      <c r="D882" s="419">
        <v>15.68</v>
      </c>
      <c r="E882" s="420">
        <v>0</v>
      </c>
      <c r="F882" s="420">
        <f t="shared" si="166"/>
        <v>7840</v>
      </c>
      <c r="G882" s="417">
        <v>42621</v>
      </c>
      <c r="H882" s="434">
        <v>500</v>
      </c>
      <c r="I882" s="419">
        <v>16.28</v>
      </c>
      <c r="J882" s="420">
        <v>0.18</v>
      </c>
      <c r="K882" s="420">
        <f t="shared" si="167"/>
        <v>8139.8200000000006</v>
      </c>
      <c r="L882" s="530"/>
      <c r="M882" s="420"/>
    </row>
    <row r="883" spans="1:13" x14ac:dyDescent="0.25">
      <c r="A883" s="418"/>
      <c r="B883" s="463">
        <v>42612</v>
      </c>
      <c r="C883" s="418">
        <v>500</v>
      </c>
      <c r="D883" s="419">
        <v>15.55</v>
      </c>
      <c r="E883" s="420">
        <v>0</v>
      </c>
      <c r="F883" s="420">
        <f t="shared" si="166"/>
        <v>7775</v>
      </c>
      <c r="G883" s="417">
        <v>42621</v>
      </c>
      <c r="H883" s="434">
        <v>220</v>
      </c>
      <c r="I883" s="419">
        <v>16.77</v>
      </c>
      <c r="J883" s="420">
        <v>0.08</v>
      </c>
      <c r="K883" s="420">
        <f t="shared" si="167"/>
        <v>3689.32</v>
      </c>
      <c r="L883" s="530"/>
      <c r="M883" s="420"/>
    </row>
    <row r="884" spans="1:13" x14ac:dyDescent="0.25">
      <c r="A884" s="418"/>
      <c r="B884" s="463">
        <v>42613</v>
      </c>
      <c r="C884" s="418">
        <v>500</v>
      </c>
      <c r="D884" s="419">
        <v>15.244999999999999</v>
      </c>
      <c r="E884" s="420">
        <v>0</v>
      </c>
      <c r="F884" s="420">
        <f t="shared" si="166"/>
        <v>7622.5</v>
      </c>
      <c r="G884" s="417">
        <v>42625</v>
      </c>
      <c r="H884" s="434">
        <v>500</v>
      </c>
      <c r="I884" s="419">
        <v>15.5</v>
      </c>
      <c r="J884" s="420">
        <v>0.17</v>
      </c>
      <c r="K884" s="420">
        <f t="shared" si="167"/>
        <v>7749.83</v>
      </c>
      <c r="L884" s="418"/>
      <c r="M884" s="420"/>
    </row>
    <row r="885" spans="1:13" x14ac:dyDescent="0.25">
      <c r="A885" s="418"/>
      <c r="B885" s="463">
        <v>42613</v>
      </c>
      <c r="C885" s="418">
        <v>500</v>
      </c>
      <c r="D885" s="419">
        <v>15.08</v>
      </c>
      <c r="E885" s="420">
        <v>0</v>
      </c>
      <c r="F885" s="420">
        <f t="shared" si="166"/>
        <v>7540</v>
      </c>
      <c r="G885" s="417">
        <v>42628</v>
      </c>
      <c r="H885" s="434">
        <v>300</v>
      </c>
      <c r="I885" s="419">
        <v>14.46</v>
      </c>
      <c r="J885" s="420">
        <v>0.09</v>
      </c>
      <c r="K885" s="420">
        <f t="shared" si="167"/>
        <v>4337.91</v>
      </c>
      <c r="L885" s="418"/>
      <c r="M885" s="420"/>
    </row>
    <row r="886" spans="1:13" x14ac:dyDescent="0.25">
      <c r="A886" s="418"/>
      <c r="B886" s="463">
        <v>42622</v>
      </c>
      <c r="C886" s="418">
        <v>220</v>
      </c>
      <c r="D886" s="419">
        <v>16.25</v>
      </c>
      <c r="E886" s="420">
        <v>0</v>
      </c>
      <c r="F886" s="420">
        <f t="shared" si="166"/>
        <v>3575</v>
      </c>
      <c r="G886" s="417">
        <v>42634</v>
      </c>
      <c r="H886" s="434">
        <v>322</v>
      </c>
      <c r="I886" s="419">
        <v>14.28</v>
      </c>
      <c r="J886" s="420">
        <v>0.1</v>
      </c>
      <c r="K886" s="420">
        <f t="shared" si="167"/>
        <v>4598.0599999999995</v>
      </c>
      <c r="L886" s="418"/>
      <c r="M886" s="420"/>
    </row>
    <row r="887" spans="1:13" x14ac:dyDescent="0.25">
      <c r="A887" s="418"/>
      <c r="B887" s="463">
        <v>42622</v>
      </c>
      <c r="C887" s="418">
        <v>500</v>
      </c>
      <c r="D887" s="419">
        <v>15.98</v>
      </c>
      <c r="E887" s="420">
        <v>0</v>
      </c>
      <c r="F887" s="420">
        <f t="shared" si="166"/>
        <v>7990</v>
      </c>
      <c r="G887" s="417">
        <v>42634</v>
      </c>
      <c r="H887" s="434">
        <v>400</v>
      </c>
      <c r="I887" s="419">
        <v>14.64</v>
      </c>
      <c r="J887" s="420">
        <v>0.13</v>
      </c>
      <c r="K887" s="420">
        <f t="shared" si="167"/>
        <v>5855.87</v>
      </c>
      <c r="L887" s="418"/>
      <c r="M887" s="420"/>
    </row>
    <row r="888" spans="1:13" x14ac:dyDescent="0.25">
      <c r="A888" s="418"/>
      <c r="B888" s="463">
        <v>42622</v>
      </c>
      <c r="C888" s="418">
        <v>500</v>
      </c>
      <c r="D888" s="419">
        <v>15.75</v>
      </c>
      <c r="E888" s="420">
        <v>0</v>
      </c>
      <c r="F888" s="420">
        <f t="shared" si="166"/>
        <v>7875</v>
      </c>
      <c r="G888" s="417">
        <v>42639</v>
      </c>
      <c r="H888" s="434">
        <v>200</v>
      </c>
      <c r="I888" s="419">
        <v>14.72</v>
      </c>
      <c r="J888" s="420">
        <v>0.06</v>
      </c>
      <c r="K888" s="420">
        <f t="shared" si="167"/>
        <v>2943.94</v>
      </c>
      <c r="L888" s="418"/>
      <c r="M888" s="420"/>
    </row>
    <row r="889" spans="1:13" x14ac:dyDescent="0.25">
      <c r="A889" s="418"/>
      <c r="B889" s="463">
        <v>42625</v>
      </c>
      <c r="C889" s="418">
        <v>500</v>
      </c>
      <c r="D889" s="419">
        <v>15.22</v>
      </c>
      <c r="E889" s="420">
        <v>0</v>
      </c>
      <c r="F889" s="420">
        <f t="shared" si="166"/>
        <v>7610</v>
      </c>
      <c r="G889" s="417">
        <v>42641</v>
      </c>
      <c r="H889" s="434">
        <v>300</v>
      </c>
      <c r="I889" s="419">
        <v>15.28</v>
      </c>
      <c r="J889" s="420">
        <v>0.1</v>
      </c>
      <c r="K889" s="420">
        <f t="shared" si="167"/>
        <v>4583.8999999999996</v>
      </c>
      <c r="L889" s="418"/>
      <c r="M889" s="420"/>
    </row>
    <row r="890" spans="1:13" ht="30" x14ac:dyDescent="0.25">
      <c r="A890" s="512" t="s">
        <v>269</v>
      </c>
      <c r="B890" s="463">
        <v>42626</v>
      </c>
      <c r="C890" s="418">
        <v>600</v>
      </c>
      <c r="D890" s="419">
        <v>14.91</v>
      </c>
      <c r="E890" s="420">
        <v>-3</v>
      </c>
      <c r="F890" s="420">
        <f t="shared" si="166"/>
        <v>8943</v>
      </c>
      <c r="G890" s="417">
        <v>42641</v>
      </c>
      <c r="H890" s="434">
        <v>400</v>
      </c>
      <c r="I890" s="419">
        <v>15.06</v>
      </c>
      <c r="J890" s="420">
        <v>0.13</v>
      </c>
      <c r="K890" s="420">
        <f t="shared" si="167"/>
        <v>6023.87</v>
      </c>
      <c r="L890" s="418"/>
      <c r="M890" s="420"/>
    </row>
    <row r="891" spans="1:13" x14ac:dyDescent="0.25">
      <c r="A891" s="512"/>
      <c r="B891" s="463">
        <v>42626</v>
      </c>
      <c r="C891" s="418">
        <v>400</v>
      </c>
      <c r="D891" s="419">
        <v>14.75</v>
      </c>
      <c r="E891" s="420">
        <v>0</v>
      </c>
      <c r="F891" s="420">
        <f t="shared" si="166"/>
        <v>5900</v>
      </c>
      <c r="G891" s="417">
        <v>42641</v>
      </c>
      <c r="H891" s="434">
        <v>322</v>
      </c>
      <c r="I891" s="419">
        <v>14.39</v>
      </c>
      <c r="J891" s="420">
        <v>0.1</v>
      </c>
      <c r="K891" s="420">
        <f t="shared" si="167"/>
        <v>4633.4799999999996</v>
      </c>
      <c r="L891" s="418"/>
      <c r="M891" s="420"/>
    </row>
    <row r="892" spans="1:13" x14ac:dyDescent="0.25">
      <c r="A892" s="512"/>
      <c r="B892" s="463">
        <v>42626</v>
      </c>
      <c r="C892" s="418">
        <v>300</v>
      </c>
      <c r="D892" s="419">
        <v>14.48</v>
      </c>
      <c r="E892" s="420">
        <v>0</v>
      </c>
      <c r="F892" s="420">
        <f t="shared" si="166"/>
        <v>4344</v>
      </c>
      <c r="G892" s="417">
        <v>42641</v>
      </c>
      <c r="H892" s="434">
        <v>500</v>
      </c>
      <c r="I892" s="419">
        <v>14.26</v>
      </c>
      <c r="J892" s="420">
        <v>0.16</v>
      </c>
      <c r="K892" s="420">
        <f t="shared" si="167"/>
        <v>7129.84</v>
      </c>
      <c r="L892" s="418"/>
      <c r="M892" s="420"/>
    </row>
    <row r="893" spans="1:13" x14ac:dyDescent="0.25">
      <c r="A893" s="512"/>
      <c r="B893" s="463">
        <v>42626</v>
      </c>
      <c r="C893" s="418">
        <v>300</v>
      </c>
      <c r="D893" s="419">
        <v>14.25</v>
      </c>
      <c r="E893" s="420">
        <v>0</v>
      </c>
      <c r="F893" s="420">
        <f t="shared" si="166"/>
        <v>4275</v>
      </c>
      <c r="G893" s="417">
        <v>42642</v>
      </c>
      <c r="H893" s="434">
        <v>300</v>
      </c>
      <c r="I893" s="419">
        <v>15.28</v>
      </c>
      <c r="J893" s="420">
        <v>0.1</v>
      </c>
      <c r="K893" s="420">
        <f t="shared" si="167"/>
        <v>4583.8999999999996</v>
      </c>
      <c r="L893" s="418"/>
      <c r="M893" s="420"/>
    </row>
    <row r="894" spans="1:13" x14ac:dyDescent="0.25">
      <c r="A894" s="512"/>
      <c r="B894" s="463">
        <v>42627</v>
      </c>
      <c r="C894" s="418">
        <v>200</v>
      </c>
      <c r="D894" s="419">
        <v>14.02</v>
      </c>
      <c r="E894" s="420">
        <v>-1</v>
      </c>
      <c r="F894" s="420">
        <f t="shared" si="166"/>
        <v>2803</v>
      </c>
      <c r="G894" s="417">
        <v>42642</v>
      </c>
      <c r="H894" s="434">
        <v>700</v>
      </c>
      <c r="I894" s="419">
        <v>15.78</v>
      </c>
      <c r="J894" s="420">
        <v>0.24</v>
      </c>
      <c r="K894" s="420">
        <f t="shared" si="167"/>
        <v>11045.76</v>
      </c>
      <c r="L894" s="418"/>
      <c r="M894" s="420"/>
    </row>
    <row r="895" spans="1:13" x14ac:dyDescent="0.25">
      <c r="A895" s="418"/>
      <c r="B895" s="463">
        <v>42628</v>
      </c>
      <c r="C895" s="418">
        <v>300</v>
      </c>
      <c r="D895" s="419">
        <v>14.3</v>
      </c>
      <c r="E895" s="420">
        <v>0</v>
      </c>
      <c r="F895" s="420">
        <f t="shared" si="166"/>
        <v>4290</v>
      </c>
      <c r="G895" s="417">
        <v>42642</v>
      </c>
      <c r="H895" s="434">
        <v>214</v>
      </c>
      <c r="I895" s="419">
        <v>15.98</v>
      </c>
      <c r="J895" s="420">
        <v>7.0000000000000007E-2</v>
      </c>
      <c r="K895" s="420">
        <f t="shared" si="167"/>
        <v>3419.65</v>
      </c>
      <c r="L895" s="418"/>
      <c r="M895" s="420"/>
    </row>
    <row r="896" spans="1:13" x14ac:dyDescent="0.25">
      <c r="A896" s="418"/>
      <c r="B896" s="463">
        <v>42632</v>
      </c>
      <c r="C896" s="418">
        <v>200</v>
      </c>
      <c r="D896" s="419">
        <v>14.06</v>
      </c>
      <c r="E896" s="420">
        <v>0</v>
      </c>
      <c r="F896" s="420">
        <f t="shared" si="166"/>
        <v>2812</v>
      </c>
      <c r="G896" s="417">
        <v>42648</v>
      </c>
      <c r="H896" s="434">
        <v>1000</v>
      </c>
      <c r="I896" s="419">
        <v>16.079999999999998</v>
      </c>
      <c r="J896" s="420">
        <v>0.35</v>
      </c>
      <c r="K896" s="420">
        <f t="shared" si="167"/>
        <v>16079.649999999998</v>
      </c>
      <c r="L896" s="418"/>
      <c r="M896" s="420"/>
    </row>
    <row r="897" spans="1:13" x14ac:dyDescent="0.25">
      <c r="A897" s="418"/>
      <c r="B897" s="463">
        <v>42633</v>
      </c>
      <c r="C897" s="418">
        <v>200</v>
      </c>
      <c r="D897" s="419">
        <v>14.11</v>
      </c>
      <c r="E897" s="420">
        <v>0</v>
      </c>
      <c r="F897" s="420">
        <f t="shared" si="166"/>
        <v>2822</v>
      </c>
      <c r="G897" s="417">
        <v>42648</v>
      </c>
      <c r="H897" s="434">
        <v>500</v>
      </c>
      <c r="I897" s="419">
        <v>16.38</v>
      </c>
      <c r="J897" s="420">
        <v>0.18</v>
      </c>
      <c r="K897" s="420">
        <f t="shared" si="167"/>
        <v>8189.8199999999988</v>
      </c>
      <c r="L897" s="418"/>
      <c r="M897" s="420"/>
    </row>
    <row r="898" spans="1:13" x14ac:dyDescent="0.25">
      <c r="A898" s="418"/>
      <c r="B898" s="463">
        <v>42633</v>
      </c>
      <c r="C898" s="418">
        <v>122</v>
      </c>
      <c r="D898" s="419">
        <v>14.1</v>
      </c>
      <c r="E898" s="420">
        <v>0</v>
      </c>
      <c r="F898" s="420">
        <f t="shared" si="166"/>
        <v>1720.2</v>
      </c>
      <c r="G898" s="417">
        <v>42649</v>
      </c>
      <c r="H898" s="434">
        <v>500</v>
      </c>
      <c r="I898" s="419">
        <v>16.16</v>
      </c>
      <c r="J898" s="420">
        <v>0.18</v>
      </c>
      <c r="K898" s="420">
        <f t="shared" si="167"/>
        <v>8079.82</v>
      </c>
      <c r="L898" s="418"/>
      <c r="M898" s="420"/>
    </row>
    <row r="899" spans="1:13" x14ac:dyDescent="0.25">
      <c r="A899" s="418"/>
      <c r="B899" s="463">
        <v>42636</v>
      </c>
      <c r="C899" s="418">
        <v>200</v>
      </c>
      <c r="D899" s="419">
        <v>14.38</v>
      </c>
      <c r="E899" s="420">
        <v>0</v>
      </c>
      <c r="F899" s="420">
        <f t="shared" si="166"/>
        <v>2876</v>
      </c>
      <c r="G899" s="417">
        <v>42671</v>
      </c>
      <c r="H899" s="434">
        <v>1000</v>
      </c>
      <c r="I899" s="419">
        <v>14.22</v>
      </c>
      <c r="J899" s="420">
        <v>0.31</v>
      </c>
      <c r="K899" s="420">
        <f t="shared" si="167"/>
        <v>14219.69</v>
      </c>
      <c r="L899" s="418"/>
      <c r="M899" s="420"/>
    </row>
    <row r="900" spans="1:13" x14ac:dyDescent="0.25">
      <c r="A900" s="418"/>
      <c r="B900" s="463">
        <v>42639</v>
      </c>
      <c r="C900" s="418">
        <v>200</v>
      </c>
      <c r="D900" s="419">
        <v>14.5</v>
      </c>
      <c r="E900" s="420">
        <v>0</v>
      </c>
      <c r="F900" s="420">
        <f t="shared" ref="F900:F914" si="168">C900*D900+E900</f>
        <v>2900</v>
      </c>
      <c r="G900" s="417">
        <v>42674</v>
      </c>
      <c r="H900" s="434">
        <v>300</v>
      </c>
      <c r="I900" s="419">
        <v>13.42</v>
      </c>
      <c r="J900" s="420">
        <v>0.09</v>
      </c>
      <c r="K900" s="420">
        <f t="shared" si="167"/>
        <v>4025.91</v>
      </c>
      <c r="L900" s="418"/>
      <c r="M900" s="420"/>
    </row>
    <row r="901" spans="1:13" x14ac:dyDescent="0.25">
      <c r="A901" s="418"/>
      <c r="B901" s="463">
        <v>42639</v>
      </c>
      <c r="C901" s="418">
        <v>200</v>
      </c>
      <c r="D901" s="419">
        <v>14.38</v>
      </c>
      <c r="E901" s="420">
        <v>0</v>
      </c>
      <c r="F901" s="420">
        <f t="shared" si="168"/>
        <v>2876</v>
      </c>
      <c r="G901" s="417">
        <v>42674</v>
      </c>
      <c r="H901" s="434">
        <v>200</v>
      </c>
      <c r="I901" s="419">
        <v>13.25</v>
      </c>
      <c r="J901" s="420">
        <v>-0.74</v>
      </c>
      <c r="K901" s="420">
        <f t="shared" si="167"/>
        <v>2650.74</v>
      </c>
      <c r="L901" s="418"/>
      <c r="M901" s="420"/>
    </row>
    <row r="902" spans="1:13" x14ac:dyDescent="0.25">
      <c r="A902" s="418"/>
      <c r="B902" s="463">
        <v>42640</v>
      </c>
      <c r="C902" s="418">
        <v>322</v>
      </c>
      <c r="D902" s="419">
        <v>13.97</v>
      </c>
      <c r="E902" s="420">
        <v>0</v>
      </c>
      <c r="F902" s="420">
        <f t="shared" si="168"/>
        <v>4498.34</v>
      </c>
      <c r="G902" s="417">
        <v>42676</v>
      </c>
      <c r="H902" s="434">
        <v>200</v>
      </c>
      <c r="I902" s="419">
        <v>13.05</v>
      </c>
      <c r="J902" s="420">
        <v>0.06</v>
      </c>
      <c r="K902" s="420">
        <f t="shared" si="167"/>
        <v>2609.94</v>
      </c>
      <c r="L902" s="418"/>
      <c r="M902" s="420"/>
    </row>
    <row r="903" spans="1:13" x14ac:dyDescent="0.25">
      <c r="A903" s="418"/>
      <c r="B903" s="463">
        <v>42641</v>
      </c>
      <c r="C903" s="418">
        <v>300</v>
      </c>
      <c r="D903" s="419">
        <v>14.02</v>
      </c>
      <c r="E903" s="420">
        <v>-1.26</v>
      </c>
      <c r="F903" s="420">
        <f t="shared" si="168"/>
        <v>4204.74</v>
      </c>
      <c r="G903" s="417">
        <v>42677</v>
      </c>
      <c r="H903" s="434">
        <v>500</v>
      </c>
      <c r="I903" s="419">
        <v>13.96</v>
      </c>
      <c r="J903" s="420">
        <v>0.15</v>
      </c>
      <c r="K903" s="420">
        <f t="shared" si="167"/>
        <v>6979.85</v>
      </c>
      <c r="L903" s="418"/>
      <c r="M903" s="420"/>
    </row>
    <row r="904" spans="1:13" x14ac:dyDescent="0.25">
      <c r="A904" s="418"/>
      <c r="B904" s="463">
        <v>42641</v>
      </c>
      <c r="C904" s="418">
        <v>200</v>
      </c>
      <c r="D904" s="419">
        <v>14.17</v>
      </c>
      <c r="E904" s="420">
        <v>0</v>
      </c>
      <c r="F904" s="420">
        <f t="shared" si="168"/>
        <v>2834</v>
      </c>
      <c r="G904" s="417">
        <v>42677</v>
      </c>
      <c r="H904" s="434">
        <v>2000</v>
      </c>
      <c r="I904" s="419">
        <v>14.5</v>
      </c>
      <c r="J904" s="420">
        <v>0.63</v>
      </c>
      <c r="K904" s="420">
        <f t="shared" si="167"/>
        <v>28999.37</v>
      </c>
      <c r="L904" s="418"/>
      <c r="M904" s="420"/>
    </row>
    <row r="905" spans="1:13" x14ac:dyDescent="0.25">
      <c r="A905" s="418"/>
      <c r="B905" s="463">
        <v>42642</v>
      </c>
      <c r="C905" s="418">
        <v>414</v>
      </c>
      <c r="D905" s="419">
        <v>15.66</v>
      </c>
      <c r="E905" s="420">
        <v>0</v>
      </c>
      <c r="F905" s="420">
        <f t="shared" si="168"/>
        <v>6483.24</v>
      </c>
      <c r="G905" s="417">
        <v>42682</v>
      </c>
      <c r="H905" s="434">
        <v>1000</v>
      </c>
      <c r="I905" s="419">
        <v>14.28</v>
      </c>
      <c r="J905" s="420">
        <v>0.31</v>
      </c>
      <c r="K905" s="420">
        <f t="shared" si="167"/>
        <v>14279.69</v>
      </c>
      <c r="L905" s="418"/>
      <c r="M905" s="420"/>
    </row>
    <row r="906" spans="1:13" ht="30" x14ac:dyDescent="0.25">
      <c r="A906" s="512" t="s">
        <v>283</v>
      </c>
      <c r="B906" s="463">
        <v>42647</v>
      </c>
      <c r="C906" s="418">
        <v>500</v>
      </c>
      <c r="D906" s="419">
        <v>15.86</v>
      </c>
      <c r="E906" s="420">
        <v>0</v>
      </c>
      <c r="F906" s="420">
        <f t="shared" si="168"/>
        <v>7930</v>
      </c>
      <c r="G906" s="417">
        <v>42685</v>
      </c>
      <c r="H906" s="434">
        <v>500</v>
      </c>
      <c r="I906" s="419">
        <v>15.88</v>
      </c>
      <c r="J906" s="420">
        <v>0.17</v>
      </c>
      <c r="K906" s="420">
        <f t="shared" si="167"/>
        <v>7939.83</v>
      </c>
      <c r="L906" s="418"/>
      <c r="M906" s="420"/>
    </row>
    <row r="907" spans="1:13" x14ac:dyDescent="0.25">
      <c r="A907" s="512"/>
      <c r="B907" s="463">
        <v>42647</v>
      </c>
      <c r="C907" s="418">
        <v>500</v>
      </c>
      <c r="D907" s="419">
        <v>15.62</v>
      </c>
      <c r="E907" s="420">
        <v>0</v>
      </c>
      <c r="F907" s="420">
        <f t="shared" si="168"/>
        <v>7810</v>
      </c>
      <c r="G907" s="417">
        <v>42695</v>
      </c>
      <c r="H907" s="434">
        <v>2272</v>
      </c>
      <c r="I907" s="419">
        <v>16.28</v>
      </c>
      <c r="J907" s="420">
        <v>0.81</v>
      </c>
      <c r="K907" s="420">
        <f t="shared" si="167"/>
        <v>36987.350000000006</v>
      </c>
      <c r="L907" s="418"/>
      <c r="M907" s="420"/>
    </row>
    <row r="908" spans="1:13" x14ac:dyDescent="0.25">
      <c r="A908" s="512"/>
      <c r="B908" s="463">
        <v>42649</v>
      </c>
      <c r="C908" s="418">
        <v>500</v>
      </c>
      <c r="D908" s="419">
        <v>15.97</v>
      </c>
      <c r="E908" s="420">
        <v>0</v>
      </c>
      <c r="F908" s="420">
        <f t="shared" si="168"/>
        <v>7985</v>
      </c>
      <c r="G908" s="417">
        <v>42695</v>
      </c>
      <c r="H908" s="434">
        <v>500</v>
      </c>
      <c r="I908" s="419">
        <v>16.45</v>
      </c>
      <c r="J908" s="420">
        <v>0.18</v>
      </c>
      <c r="K908" s="420">
        <f t="shared" si="167"/>
        <v>8224.82</v>
      </c>
      <c r="L908" s="418"/>
      <c r="M908" s="420"/>
    </row>
    <row r="909" spans="1:13" x14ac:dyDescent="0.25">
      <c r="A909" s="512"/>
      <c r="B909" s="463">
        <v>42649</v>
      </c>
      <c r="C909" s="418">
        <v>500</v>
      </c>
      <c r="D909" s="419">
        <v>15.84</v>
      </c>
      <c r="E909" s="420">
        <v>0</v>
      </c>
      <c r="F909" s="420">
        <f t="shared" si="168"/>
        <v>7920</v>
      </c>
      <c r="G909" s="417">
        <v>42696</v>
      </c>
      <c r="H909" s="434">
        <v>500</v>
      </c>
      <c r="I909" s="419">
        <v>16.54</v>
      </c>
      <c r="J909" s="420">
        <v>0.18</v>
      </c>
      <c r="K909" s="420">
        <f t="shared" si="167"/>
        <v>8269.82</v>
      </c>
      <c r="L909" s="418"/>
      <c r="M909" s="420"/>
    </row>
    <row r="910" spans="1:13" x14ac:dyDescent="0.25">
      <c r="A910" s="418"/>
      <c r="B910" s="463">
        <v>42649</v>
      </c>
      <c r="C910" s="418">
        <v>500</v>
      </c>
      <c r="D910" s="419">
        <v>16.079999999999998</v>
      </c>
      <c r="E910" s="420">
        <v>0</v>
      </c>
      <c r="F910" s="420">
        <f t="shared" si="168"/>
        <v>8039.9999999999991</v>
      </c>
      <c r="G910" s="417">
        <v>42697</v>
      </c>
      <c r="H910" s="434">
        <v>200</v>
      </c>
      <c r="I910" s="419">
        <v>16.79</v>
      </c>
      <c r="J910" s="420">
        <v>7.0000000000000007E-2</v>
      </c>
      <c r="K910" s="420">
        <f t="shared" si="167"/>
        <v>3357.93</v>
      </c>
      <c r="L910" s="418"/>
      <c r="M910" s="420"/>
    </row>
    <row r="911" spans="1:13" x14ac:dyDescent="0.25">
      <c r="A911" s="418"/>
      <c r="B911" s="463">
        <v>42650</v>
      </c>
      <c r="C911" s="418">
        <v>300</v>
      </c>
      <c r="D911" s="419">
        <v>15.75</v>
      </c>
      <c r="E911" s="420">
        <v>0</v>
      </c>
      <c r="F911" s="420">
        <f t="shared" si="168"/>
        <v>4725</v>
      </c>
      <c r="G911" s="417">
        <v>42697</v>
      </c>
      <c r="H911" s="434">
        <v>500</v>
      </c>
      <c r="I911" s="419">
        <v>16.59</v>
      </c>
      <c r="J911" s="420">
        <v>0.18</v>
      </c>
      <c r="K911" s="420">
        <f t="shared" si="167"/>
        <v>8294.82</v>
      </c>
      <c r="L911" s="418"/>
      <c r="M911" s="420"/>
    </row>
    <row r="912" spans="1:13" x14ac:dyDescent="0.25">
      <c r="A912" s="418"/>
      <c r="B912" s="463">
        <v>42650</v>
      </c>
      <c r="C912" s="418">
        <v>300</v>
      </c>
      <c r="D912" s="419">
        <v>15.58</v>
      </c>
      <c r="E912" s="420">
        <v>0</v>
      </c>
      <c r="F912" s="420">
        <f t="shared" si="168"/>
        <v>4674</v>
      </c>
      <c r="G912" s="417">
        <v>42704</v>
      </c>
      <c r="H912" s="434">
        <v>1000</v>
      </c>
      <c r="I912" s="419">
        <v>16.420000000000002</v>
      </c>
      <c r="J912" s="420">
        <v>0.36</v>
      </c>
      <c r="K912" s="420">
        <f t="shared" si="167"/>
        <v>16419.64</v>
      </c>
      <c r="L912" s="418"/>
      <c r="M912" s="420"/>
    </row>
    <row r="913" spans="1:13" x14ac:dyDescent="0.25">
      <c r="A913" s="418"/>
      <c r="B913" s="463">
        <v>42653</v>
      </c>
      <c r="C913" s="418">
        <v>394</v>
      </c>
      <c r="D913" s="419">
        <v>15.72</v>
      </c>
      <c r="E913" s="420">
        <v>0</v>
      </c>
      <c r="F913" s="420">
        <f t="shared" si="168"/>
        <v>6193.68</v>
      </c>
      <c r="G913" s="417">
        <v>42704</v>
      </c>
      <c r="H913" s="434">
        <v>300</v>
      </c>
      <c r="I913" s="419">
        <v>16.78</v>
      </c>
      <c r="J913" s="420">
        <v>1.61</v>
      </c>
      <c r="K913" s="420">
        <f t="shared" si="167"/>
        <v>5032.3900000000003</v>
      </c>
      <c r="L913" s="418"/>
      <c r="M913" s="420"/>
    </row>
    <row r="914" spans="1:13" x14ac:dyDescent="0.25">
      <c r="A914" s="418"/>
      <c r="B914" s="463">
        <v>42653</v>
      </c>
      <c r="C914" s="418">
        <v>6</v>
      </c>
      <c r="D914" s="419">
        <v>15.72</v>
      </c>
      <c r="E914" s="420">
        <v>0</v>
      </c>
      <c r="F914" s="420">
        <f t="shared" si="168"/>
        <v>94.320000000000007</v>
      </c>
      <c r="G914" s="417">
        <v>42704</v>
      </c>
      <c r="H914" s="434">
        <v>1000</v>
      </c>
      <c r="I914" s="419">
        <v>17.079999999999998</v>
      </c>
      <c r="J914" s="420">
        <v>0.37</v>
      </c>
      <c r="K914" s="420">
        <f t="shared" si="167"/>
        <v>17079.63</v>
      </c>
      <c r="L914" s="418"/>
      <c r="M914" s="420"/>
    </row>
    <row r="915" spans="1:13" x14ac:dyDescent="0.25">
      <c r="A915" s="418"/>
      <c r="B915" s="463">
        <v>42655</v>
      </c>
      <c r="C915" s="418">
        <v>22</v>
      </c>
      <c r="D915" s="419">
        <v>15.48</v>
      </c>
      <c r="E915" s="420">
        <v>0</v>
      </c>
      <c r="F915" s="420">
        <f>C915*D915+E915</f>
        <v>340.56</v>
      </c>
      <c r="G915" s="417">
        <v>42704</v>
      </c>
      <c r="H915" s="434">
        <v>1000</v>
      </c>
      <c r="I915" s="419">
        <v>17.32</v>
      </c>
      <c r="J915" s="420">
        <v>0.38</v>
      </c>
      <c r="K915" s="420">
        <f t="shared" si="167"/>
        <v>17319.62</v>
      </c>
      <c r="L915" s="418"/>
      <c r="M915" s="420"/>
    </row>
    <row r="916" spans="1:13" x14ac:dyDescent="0.25">
      <c r="A916" s="418"/>
      <c r="B916" s="463">
        <v>42655</v>
      </c>
      <c r="C916" s="418">
        <v>300</v>
      </c>
      <c r="D916" s="419">
        <v>15.48</v>
      </c>
      <c r="E916" s="420">
        <v>0</v>
      </c>
      <c r="F916" s="420">
        <f>C916*D916+E916</f>
        <v>4644</v>
      </c>
      <c r="G916" s="417">
        <v>42704</v>
      </c>
      <c r="H916" s="434">
        <v>500</v>
      </c>
      <c r="I916" s="419">
        <v>17.64</v>
      </c>
      <c r="J916" s="420">
        <v>0.19</v>
      </c>
      <c r="K916" s="420">
        <f t="shared" si="167"/>
        <v>8819.81</v>
      </c>
      <c r="L916" s="418"/>
      <c r="M916" s="420"/>
    </row>
    <row r="917" spans="1:13" x14ac:dyDescent="0.25">
      <c r="A917" s="513"/>
      <c r="B917" s="463">
        <v>42668</v>
      </c>
      <c r="C917" s="418">
        <v>500</v>
      </c>
      <c r="D917" s="419">
        <v>14.26</v>
      </c>
      <c r="E917" s="420">
        <v>-2.5</v>
      </c>
      <c r="F917" s="420">
        <f t="shared" ref="F917:F926" si="169">C917*D917+E917</f>
        <v>7127.5</v>
      </c>
      <c r="G917" s="417">
        <v>42705</v>
      </c>
      <c r="H917" s="434">
        <v>528</v>
      </c>
      <c r="I917" s="419">
        <v>18.7</v>
      </c>
      <c r="J917" s="420">
        <v>0.22</v>
      </c>
      <c r="K917" s="420">
        <f t="shared" si="167"/>
        <v>9873.380000000001</v>
      </c>
      <c r="L917" s="418"/>
      <c r="M917" s="420"/>
    </row>
    <row r="918" spans="1:13" x14ac:dyDescent="0.25">
      <c r="A918" s="513"/>
      <c r="B918" s="463">
        <v>42668</v>
      </c>
      <c r="C918" s="418">
        <v>500</v>
      </c>
      <c r="D918" s="419">
        <v>14.16</v>
      </c>
      <c r="E918" s="420">
        <v>0</v>
      </c>
      <c r="F918" s="420">
        <f t="shared" si="169"/>
        <v>7080</v>
      </c>
      <c r="G918" s="417">
        <v>42711</v>
      </c>
      <c r="H918" s="434">
        <v>500</v>
      </c>
      <c r="I918" s="419">
        <v>18.329999999999998</v>
      </c>
      <c r="J918" s="420">
        <v>0.2</v>
      </c>
      <c r="K918" s="420">
        <f t="shared" si="167"/>
        <v>9164.7999999999993</v>
      </c>
      <c r="L918" s="418"/>
      <c r="M918" s="420"/>
    </row>
    <row r="919" spans="1:13" x14ac:dyDescent="0.25">
      <c r="A919" s="513"/>
      <c r="B919" s="463">
        <v>42670</v>
      </c>
      <c r="C919" s="418">
        <v>500</v>
      </c>
      <c r="D919" s="419">
        <v>14.18</v>
      </c>
      <c r="E919" s="420">
        <v>0</v>
      </c>
      <c r="F919" s="420">
        <f t="shared" si="169"/>
        <v>7090</v>
      </c>
      <c r="G919" s="417">
        <v>42713</v>
      </c>
      <c r="H919" s="434">
        <v>500</v>
      </c>
      <c r="I919" s="419">
        <v>18.28</v>
      </c>
      <c r="J919" s="420">
        <v>0.2</v>
      </c>
      <c r="K919" s="420">
        <f t="shared" si="167"/>
        <v>9139.7999999999993</v>
      </c>
      <c r="L919" s="418"/>
      <c r="M919" s="420"/>
    </row>
    <row r="920" spans="1:13" x14ac:dyDescent="0.25">
      <c r="A920" s="513"/>
      <c r="B920" s="463">
        <v>42670</v>
      </c>
      <c r="C920" s="418">
        <v>500</v>
      </c>
      <c r="D920" s="419">
        <v>14.05</v>
      </c>
      <c r="E920" s="420">
        <v>0</v>
      </c>
      <c r="F920" s="420">
        <f t="shared" si="169"/>
        <v>7025</v>
      </c>
      <c r="G920" s="417">
        <v>42718</v>
      </c>
      <c r="H920" s="434">
        <v>200</v>
      </c>
      <c r="I920" s="419">
        <v>18.78</v>
      </c>
      <c r="J920" s="420">
        <v>0.08</v>
      </c>
      <c r="K920" s="420">
        <f t="shared" si="167"/>
        <v>3755.92</v>
      </c>
      <c r="L920" s="418"/>
      <c r="M920" s="420"/>
    </row>
    <row r="921" spans="1:13" x14ac:dyDescent="0.25">
      <c r="A921" s="513"/>
      <c r="B921" s="463">
        <v>42670</v>
      </c>
      <c r="C921" s="418">
        <v>500</v>
      </c>
      <c r="D921" s="419">
        <v>13.88</v>
      </c>
      <c r="E921" s="420">
        <v>0</v>
      </c>
      <c r="F921" s="420">
        <f t="shared" si="169"/>
        <v>6940</v>
      </c>
      <c r="G921" s="417">
        <v>42734</v>
      </c>
      <c r="H921" s="434">
        <v>1000</v>
      </c>
      <c r="I921" s="419">
        <v>17.72</v>
      </c>
      <c r="J921" s="420">
        <v>0.39</v>
      </c>
      <c r="K921" s="420">
        <f t="shared" si="167"/>
        <v>17719.61</v>
      </c>
      <c r="L921" s="418"/>
      <c r="M921" s="420"/>
    </row>
    <row r="922" spans="1:13" x14ac:dyDescent="0.25">
      <c r="A922" s="418"/>
      <c r="B922" s="463">
        <v>42671</v>
      </c>
      <c r="C922" s="418">
        <v>1000</v>
      </c>
      <c r="D922" s="419">
        <v>14.15</v>
      </c>
      <c r="E922" s="420">
        <v>0</v>
      </c>
      <c r="F922" s="420">
        <f t="shared" si="169"/>
        <v>14150</v>
      </c>
      <c r="G922" s="417">
        <v>42739</v>
      </c>
      <c r="H922" s="434">
        <v>500</v>
      </c>
      <c r="I922" s="419">
        <v>18.079999999999998</v>
      </c>
      <c r="J922" s="420">
        <v>0.2</v>
      </c>
      <c r="K922" s="420">
        <f t="shared" si="167"/>
        <v>9039.7999999999993</v>
      </c>
      <c r="L922" s="418"/>
      <c r="M922" s="420"/>
    </row>
    <row r="923" spans="1:13" x14ac:dyDescent="0.25">
      <c r="A923" s="418"/>
      <c r="B923" s="463">
        <v>42674</v>
      </c>
      <c r="C923" s="418">
        <v>300</v>
      </c>
      <c r="D923" s="419">
        <v>13.28</v>
      </c>
      <c r="E923" s="420">
        <v>-1.5</v>
      </c>
      <c r="F923" s="420">
        <f t="shared" si="169"/>
        <v>3982.5</v>
      </c>
      <c r="G923" s="417">
        <v>42748</v>
      </c>
      <c r="H923" s="434">
        <v>500</v>
      </c>
      <c r="I923" s="419">
        <v>17.48</v>
      </c>
      <c r="J923" s="420">
        <v>0.19</v>
      </c>
      <c r="K923" s="420">
        <f t="shared" si="167"/>
        <v>8739.81</v>
      </c>
      <c r="L923" s="418"/>
      <c r="M923" s="420"/>
    </row>
    <row r="924" spans="1:13" x14ac:dyDescent="0.25">
      <c r="A924" s="418"/>
      <c r="B924" s="463">
        <v>42674</v>
      </c>
      <c r="C924" s="418">
        <v>200</v>
      </c>
      <c r="D924" s="419">
        <v>13.15</v>
      </c>
      <c r="E924" s="420">
        <v>0.02</v>
      </c>
      <c r="F924" s="420">
        <f t="shared" si="169"/>
        <v>2630.02</v>
      </c>
      <c r="G924" s="417">
        <v>42761</v>
      </c>
      <c r="H924" s="434">
        <v>1000</v>
      </c>
      <c r="I924" s="419">
        <v>17.899999999999999</v>
      </c>
      <c r="J924" s="420">
        <v>0.39</v>
      </c>
      <c r="K924" s="420">
        <f t="shared" si="167"/>
        <v>17899.61</v>
      </c>
      <c r="L924" s="418"/>
      <c r="M924" s="420"/>
    </row>
    <row r="925" spans="1:13" x14ac:dyDescent="0.25">
      <c r="A925" s="418"/>
      <c r="B925" s="463">
        <v>42676</v>
      </c>
      <c r="C925" s="418">
        <v>200</v>
      </c>
      <c r="D925" s="419">
        <v>12.89</v>
      </c>
      <c r="E925" s="420">
        <v>0</v>
      </c>
      <c r="F925" s="420">
        <f t="shared" si="169"/>
        <v>2578</v>
      </c>
      <c r="G925" s="417">
        <v>42766</v>
      </c>
      <c r="H925" s="434">
        <v>300</v>
      </c>
      <c r="I925" s="419">
        <v>16.649999999999999</v>
      </c>
      <c r="J925" s="420">
        <v>0.11</v>
      </c>
      <c r="K925" s="420">
        <f t="shared" si="167"/>
        <v>4994.8900000000003</v>
      </c>
      <c r="L925" s="418"/>
      <c r="M925" s="420"/>
    </row>
    <row r="926" spans="1:13" x14ac:dyDescent="0.25">
      <c r="A926" s="418"/>
      <c r="B926" s="463">
        <v>42678</v>
      </c>
      <c r="C926" s="418">
        <v>500</v>
      </c>
      <c r="D926" s="419">
        <v>13.69</v>
      </c>
      <c r="E926" s="420">
        <v>0</v>
      </c>
      <c r="F926" s="420">
        <f t="shared" si="169"/>
        <v>6845</v>
      </c>
      <c r="G926" s="417">
        <v>42767</v>
      </c>
      <c r="H926" s="434">
        <v>612</v>
      </c>
      <c r="I926" s="419">
        <v>17.03</v>
      </c>
      <c r="J926" s="420">
        <v>0.23</v>
      </c>
      <c r="K926" s="420">
        <f t="shared" si="167"/>
        <v>10422.130000000001</v>
      </c>
      <c r="L926" s="418"/>
      <c r="M926" s="420"/>
    </row>
    <row r="927" spans="1:13" x14ac:dyDescent="0.25">
      <c r="A927" s="418"/>
      <c r="B927" s="463">
        <v>42678</v>
      </c>
      <c r="C927" s="418">
        <v>500</v>
      </c>
      <c r="D927" s="419">
        <v>13.69</v>
      </c>
      <c r="E927" s="420">
        <v>0</v>
      </c>
      <c r="F927" s="420">
        <f>C927*D927+E927</f>
        <v>6845</v>
      </c>
      <c r="G927" s="417">
        <v>42767</v>
      </c>
      <c r="H927" s="434">
        <v>288</v>
      </c>
      <c r="I927" s="419">
        <v>17.12</v>
      </c>
      <c r="J927" s="420">
        <v>0.11</v>
      </c>
      <c r="K927" s="420">
        <f t="shared" si="167"/>
        <v>4930.4500000000007</v>
      </c>
      <c r="L927" s="418"/>
      <c r="M927" s="420"/>
    </row>
    <row r="928" spans="1:13" x14ac:dyDescent="0.25">
      <c r="A928" s="418"/>
      <c r="B928" s="463">
        <v>42691</v>
      </c>
      <c r="C928" s="418">
        <v>150</v>
      </c>
      <c r="D928" s="419">
        <v>15.48</v>
      </c>
      <c r="E928" s="420">
        <v>0</v>
      </c>
      <c r="F928" s="420">
        <f t="shared" ref="F928:F944" si="170">C928*D928+E928</f>
        <v>2322</v>
      </c>
      <c r="G928" s="417">
        <v>42767</v>
      </c>
      <c r="H928" s="434">
        <v>700</v>
      </c>
      <c r="I928" s="419">
        <v>16.57</v>
      </c>
      <c r="J928" s="420">
        <v>0.25</v>
      </c>
      <c r="K928" s="420">
        <f t="shared" si="167"/>
        <v>11598.75</v>
      </c>
      <c r="L928" s="418"/>
      <c r="M928" s="420"/>
    </row>
    <row r="929" spans="1:13" x14ac:dyDescent="0.25">
      <c r="A929" s="418"/>
      <c r="B929" s="463">
        <v>42691</v>
      </c>
      <c r="C929" s="418">
        <v>300</v>
      </c>
      <c r="D929" s="419">
        <v>15.48</v>
      </c>
      <c r="E929" s="420">
        <v>0</v>
      </c>
      <c r="F929" s="420">
        <f t="shared" si="170"/>
        <v>4644</v>
      </c>
      <c r="G929" s="417">
        <v>42768</v>
      </c>
      <c r="H929" s="434">
        <v>200</v>
      </c>
      <c r="I929" s="419">
        <v>16.7</v>
      </c>
      <c r="J929" s="420">
        <v>7.0000000000000007E-2</v>
      </c>
      <c r="K929" s="420">
        <f t="shared" si="167"/>
        <v>3339.93</v>
      </c>
      <c r="L929" s="418"/>
      <c r="M929" s="420"/>
    </row>
    <row r="930" spans="1:13" x14ac:dyDescent="0.25">
      <c r="A930" s="418"/>
      <c r="B930" s="463">
        <v>42696</v>
      </c>
      <c r="C930" s="418">
        <v>1000</v>
      </c>
      <c r="D930" s="419">
        <v>16.12</v>
      </c>
      <c r="E930" s="420">
        <v>0</v>
      </c>
      <c r="F930" s="420">
        <f t="shared" si="170"/>
        <v>16120.000000000002</v>
      </c>
      <c r="G930" s="417">
        <v>42768</v>
      </c>
      <c r="H930" s="434">
        <v>500</v>
      </c>
      <c r="I930" s="419">
        <v>16.600000000000001</v>
      </c>
      <c r="J930" s="420">
        <v>-1.82</v>
      </c>
      <c r="K930" s="420">
        <f t="shared" si="167"/>
        <v>8301.82</v>
      </c>
      <c r="L930" s="418"/>
      <c r="M930" s="420"/>
    </row>
    <row r="931" spans="1:13" x14ac:dyDescent="0.25">
      <c r="A931" s="418"/>
      <c r="B931" s="463">
        <v>42699</v>
      </c>
      <c r="C931" s="418">
        <v>200</v>
      </c>
      <c r="D931" s="419">
        <v>16.28</v>
      </c>
      <c r="E931" s="420">
        <v>0</v>
      </c>
      <c r="F931" s="420">
        <f t="shared" si="170"/>
        <v>3256</v>
      </c>
      <c r="G931" s="417">
        <v>42768</v>
      </c>
      <c r="H931" s="434">
        <v>500</v>
      </c>
      <c r="I931" s="419">
        <v>16.75</v>
      </c>
      <c r="J931" s="420">
        <v>0.18</v>
      </c>
      <c r="K931" s="420">
        <f t="shared" si="167"/>
        <v>8374.82</v>
      </c>
      <c r="L931" s="418"/>
      <c r="M931" s="420"/>
    </row>
    <row r="932" spans="1:13" x14ac:dyDescent="0.25">
      <c r="A932" s="513"/>
      <c r="B932" s="463">
        <v>42699</v>
      </c>
      <c r="C932" s="418">
        <v>500</v>
      </c>
      <c r="D932" s="419">
        <v>16.16</v>
      </c>
      <c r="E932" s="420">
        <v>0</v>
      </c>
      <c r="F932" s="420">
        <f t="shared" si="170"/>
        <v>8080</v>
      </c>
      <c r="G932" s="417">
        <v>42769</v>
      </c>
      <c r="H932" s="514">
        <v>400</v>
      </c>
      <c r="I932" s="515">
        <v>16.95</v>
      </c>
      <c r="J932" s="516">
        <v>0.15</v>
      </c>
      <c r="K932" s="516">
        <f t="shared" si="167"/>
        <v>6779.85</v>
      </c>
      <c r="L932" s="418"/>
      <c r="M932" s="420"/>
    </row>
    <row r="933" spans="1:13" x14ac:dyDescent="0.25">
      <c r="A933" s="513"/>
      <c r="B933" s="463">
        <v>42702</v>
      </c>
      <c r="C933" s="418">
        <v>500</v>
      </c>
      <c r="D933" s="419">
        <v>16.059999999999999</v>
      </c>
      <c r="E933" s="420">
        <v>0</v>
      </c>
      <c r="F933" s="420">
        <f t="shared" si="170"/>
        <v>8029.9999999999991</v>
      </c>
      <c r="G933" s="417">
        <v>42769</v>
      </c>
      <c r="H933" s="514">
        <v>300</v>
      </c>
      <c r="I933" s="515">
        <v>17.32</v>
      </c>
      <c r="J933" s="516">
        <v>0.11</v>
      </c>
      <c r="K933" s="516">
        <f t="shared" si="167"/>
        <v>5195.8900000000003</v>
      </c>
      <c r="L933" s="418"/>
      <c r="M933" s="420"/>
    </row>
    <row r="934" spans="1:13" x14ac:dyDescent="0.25">
      <c r="A934" s="513"/>
      <c r="B934" s="463">
        <v>42702</v>
      </c>
      <c r="C934" s="418">
        <v>200</v>
      </c>
      <c r="D934" s="419">
        <v>15.8</v>
      </c>
      <c r="E934" s="420">
        <v>0</v>
      </c>
      <c r="F934" s="420">
        <f t="shared" si="170"/>
        <v>3160</v>
      </c>
      <c r="G934" s="417">
        <v>42781</v>
      </c>
      <c r="H934" s="434">
        <v>600</v>
      </c>
      <c r="I934" s="419">
        <v>16.52</v>
      </c>
      <c r="J934" s="420">
        <v>0.22</v>
      </c>
      <c r="K934" s="420">
        <f t="shared" si="167"/>
        <v>9911.7800000000007</v>
      </c>
      <c r="L934" s="418"/>
      <c r="M934" s="420"/>
    </row>
    <row r="935" spans="1:13" x14ac:dyDescent="0.25">
      <c r="A935" s="513"/>
      <c r="B935" s="463">
        <v>42702</v>
      </c>
      <c r="C935" s="418">
        <v>300</v>
      </c>
      <c r="D935" s="419">
        <v>15.65</v>
      </c>
      <c r="E935" s="420">
        <v>0</v>
      </c>
      <c r="F935" s="420">
        <f t="shared" si="170"/>
        <v>4695</v>
      </c>
      <c r="G935" s="417">
        <v>42781</v>
      </c>
      <c r="H935" s="434">
        <v>300</v>
      </c>
      <c r="I935" s="419">
        <v>16.440000000000001</v>
      </c>
      <c r="J935" s="420">
        <v>0.11</v>
      </c>
      <c r="K935" s="420">
        <f t="shared" si="167"/>
        <v>4931.8900000000003</v>
      </c>
      <c r="L935" s="418"/>
      <c r="M935" s="420"/>
    </row>
    <row r="936" spans="1:13" x14ac:dyDescent="0.25">
      <c r="A936" s="418"/>
      <c r="B936" s="463">
        <v>42703</v>
      </c>
      <c r="C936" s="418">
        <v>300</v>
      </c>
      <c r="D936" s="419">
        <v>14.78</v>
      </c>
      <c r="E936" s="420">
        <v>0</v>
      </c>
      <c r="F936" s="420">
        <f t="shared" si="170"/>
        <v>4434</v>
      </c>
      <c r="G936" s="417">
        <v>42782</v>
      </c>
      <c r="H936" s="434">
        <v>300</v>
      </c>
      <c r="I936" s="419">
        <v>17</v>
      </c>
      <c r="J936" s="420">
        <v>0.11</v>
      </c>
      <c r="K936" s="420">
        <f t="shared" si="167"/>
        <v>5099.8900000000003</v>
      </c>
      <c r="L936" s="418"/>
      <c r="M936" s="420"/>
    </row>
    <row r="937" spans="1:13" x14ac:dyDescent="0.25">
      <c r="A937" s="418"/>
      <c r="B937" s="463">
        <v>42705</v>
      </c>
      <c r="C937" s="418">
        <v>350</v>
      </c>
      <c r="D937" s="419">
        <v>17.600000000000001</v>
      </c>
      <c r="E937" s="420">
        <v>0</v>
      </c>
      <c r="F937" s="420">
        <f t="shared" si="170"/>
        <v>6160.0000000000009</v>
      </c>
      <c r="G937" s="418"/>
      <c r="H937" s="434"/>
      <c r="I937" s="419"/>
      <c r="J937" s="420"/>
      <c r="K937" s="420"/>
      <c r="L937" s="418"/>
      <c r="M937" s="420"/>
    </row>
    <row r="938" spans="1:13" x14ac:dyDescent="0.25">
      <c r="A938" s="418"/>
      <c r="B938" s="463">
        <v>42711</v>
      </c>
      <c r="C938" s="418">
        <v>500</v>
      </c>
      <c r="D938" s="419">
        <v>18.12</v>
      </c>
      <c r="E938" s="420">
        <v>0</v>
      </c>
      <c r="F938" s="420">
        <f t="shared" si="170"/>
        <v>9060</v>
      </c>
      <c r="G938" s="418"/>
      <c r="H938" s="434"/>
      <c r="I938" s="419"/>
      <c r="J938" s="420"/>
      <c r="K938" s="420"/>
      <c r="L938" s="418"/>
      <c r="M938" s="420"/>
    </row>
    <row r="939" spans="1:13" x14ac:dyDescent="0.25">
      <c r="A939" s="418"/>
      <c r="B939" s="463">
        <v>42713</v>
      </c>
      <c r="C939" s="418">
        <v>500</v>
      </c>
      <c r="D939" s="419">
        <v>18.12</v>
      </c>
      <c r="E939" s="420">
        <v>0</v>
      </c>
      <c r="F939" s="420">
        <f t="shared" si="170"/>
        <v>9060</v>
      </c>
      <c r="G939" s="418"/>
      <c r="H939" s="434"/>
      <c r="I939" s="419"/>
      <c r="J939" s="420"/>
      <c r="K939" s="420"/>
      <c r="L939" s="418"/>
      <c r="M939" s="420"/>
    </row>
    <row r="940" spans="1:13" x14ac:dyDescent="0.25">
      <c r="A940" s="418"/>
      <c r="B940" s="463">
        <v>42718</v>
      </c>
      <c r="C940" s="418">
        <v>200</v>
      </c>
      <c r="D940" s="419">
        <v>18.73</v>
      </c>
      <c r="E940" s="420">
        <v>-1</v>
      </c>
      <c r="F940" s="420">
        <f t="shared" si="170"/>
        <v>3745</v>
      </c>
      <c r="G940" s="418"/>
      <c r="H940" s="434"/>
      <c r="I940" s="419"/>
      <c r="J940" s="420"/>
      <c r="K940" s="420"/>
      <c r="L940" s="418"/>
      <c r="M940" s="420"/>
    </row>
    <row r="941" spans="1:13" x14ac:dyDescent="0.25">
      <c r="A941" s="418"/>
      <c r="B941" s="463">
        <v>42733</v>
      </c>
      <c r="C941" s="418">
        <v>1000</v>
      </c>
      <c r="D941" s="419">
        <v>17.64</v>
      </c>
      <c r="E941" s="420">
        <v>-1.5</v>
      </c>
      <c r="F941" s="420">
        <f t="shared" si="170"/>
        <v>17638.5</v>
      </c>
      <c r="G941" s="418"/>
      <c r="H941" s="434"/>
      <c r="I941" s="419"/>
      <c r="J941" s="420"/>
      <c r="K941" s="420"/>
      <c r="L941" s="418"/>
      <c r="M941" s="420"/>
    </row>
    <row r="942" spans="1:13" x14ac:dyDescent="0.25">
      <c r="A942" s="418"/>
      <c r="B942" s="463">
        <v>42734</v>
      </c>
      <c r="C942" s="418">
        <v>1000</v>
      </c>
      <c r="D942" s="419">
        <v>17.329999999999998</v>
      </c>
      <c r="E942" s="420">
        <v>0</v>
      </c>
      <c r="F942" s="420">
        <f t="shared" si="170"/>
        <v>17330</v>
      </c>
      <c r="G942" s="418"/>
      <c r="H942" s="434"/>
      <c r="I942" s="419"/>
      <c r="J942" s="420"/>
      <c r="K942" s="420"/>
      <c r="L942" s="418"/>
      <c r="M942" s="420"/>
    </row>
    <row r="943" spans="1:13" x14ac:dyDescent="0.25">
      <c r="A943" s="418"/>
      <c r="B943" s="463">
        <v>42741</v>
      </c>
      <c r="C943" s="418">
        <v>500</v>
      </c>
      <c r="D943" s="419">
        <v>17.88</v>
      </c>
      <c r="E943" s="420">
        <v>0</v>
      </c>
      <c r="F943" s="420">
        <f t="shared" si="170"/>
        <v>8940</v>
      </c>
      <c r="G943" s="418"/>
      <c r="H943" s="434"/>
      <c r="I943" s="419"/>
      <c r="J943" s="420"/>
      <c r="K943" s="420"/>
      <c r="L943" s="418"/>
      <c r="M943" s="420"/>
    </row>
    <row r="944" spans="1:13" x14ac:dyDescent="0.25">
      <c r="A944" s="418"/>
      <c r="B944" s="463">
        <v>42748</v>
      </c>
      <c r="C944" s="418">
        <v>500</v>
      </c>
      <c r="D944" s="419">
        <v>17.260000000000002</v>
      </c>
      <c r="E944" s="420">
        <v>0</v>
      </c>
      <c r="F944" s="420">
        <f t="shared" si="170"/>
        <v>8630</v>
      </c>
      <c r="G944" s="418"/>
      <c r="H944" s="434"/>
      <c r="I944" s="419"/>
      <c r="J944" s="420"/>
      <c r="K944" s="420"/>
      <c r="L944" s="418"/>
      <c r="M944" s="420"/>
    </row>
    <row r="945" spans="1:13" x14ac:dyDescent="0.25">
      <c r="A945" s="418"/>
      <c r="B945" s="463"/>
      <c r="C945" s="418"/>
      <c r="D945" s="419"/>
      <c r="E945" s="420"/>
      <c r="F945" s="420"/>
      <c r="G945" s="418"/>
      <c r="H945" s="434"/>
      <c r="I945" s="419"/>
      <c r="J945" s="420"/>
      <c r="K945" s="420"/>
      <c r="L945" s="418"/>
      <c r="M945" s="420"/>
    </row>
    <row r="946" spans="1:13" x14ac:dyDescent="0.25">
      <c r="A946" s="418"/>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512"/>
      <c r="B948" s="463"/>
      <c r="C948" s="418"/>
      <c r="D948" s="419"/>
      <c r="E948" s="420"/>
      <c r="F948" s="420"/>
      <c r="G948" s="418"/>
      <c r="H948" s="434"/>
      <c r="I948" s="419"/>
      <c r="J948" s="420"/>
      <c r="K948" s="420"/>
      <c r="L948" s="418"/>
      <c r="M948" s="420"/>
    </row>
    <row r="949" spans="1:13" x14ac:dyDescent="0.25">
      <c r="A949" s="512"/>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36" t="s">
        <v>81</v>
      </c>
      <c r="B968" s="517"/>
      <c r="C968" s="459">
        <f>SUM(C707:C967)</f>
        <v>133812</v>
      </c>
      <c r="D968" s="438"/>
      <c r="E968" s="438"/>
      <c r="F968" s="438">
        <f>SUM(F707:F967)</f>
        <v>1899450.8389999999</v>
      </c>
      <c r="G968" s="437"/>
      <c r="H968" s="459">
        <f>SUM(H707:H967)</f>
        <v>133812</v>
      </c>
      <c r="I968" s="518"/>
      <c r="J968" s="438"/>
      <c r="K968" s="438">
        <f>SUM(K707:K967)</f>
        <v>1911314.2100000016</v>
      </c>
      <c r="L968" s="437"/>
      <c r="M968" s="438">
        <f>SUM(M707:M717)</f>
        <v>2752.2000000000003</v>
      </c>
    </row>
    <row r="969" spans="1:13" ht="15.75" thickBot="1" x14ac:dyDescent="0.3">
      <c r="A969" s="439" t="s">
        <v>189</v>
      </c>
      <c r="B969" s="519"/>
      <c r="C969" s="441">
        <f>SumByColor($A$159, C707:C967)</f>
        <v>0</v>
      </c>
      <c r="D969" s="441"/>
      <c r="E969" s="441"/>
      <c r="F969" s="442">
        <f>SumByColor($A$159, F707:F967)</f>
        <v>0</v>
      </c>
      <c r="G969" s="441"/>
      <c r="H969" s="441">
        <f>SumByColor($A$159, H707:H967)</f>
        <v>0</v>
      </c>
      <c r="I969" s="441"/>
      <c r="J969" s="442"/>
      <c r="K969" s="442">
        <f>SumByColor($A$159, K707:K967)</f>
        <v>0</v>
      </c>
      <c r="L969" s="441"/>
      <c r="M969" s="442">
        <f>SumByColor($A$159, M707:M967)</f>
        <v>0</v>
      </c>
    </row>
    <row r="970" spans="1:13" x14ac:dyDescent="0.25">
      <c r="A970" s="418"/>
      <c r="B970" s="463"/>
      <c r="C970" s="418"/>
      <c r="D970" s="419"/>
      <c r="E970" s="420"/>
      <c r="F970" s="420"/>
      <c r="G970" s="418"/>
      <c r="H970" s="434"/>
      <c r="I970" s="419"/>
      <c r="J970" s="420"/>
      <c r="K970" s="420"/>
      <c r="L970" s="418"/>
      <c r="M970" s="420"/>
    </row>
  </sheetData>
  <mergeCells count="5">
    <mergeCell ref="O23:P23"/>
    <mergeCell ref="A80:A82"/>
    <mergeCell ref="A87:A90"/>
    <mergeCell ref="A96:A99"/>
    <mergeCell ref="A100:A104"/>
  </mergeCells>
  <conditionalFormatting sqref="F453:F471 H453:H471 H606 F606 H677:H701 F677:F701 F181:F270 H181:H270 H323:H327 F323:F327 K163:K333 F337:F340 H337:H340 K338:K340 H350:H352 F350:F352 K350:K352 K396:K398 F396:F398 H396:H398 H403 F403 K403 K408 F408 H408 H412 F412 K412 K434 F434 H434 H441:H443 F441:F443 K441:K443">
    <cfRule type="expression" dxfId="1632" priority="271">
      <formula>F163&gt;0</formula>
    </cfRule>
    <cfRule type="expression" dxfId="1631" priority="272">
      <formula>F163&lt;0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6:F452">
    <cfRule type="expression" dxfId="1630" priority="264">
      <formula>F446&gt;0</formula>
    </cfRule>
    <cfRule type="expression" dxfId="1629" priority="265">
      <formula>F446&lt;0</formula>
    </cfRule>
  </conditionalFormatting>
  <conditionalFormatting sqref="H446:H452">
    <cfRule type="expression" dxfId="1628" priority="260">
      <formula>H446&gt;0</formula>
    </cfRule>
    <cfRule type="expression" dxfId="1627" priority="261">
      <formula>H446&lt;0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4:F560">
    <cfRule type="expression" dxfId="1622" priority="220">
      <formula>F554&gt;0</formula>
    </cfRule>
    <cfRule type="expression" dxfId="1621" priority="221">
      <formula>F554&lt;0</formula>
    </cfRule>
  </conditionalFormatting>
  <conditionalFormatting sqref="F479:F497 H479:H497">
    <cfRule type="expression" dxfId="1620" priority="242">
      <formula>F479&gt;0</formula>
    </cfRule>
    <cfRule type="expression" dxfId="1619" priority="243">
      <formula>F479&lt;0</formula>
    </cfRule>
  </conditionalFormatting>
  <conditionalFormatting sqref="F472:F478">
    <cfRule type="expression" dxfId="1618" priority="240">
      <formula>F472&gt;0</formula>
    </cfRule>
    <cfRule type="expression" dxfId="1617" priority="241">
      <formula>F472&lt;0</formula>
    </cfRule>
  </conditionalFormatting>
  <conditionalFormatting sqref="H472:H478">
    <cfRule type="expression" dxfId="1616" priority="238">
      <formula>H472&gt;0</formula>
    </cfRule>
    <cfRule type="expression" dxfId="1615" priority="239">
      <formula>H472&lt;0</formula>
    </cfRule>
  </conditionalFormatting>
  <conditionalFormatting sqref="F505:F523 H505:H523">
    <cfRule type="expression" dxfId="1614" priority="236">
      <formula>F505&gt;0</formula>
    </cfRule>
    <cfRule type="expression" dxfId="1613" priority="237">
      <formula>F505&lt;0</formula>
    </cfRule>
  </conditionalFormatting>
  <conditionalFormatting sqref="F498:F504">
    <cfRule type="expression" dxfId="1612" priority="234">
      <formula>F498&gt;0</formula>
    </cfRule>
    <cfRule type="expression" dxfId="1611" priority="235">
      <formula>F498&lt;0</formula>
    </cfRule>
  </conditionalFormatting>
  <conditionalFormatting sqref="H498:H504">
    <cfRule type="expression" dxfId="1610" priority="232">
      <formula>H498&gt;0</formula>
    </cfRule>
    <cfRule type="expression" dxfId="1609" priority="233">
      <formula>H498&lt;0</formula>
    </cfRule>
  </conditionalFormatting>
  <conditionalFormatting sqref="F531:F548 H531:H548">
    <cfRule type="expression" dxfId="1608" priority="230">
      <formula>F531&gt;0</formula>
    </cfRule>
    <cfRule type="expression" dxfId="1607" priority="231">
      <formula>F531&lt;0</formula>
    </cfRule>
  </conditionalFormatting>
  <conditionalFormatting sqref="F524:F530">
    <cfRule type="expression" dxfId="1606" priority="228">
      <formula>F524&gt;0</formula>
    </cfRule>
    <cfRule type="expression" dxfId="1605" priority="229">
      <formula>F524&lt;0</formula>
    </cfRule>
  </conditionalFormatting>
  <conditionalFormatting sqref="H524:H530">
    <cfRule type="expression" dxfId="1604" priority="226">
      <formula>H524&gt;0</formula>
    </cfRule>
    <cfRule type="expression" dxfId="1603" priority="227">
      <formula>H524&lt;0</formula>
    </cfRule>
  </conditionalFormatting>
  <conditionalFormatting sqref="F549:F553 H549:H553">
    <cfRule type="expression" dxfId="1602" priority="224">
      <formula>F549&gt;0</formula>
    </cfRule>
    <cfRule type="expression" dxfId="1601" priority="225">
      <formula>F549&lt;0</formula>
    </cfRule>
  </conditionalFormatting>
  <conditionalFormatting sqref="F561:F576 H561:H576">
    <cfRule type="expression" dxfId="1600" priority="222">
      <formula>F561&gt;0</formula>
    </cfRule>
    <cfRule type="expression" dxfId="1599" priority="223">
      <formula>F561&lt;0</formula>
    </cfRule>
  </conditionalFormatting>
  <conditionalFormatting sqref="H554:H560">
    <cfRule type="expression" dxfId="1598" priority="218">
      <formula>H554&gt;0</formula>
    </cfRule>
    <cfRule type="expression" dxfId="1597" priority="219">
      <formula>H554&lt;0</formula>
    </cfRule>
  </conditionalFormatting>
  <conditionalFormatting sqref="F577 H577">
    <cfRule type="expression" dxfId="1596" priority="216">
      <formula>F577&gt;0</formula>
    </cfRule>
    <cfRule type="expression" dxfId="1595" priority="217">
      <formula>F577&lt;0</formula>
    </cfRule>
  </conditionalFormatting>
  <conditionalFormatting sqref="F578:F582 H578:H582">
    <cfRule type="expression" dxfId="1594" priority="214">
      <formula>F578&gt;0</formula>
    </cfRule>
    <cfRule type="expression" dxfId="1593" priority="215">
      <formula>F578&lt;0</formula>
    </cfRule>
  </conditionalFormatting>
  <conditionalFormatting sqref="F590:F605 H590:H605">
    <cfRule type="expression" dxfId="1592" priority="212">
      <formula>F590&gt;0</formula>
    </cfRule>
    <cfRule type="expression" dxfId="1591" priority="213">
      <formula>F590&lt;0</formula>
    </cfRule>
  </conditionalFormatting>
  <conditionalFormatting sqref="F583:F589">
    <cfRule type="expression" dxfId="1590" priority="210">
      <formula>F583&gt;0</formula>
    </cfRule>
    <cfRule type="expression" dxfId="1589" priority="211">
      <formula>F583&lt;0</formula>
    </cfRule>
  </conditionalFormatting>
  <conditionalFormatting sqref="H583:H589">
    <cfRule type="expression" dxfId="1588" priority="208">
      <formula>H583&gt;0</formula>
    </cfRule>
    <cfRule type="expression" dxfId="1587" priority="209">
      <formula>H583&lt;0</formula>
    </cfRule>
  </conditionalFormatting>
  <conditionalFormatting sqref="F607:F612 H607:H612">
    <cfRule type="expression" dxfId="1586" priority="206">
      <formula>F607&gt;0</formula>
    </cfRule>
    <cfRule type="expression" dxfId="1585" priority="207">
      <formula>F607&lt;0</formula>
    </cfRule>
  </conditionalFormatting>
  <conditionalFormatting sqref="F613 H613">
    <cfRule type="expression" dxfId="1584" priority="204">
      <formula>F613&gt;0</formula>
    </cfRule>
    <cfRule type="expression" dxfId="1583" priority="205">
      <formula>F613&lt;0</formula>
    </cfRule>
  </conditionalFormatting>
  <conditionalFormatting sqref="F614:F618 H614:H618">
    <cfRule type="expression" dxfId="1582" priority="202">
      <formula>F614&gt;0</formula>
    </cfRule>
    <cfRule type="expression" dxfId="1581" priority="203">
      <formula>F614&lt;0</formula>
    </cfRule>
  </conditionalFormatting>
  <conditionalFormatting sqref="F626:F641 H626:H641">
    <cfRule type="expression" dxfId="1580" priority="200">
      <formula>F626&gt;0</formula>
    </cfRule>
    <cfRule type="expression" dxfId="1579" priority="201">
      <formula>F626&lt;0</formula>
    </cfRule>
  </conditionalFormatting>
  <conditionalFormatting sqref="F619:F625">
    <cfRule type="expression" dxfId="1578" priority="198">
      <formula>F619&gt;0</formula>
    </cfRule>
    <cfRule type="expression" dxfId="1577" priority="199">
      <formula>F619&lt;0</formula>
    </cfRule>
  </conditionalFormatting>
  <conditionalFormatting sqref="H619:H625">
    <cfRule type="expression" dxfId="1576" priority="196">
      <formula>H619&gt;0</formula>
    </cfRule>
    <cfRule type="expression" dxfId="1575" priority="197">
      <formula>H619&lt;0</formula>
    </cfRule>
  </conditionalFormatting>
  <conditionalFormatting sqref="F642:F647 H642:H647">
    <cfRule type="expression" dxfId="1574" priority="194">
      <formula>F642&gt;0</formula>
    </cfRule>
    <cfRule type="expression" dxfId="1573" priority="195">
      <formula>F642&lt;0</formula>
    </cfRule>
  </conditionalFormatting>
  <conditionalFormatting sqref="F648 H648">
    <cfRule type="expression" dxfId="1572" priority="192">
      <formula>F648&gt;0</formula>
    </cfRule>
    <cfRule type="expression" dxfId="1571" priority="193">
      <formula>F648&lt;0</formula>
    </cfRule>
  </conditionalFormatting>
  <conditionalFormatting sqref="F649:F653 H649:H653">
    <cfRule type="expression" dxfId="1570" priority="190">
      <formula>F649&gt;0</formula>
    </cfRule>
    <cfRule type="expression" dxfId="1569" priority="191">
      <formula>F649&lt;0</formula>
    </cfRule>
  </conditionalFormatting>
  <conditionalFormatting sqref="F661:F676 H661:H676">
    <cfRule type="expression" dxfId="1568" priority="188">
      <formula>F661&gt;0</formula>
    </cfRule>
    <cfRule type="expression" dxfId="1567" priority="189">
      <formula>F661&lt;0</formula>
    </cfRule>
  </conditionalFormatting>
  <conditionalFormatting sqref="F654:F660">
    <cfRule type="expression" dxfId="1566" priority="186">
      <formula>F654&gt;0</formula>
    </cfRule>
    <cfRule type="expression" dxfId="1565" priority="187">
      <formula>F654&lt;0</formula>
    </cfRule>
  </conditionalFormatting>
  <conditionalFormatting sqref="H654:H660">
    <cfRule type="expression" dxfId="1564" priority="184">
      <formula>H654&gt;0</formula>
    </cfRule>
    <cfRule type="expression" dxfId="1563" priority="185">
      <formula>H654&lt;0</formula>
    </cfRule>
  </conditionalFormatting>
  <conditionalFormatting sqref="M705">
    <cfRule type="expression" dxfId="1562" priority="182">
      <formula>M705&gt;0</formula>
    </cfRule>
    <cfRule type="expression" dxfId="1561" priority="183">
      <formula>M705&lt;0</formula>
    </cfRule>
  </conditionalFormatting>
  <conditionalFormatting sqref="F169:F180">
    <cfRule type="expression" dxfId="1560" priority="178">
      <formula>F169&gt;0</formula>
    </cfRule>
    <cfRule type="expression" dxfId="1559" priority="179">
      <formula>F169&lt;0</formula>
    </cfRule>
  </conditionalFormatting>
  <conditionalFormatting sqref="H169:H180">
    <cfRule type="expression" dxfId="1558" priority="176">
      <formula>H169&gt;0</formula>
    </cfRule>
    <cfRule type="expression" dxfId="1557" priority="177">
      <formula>H169&lt;0</formula>
    </cfRule>
  </conditionalFormatting>
  <conditionalFormatting sqref="F163:F168 H163:H168">
    <cfRule type="expression" dxfId="1556" priority="174">
      <formula>F163&gt;0</formula>
    </cfRule>
    <cfRule type="expression" dxfId="1555" priority="175">
      <formula>F163&lt;0</formula>
    </cfRule>
  </conditionalFormatting>
  <conditionalFormatting sqref="J165">
    <cfRule type="expression" dxfId="1554" priority="172">
      <formula>J165&gt;0</formula>
    </cfRule>
    <cfRule type="expression" dxfId="1553" priority="173">
      <formula>J165&lt;0</formula>
    </cfRule>
  </conditionalFormatting>
  <conditionalFormatting sqref="J166:J172">
    <cfRule type="expression" dxfId="1552" priority="170">
      <formula>J166&gt;0</formula>
    </cfRule>
    <cfRule type="expression" dxfId="1551" priority="171">
      <formula>J166&lt;0</formula>
    </cfRule>
  </conditionalFormatting>
  <conditionalFormatting sqref="L165:L247 L254 L256">
    <cfRule type="expression" dxfId="1550" priority="166">
      <formula>L165&gt;0</formula>
    </cfRule>
    <cfRule type="expression" dxfId="1549" priority="167">
      <formula>L165&lt;0</formula>
    </cfRule>
  </conditionalFormatting>
  <conditionalFormatting sqref="Q10">
    <cfRule type="expression" dxfId="1548" priority="164">
      <formula>Q10&gt;0</formula>
    </cfRule>
    <cfRule type="expression" dxfId="1547" priority="165">
      <formula>Q10&lt;0</formula>
    </cfRule>
  </conditionalFormatting>
  <conditionalFormatting sqref="H276:H278 F276:F278">
    <cfRule type="expression" dxfId="1546" priority="161">
      <formula>F276&gt;0</formula>
    </cfRule>
    <cfRule type="expression" dxfId="1545" priority="162">
      <formula>F276&lt;0</formula>
    </cfRule>
  </conditionalFormatting>
  <conditionalFormatting sqref="H272:H274 F272:F274">
    <cfRule type="expression" dxfId="1544" priority="159">
      <formula>F272&gt;0</formula>
    </cfRule>
    <cfRule type="expression" dxfId="1543" priority="160">
      <formula>F272&lt;0</formula>
    </cfRule>
  </conditionalFormatting>
  <conditionalFormatting sqref="H271 F271">
    <cfRule type="expression" dxfId="1542" priority="157">
      <formula>F271&gt;0</formula>
    </cfRule>
    <cfRule type="expression" dxfId="1541" priority="158">
      <formula>F271&lt;0</formula>
    </cfRule>
  </conditionalFormatting>
  <conditionalFormatting sqref="H275 F275">
    <cfRule type="expression" dxfId="1540" priority="155">
      <formula>F275&gt;0</formula>
    </cfRule>
    <cfRule type="expression" dxfId="1539" priority="156">
      <formula>F275&lt;0</formula>
    </cfRule>
  </conditionalFormatting>
  <conditionalFormatting sqref="H281:H284 F281:F284">
    <cfRule type="expression" dxfId="1538" priority="151">
      <formula>F281&gt;0</formula>
    </cfRule>
    <cfRule type="expression" dxfId="1537" priority="152">
      <formula>F281&lt;0</formula>
    </cfRule>
  </conditionalFormatting>
  <conditionalFormatting sqref="H279:H280 F279:F280">
    <cfRule type="expression" dxfId="1536" priority="149">
      <formula>F279&gt;0</formula>
    </cfRule>
    <cfRule type="expression" dxfId="1535" priority="150">
      <formula>F279&lt;0</formula>
    </cfRule>
  </conditionalFormatting>
  <conditionalFormatting sqref="H306 F306">
    <cfRule type="expression" dxfId="1534" priority="147">
      <formula>F306&gt;0</formula>
    </cfRule>
    <cfRule type="expression" dxfId="1533" priority="148">
      <formula>F306&lt;0</formula>
    </cfRule>
  </conditionalFormatting>
  <conditionalFormatting sqref="H287:H289 F287:F289">
    <cfRule type="expression" dxfId="1532" priority="145">
      <formula>F287&gt;0</formula>
    </cfRule>
    <cfRule type="expression" dxfId="1531" priority="146">
      <formula>F287&lt;0</formula>
    </cfRule>
  </conditionalFormatting>
  <conditionalFormatting sqref="H285:H286 F285:F286">
    <cfRule type="expression" dxfId="1530" priority="143">
      <formula>F285&gt;0</formula>
    </cfRule>
    <cfRule type="expression" dxfId="1529" priority="144">
      <formula>F285&lt;0</formula>
    </cfRule>
  </conditionalFormatting>
  <conditionalFormatting sqref="H299:H301 F299:F301">
    <cfRule type="expression" dxfId="1528" priority="141">
      <formula>F299&gt;0</formula>
    </cfRule>
    <cfRule type="expression" dxfId="1527" priority="142">
      <formula>F299&lt;0</formula>
    </cfRule>
  </conditionalFormatting>
  <conditionalFormatting sqref="H298 F298">
    <cfRule type="expression" dxfId="1526" priority="139">
      <formula>F298&gt;0</formula>
    </cfRule>
    <cfRule type="expression" dxfId="1525" priority="140">
      <formula>F298&lt;0</formula>
    </cfRule>
  </conditionalFormatting>
  <conditionalFormatting sqref="H295:H297 F295:F297">
    <cfRule type="expression" dxfId="1524" priority="137">
      <formula>F295&gt;0</formula>
    </cfRule>
    <cfRule type="expression" dxfId="1523" priority="138">
      <formula>F295&lt;0</formula>
    </cfRule>
  </conditionalFormatting>
  <conditionalFormatting sqref="H294 F294">
    <cfRule type="expression" dxfId="1522" priority="135">
      <formula>F294&gt;0</formula>
    </cfRule>
    <cfRule type="expression" dxfId="1521" priority="136">
      <formula>F294&lt;0</formula>
    </cfRule>
  </conditionalFormatting>
  <conditionalFormatting sqref="H291:H293 F291:F293">
    <cfRule type="expression" dxfId="1520" priority="133">
      <formula>F291&gt;0</formula>
    </cfRule>
    <cfRule type="expression" dxfId="1519" priority="134">
      <formula>F291&lt;0</formula>
    </cfRule>
  </conditionalFormatting>
  <conditionalFormatting sqref="H290 F290">
    <cfRule type="expression" dxfId="1518" priority="131">
      <formula>F290&gt;0</formula>
    </cfRule>
    <cfRule type="expression" dxfId="1517" priority="132">
      <formula>F290&lt;0</formula>
    </cfRule>
  </conditionalFormatting>
  <conditionalFormatting sqref="H303:H305 F303:F305">
    <cfRule type="expression" dxfId="1516" priority="129">
      <formula>F303&gt;0</formula>
    </cfRule>
    <cfRule type="expression" dxfId="1515" priority="130">
      <formula>F303&lt;0</formula>
    </cfRule>
  </conditionalFormatting>
  <conditionalFormatting sqref="H302 F302">
    <cfRule type="expression" dxfId="1514" priority="127">
      <formula>F302&gt;0</formula>
    </cfRule>
    <cfRule type="expression" dxfId="1513" priority="128">
      <formula>F302&lt;0</formula>
    </cfRule>
  </conditionalFormatting>
  <conditionalFormatting sqref="H310 F310">
    <cfRule type="expression" dxfId="1512" priority="123">
      <formula>F310&gt;0</formula>
    </cfRule>
    <cfRule type="expression" dxfId="1511" priority="124">
      <formula>F310&lt;0</formula>
    </cfRule>
  </conditionalFormatting>
  <conditionalFormatting sqref="H307:H309 F307:F309">
    <cfRule type="expression" dxfId="1510" priority="121">
      <formula>F307&gt;0</formula>
    </cfRule>
    <cfRule type="expression" dxfId="1509" priority="122">
      <formula>F307&lt;0</formula>
    </cfRule>
  </conditionalFormatting>
  <conditionalFormatting sqref="H321:H322 F321:F322">
    <cfRule type="expression" dxfId="1508" priority="119">
      <formula>F321&gt;0</formula>
    </cfRule>
    <cfRule type="expression" dxfId="1507" priority="120">
      <formula>F321&lt;0</formula>
    </cfRule>
  </conditionalFormatting>
  <conditionalFormatting sqref="H317:H320 F317:F320">
    <cfRule type="expression" dxfId="1506" priority="115">
      <formula>F317&gt;0</formula>
    </cfRule>
    <cfRule type="expression" dxfId="1505" priority="116">
      <formula>F317&lt;0</formula>
    </cfRule>
  </conditionalFormatting>
  <conditionalFormatting sqref="H315:H316 F315:F316">
    <cfRule type="expression" dxfId="1504" priority="113">
      <formula>F315&gt;0</formula>
    </cfRule>
    <cfRule type="expression" dxfId="1503" priority="114">
      <formula>F315&lt;0</formula>
    </cfRule>
  </conditionalFormatting>
  <conditionalFormatting sqref="H311:H314 F311:F314">
    <cfRule type="expression" dxfId="1502" priority="109">
      <formula>F311&gt;0</formula>
    </cfRule>
    <cfRule type="expression" dxfId="1501" priority="110">
      <formula>F311&lt;0</formula>
    </cfRule>
  </conditionalFormatting>
  <conditionalFormatting sqref="F330:F333 H330:H333">
    <cfRule type="expression" dxfId="1500" priority="107">
      <formula>F330&gt;0</formula>
    </cfRule>
    <cfRule type="expression" dxfId="1499" priority="108">
      <formula>F330&lt;0</formula>
    </cfRule>
  </conditionalFormatting>
  <conditionalFormatting sqref="F328:F329 H328:H329">
    <cfRule type="expression" dxfId="1498" priority="105">
      <formula>F328&gt;0</formula>
    </cfRule>
    <cfRule type="expression" dxfId="1497" priority="106">
      <formula>F328&lt;0</formula>
    </cfRule>
  </conditionalFormatting>
  <conditionalFormatting sqref="F334:F336 H334:H336 K334:K337">
    <cfRule type="expression" dxfId="1496" priority="99">
      <formula>F334&gt;0</formula>
    </cfRule>
    <cfRule type="expression" dxfId="1495" priority="100">
      <formula>F334&lt;0</formula>
    </cfRule>
  </conditionalFormatting>
  <conditionalFormatting sqref="H341:H343 F341:F343 K341:K344">
    <cfRule type="expression" dxfId="1494" priority="95">
      <formula>F341&gt;0</formula>
    </cfRule>
    <cfRule type="expression" dxfId="1493" priority="96">
      <formula>F341&lt;0</formula>
    </cfRule>
  </conditionalFormatting>
  <conditionalFormatting sqref="H344:H347 F344:F347 K345:K347">
    <cfRule type="expression" dxfId="1492" priority="93">
      <formula>F344&gt;0</formula>
    </cfRule>
    <cfRule type="expression" dxfId="1491" priority="94">
      <formula>F344&lt;0</formula>
    </cfRule>
  </conditionalFormatting>
  <conditionalFormatting sqref="H348:H349 F348:F349 K348:K349">
    <cfRule type="expression" dxfId="1490" priority="91">
      <formula>F348&gt;0</formula>
    </cfRule>
    <cfRule type="expression" dxfId="1489" priority="92">
      <formula>F348&lt;0</formula>
    </cfRule>
  </conditionalFormatting>
  <conditionalFormatting sqref="K365 F365 H365">
    <cfRule type="expression" dxfId="1488" priority="89">
      <formula>F365&gt;0</formula>
    </cfRule>
    <cfRule type="expression" dxfId="1487" priority="90">
      <formula>F365&lt;0</formula>
    </cfRule>
  </conditionalFormatting>
  <conditionalFormatting sqref="K353:K355 F353:F355 H353:H355">
    <cfRule type="expression" dxfId="1486" priority="87">
      <formula>F353&gt;0</formula>
    </cfRule>
    <cfRule type="expression" dxfId="1485" priority="88">
      <formula>F353&lt;0</formula>
    </cfRule>
  </conditionalFormatting>
  <conditionalFormatting sqref="F357:F359 H357:H359 K357:K359">
    <cfRule type="expression" dxfId="1484" priority="83">
      <formula>F357&gt;0</formula>
    </cfRule>
    <cfRule type="expression" dxfId="1483" priority="84">
      <formula>F357&lt;0</formula>
    </cfRule>
  </conditionalFormatting>
  <conditionalFormatting sqref="K356 F356 H356">
    <cfRule type="expression" dxfId="1482" priority="81">
      <formula>F356&gt;0</formula>
    </cfRule>
    <cfRule type="expression" dxfId="1481" priority="82">
      <formula>F356&lt;0</formula>
    </cfRule>
  </conditionalFormatting>
  <conditionalFormatting sqref="K360:K361 F360:F361 H360:H361">
    <cfRule type="expression" dxfId="1480" priority="79">
      <formula>F360&gt;0</formula>
    </cfRule>
    <cfRule type="expression" dxfId="1479" priority="80">
      <formula>F360&lt;0</formula>
    </cfRule>
  </conditionalFormatting>
  <conditionalFormatting sqref="K362:K364 F362:F364 H362:H364">
    <cfRule type="expression" dxfId="1478" priority="73">
      <formula>F362&gt;0</formula>
    </cfRule>
    <cfRule type="expression" dxfId="1477" priority="74">
      <formula>F362&lt;0</formula>
    </cfRule>
  </conditionalFormatting>
  <conditionalFormatting sqref="F370:F372 H370:H372">
    <cfRule type="expression" dxfId="1476" priority="71">
      <formula>F370&gt;0</formula>
    </cfRule>
    <cfRule type="expression" dxfId="1475" priority="72">
      <formula>F370&lt;0</formula>
    </cfRule>
  </conditionalFormatting>
  <conditionalFormatting sqref="F369 H369">
    <cfRule type="expression" dxfId="1474" priority="69">
      <formula>F369&gt;0</formula>
    </cfRule>
    <cfRule type="expression" dxfId="1473" priority="70">
      <formula>F369&lt;0</formula>
    </cfRule>
  </conditionalFormatting>
  <conditionalFormatting sqref="F366:F368 H366:H368 K366:K372">
    <cfRule type="expression" dxfId="1472" priority="67">
      <formula>F366&gt;0</formula>
    </cfRule>
    <cfRule type="expression" dxfId="1471" priority="68">
      <formula>F366&lt;0</formula>
    </cfRule>
  </conditionalFormatting>
  <conditionalFormatting sqref="K373 F373 H373">
    <cfRule type="expression" dxfId="1470" priority="65">
      <formula>F373&gt;0</formula>
    </cfRule>
    <cfRule type="expression" dxfId="1469" priority="66">
      <formula>F373&lt;0</formula>
    </cfRule>
  </conditionalFormatting>
  <conditionalFormatting sqref="K374:K376 F374:F376 H374:H376">
    <cfRule type="expression" dxfId="1468" priority="63">
      <formula>F374&gt;0</formula>
    </cfRule>
    <cfRule type="expression" dxfId="1467" priority="64">
      <formula>F374&lt;0</formula>
    </cfRule>
  </conditionalFormatting>
  <conditionalFormatting sqref="K381 F381 H381">
    <cfRule type="expression" dxfId="1466" priority="61">
      <formula>F381&gt;0</formula>
    </cfRule>
    <cfRule type="expression" dxfId="1465" priority="62">
      <formula>F381&lt;0</formula>
    </cfRule>
  </conditionalFormatting>
  <conditionalFormatting sqref="F378:F380 H378:H380 K378:K380">
    <cfRule type="expression" dxfId="1464" priority="59">
      <formula>F378&gt;0</formula>
    </cfRule>
    <cfRule type="expression" dxfId="1463" priority="60">
      <formula>F378&lt;0</formula>
    </cfRule>
  </conditionalFormatting>
  <conditionalFormatting sqref="K377 F377 H377">
    <cfRule type="expression" dxfId="1462" priority="57">
      <formula>F377&gt;0</formula>
    </cfRule>
    <cfRule type="expression" dxfId="1461" priority="58">
      <formula>F377&lt;0</formula>
    </cfRule>
  </conditionalFormatting>
  <conditionalFormatting sqref="F386:F388 H386:H388 K386:K388">
    <cfRule type="expression" dxfId="1460" priority="55">
      <formula>F386&gt;0</formula>
    </cfRule>
    <cfRule type="expression" dxfId="1459" priority="56">
      <formula>F386&lt;0</formula>
    </cfRule>
  </conditionalFormatting>
  <conditionalFormatting sqref="K385 F385 H385">
    <cfRule type="expression" dxfId="1458" priority="53">
      <formula>F385&gt;0</formula>
    </cfRule>
    <cfRule type="expression" dxfId="1457" priority="54">
      <formula>F385&lt;0</formula>
    </cfRule>
  </conditionalFormatting>
  <conditionalFormatting sqref="K382:K384 F382:F384 H382:H384">
    <cfRule type="expression" dxfId="1456" priority="51">
      <formula>F382&gt;0</formula>
    </cfRule>
    <cfRule type="expression" dxfId="1455" priority="52">
      <formula>F382&lt;0</formula>
    </cfRule>
  </conditionalFormatting>
  <conditionalFormatting sqref="K395 F395 H395">
    <cfRule type="expression" dxfId="1454" priority="49">
      <formula>F395&gt;0</formula>
    </cfRule>
    <cfRule type="expression" dxfId="1453" priority="50">
      <formula>F395&lt;0</formula>
    </cfRule>
  </conditionalFormatting>
  <conditionalFormatting sqref="K390 F390 H390">
    <cfRule type="expression" dxfId="1452" priority="47">
      <formula>F390&gt;0</formula>
    </cfRule>
    <cfRule type="expression" dxfId="1451" priority="48">
      <formula>F390&lt;0</formula>
    </cfRule>
  </conditionalFormatting>
  <conditionalFormatting sqref="K389 F389 H389">
    <cfRule type="expression" dxfId="1450" priority="45">
      <formula>F389&gt;0</formula>
    </cfRule>
    <cfRule type="expression" dxfId="1449" priority="46">
      <formula>F389&lt;0</formula>
    </cfRule>
  </conditionalFormatting>
  <conditionalFormatting sqref="F391:F393 H391:H393 K391:K393">
    <cfRule type="expression" dxfId="1448" priority="43">
      <formula>F391&gt;0</formula>
    </cfRule>
    <cfRule type="expression" dxfId="1447" priority="44">
      <formula>F391&lt;0</formula>
    </cfRule>
  </conditionalFormatting>
  <conditionalFormatting sqref="K394 F394 H394">
    <cfRule type="expression" dxfId="1446" priority="41">
      <formula>F394&gt;0</formula>
    </cfRule>
    <cfRule type="expression" dxfId="1445" priority="42">
      <formula>F394&lt;0</formula>
    </cfRule>
  </conditionalFormatting>
  <conditionalFormatting sqref="H399 F399 K399">
    <cfRule type="expression" dxfId="1444" priority="35">
      <formula>F399&gt;0</formula>
    </cfRule>
    <cfRule type="expression" dxfId="1443" priority="36">
      <formula>F399&lt;0</formula>
    </cfRule>
  </conditionalFormatting>
  <conditionalFormatting sqref="H400:H402 F400:F402 K400:K402">
    <cfRule type="expression" dxfId="1442" priority="33">
      <formula>F400&gt;0</formula>
    </cfRule>
    <cfRule type="expression" dxfId="1441" priority="34">
      <formula>F400&lt;0</formula>
    </cfRule>
  </conditionalFormatting>
  <conditionalFormatting sqref="K407 F407 H407">
    <cfRule type="expression" dxfId="1440" priority="29">
      <formula>F407&gt;0</formula>
    </cfRule>
    <cfRule type="expression" dxfId="1439" priority="30">
      <formula>F407&lt;0</formula>
    </cfRule>
  </conditionalFormatting>
  <conditionalFormatting sqref="K404:K406 F404:F406 H404:H406">
    <cfRule type="expression" dxfId="1438" priority="27">
      <formula>F404&gt;0</formula>
    </cfRule>
    <cfRule type="expression" dxfId="1437" priority="28">
      <formula>F404&lt;0</formula>
    </cfRule>
  </conditionalFormatting>
  <conditionalFormatting sqref="H409:H411 F409:F411 K409:K411">
    <cfRule type="expression" dxfId="1436" priority="25">
      <formula>F409&gt;0</formula>
    </cfRule>
    <cfRule type="expression" dxfId="1435" priority="26">
      <formula>F409&lt;0</formula>
    </cfRule>
  </conditionalFormatting>
  <conditionalFormatting sqref="K417:K419 F417:F419 H417:H419">
    <cfRule type="expression" dxfId="1434" priority="23">
      <formula>F417&gt;0</formula>
    </cfRule>
    <cfRule type="expression" dxfId="1433" priority="24">
      <formula>F417&lt;0</formula>
    </cfRule>
  </conditionalFormatting>
  <conditionalFormatting sqref="K416 F416 H416">
    <cfRule type="expression" dxfId="1432" priority="21">
      <formula>F416&gt;0</formula>
    </cfRule>
    <cfRule type="expression" dxfId="1431" priority="22">
      <formula>F416&lt;0</formula>
    </cfRule>
  </conditionalFormatting>
  <conditionalFormatting sqref="K413:K415 F413:F415 H413:H415">
    <cfRule type="expression" dxfId="1430" priority="19">
      <formula>F413&gt;0</formula>
    </cfRule>
    <cfRule type="expression" dxfId="1429" priority="20">
      <formula>F413&lt;0</formula>
    </cfRule>
  </conditionalFormatting>
  <conditionalFormatting sqref="K424 F424 H424">
    <cfRule type="expression" dxfId="1428" priority="17">
      <formula>F424&gt;0</formula>
    </cfRule>
    <cfRule type="expression" dxfId="1427" priority="18">
      <formula>F424&lt;0</formula>
    </cfRule>
  </conditionalFormatting>
  <conditionalFormatting sqref="K421:K423 F421:F423 H421:H423">
    <cfRule type="expression" dxfId="1426" priority="15">
      <formula>F421&gt;0</formula>
    </cfRule>
    <cfRule type="expression" dxfId="1425" priority="16">
      <formula>F421&lt;0</formula>
    </cfRule>
  </conditionalFormatting>
  <conditionalFormatting sqref="K420 F420 H420">
    <cfRule type="expression" dxfId="1424" priority="13">
      <formula>F420&gt;0</formula>
    </cfRule>
    <cfRule type="expression" dxfId="1423" priority="14">
      <formula>F420&lt;0</formula>
    </cfRule>
  </conditionalFormatting>
  <conditionalFormatting sqref="K425:K427 F425:F427 H425:H427">
    <cfRule type="expression" dxfId="1422" priority="11">
      <formula>F425&gt;0</formula>
    </cfRule>
    <cfRule type="expression" dxfId="1421" priority="12">
      <formula>F425&lt;0</formula>
    </cfRule>
  </conditionalFormatting>
  <conditionalFormatting sqref="H435:H437 F435:F437 K435:K437">
    <cfRule type="expression" dxfId="1420" priority="7">
      <formula>F435&gt;0</formula>
    </cfRule>
    <cfRule type="expression" dxfId="1419" priority="8">
      <formula>F435&lt;0</formula>
    </cfRule>
  </conditionalFormatting>
  <conditionalFormatting sqref="H431:H433 F431:F433 K431:K433">
    <cfRule type="expression" dxfId="1418" priority="5">
      <formula>F431&gt;0</formula>
    </cfRule>
    <cfRule type="expression" dxfId="1417" priority="6">
      <formula>F431&lt;0</formula>
    </cfRule>
  </conditionalFormatting>
  <conditionalFormatting sqref="H428:H430 F428:F430 K428:K430">
    <cfRule type="expression" dxfId="1416" priority="3">
      <formula>F428&gt;0</formula>
    </cfRule>
    <cfRule type="expression" dxfId="1415" priority="4">
      <formula>F428&lt;0</formula>
    </cfRule>
  </conditionalFormatting>
  <conditionalFormatting sqref="H438:H440 F438:F440 K438:K440">
    <cfRule type="expression" dxfId="1414" priority="1">
      <formula>F438&gt;0</formula>
    </cfRule>
    <cfRule type="expression" dxfId="1413" priority="2">
      <formula>F438&lt;0</formula>
    </cfRule>
  </conditionalFormatting>
  <hyperlinks>
    <hyperlink ref="A3" location="ACTIVE!A1" display="Back"/>
    <hyperlink ref="A70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716</v>
      </c>
      <c r="AJ2">
        <f>$Q$2*$Q$4</f>
        <v>4396</v>
      </c>
      <c r="AK2">
        <f ca="1">AJ2*EXP(-$X$2 * AI2/365.25)</f>
        <v>36518.547901935817</v>
      </c>
      <c r="AM2" s="2">
        <f>Q10</f>
        <v>0</v>
      </c>
      <c r="AO2">
        <f ca="1" xml:space="preserve"> (SUM(AB:AB) - SUM(AE:AE) - SUM(AH:AH) - SUM(AK:AK))/SUM(AB:AB)</f>
        <v>-1.8834417891570154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716</v>
      </c>
      <c r="AJ3">
        <f t="shared" ref="AJ3:AJ17" si="11">$Q$2*$Q$4</f>
        <v>4396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21.98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716</v>
      </c>
      <c r="AJ4">
        <f t="shared" si="11"/>
        <v>4396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4396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716</v>
      </c>
      <c r="AJ5">
        <f t="shared" si="11"/>
        <v>4396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716</v>
      </c>
      <c r="AJ6">
        <f t="shared" si="11"/>
        <v>4396</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-1468.9700000000012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716</v>
      </c>
      <c r="AJ7">
        <f t="shared" si="11"/>
        <v>4396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-1468.9700000000012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716</v>
      </c>
      <c r="AJ8">
        <f t="shared" si="11"/>
        <v>4396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-0.25046504926708935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716</v>
      </c>
      <c r="AJ9">
        <f t="shared" si="11"/>
        <v>4396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716</v>
      </c>
      <c r="AJ10">
        <f t="shared" si="11"/>
        <v>4396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4.7315741583257506E-2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716</v>
      </c>
      <c r="AJ11">
        <f t="shared" si="11"/>
        <v>4396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716</v>
      </c>
      <c r="AJ12">
        <f t="shared" si="11"/>
        <v>4396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12.929411764705883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716</v>
      </c>
      <c r="AJ13">
        <f t="shared" si="11"/>
        <v>4396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716</v>
      </c>
      <c r="AJ14">
        <f t="shared" si="11"/>
        <v>4396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716</v>
      </c>
      <c r="AJ15">
        <f t="shared" si="11"/>
        <v>4396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716</v>
      </c>
      <c r="AJ16">
        <f t="shared" si="11"/>
        <v>4396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716</v>
      </c>
      <c r="AJ17">
        <f t="shared" si="11"/>
        <v>4396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24.178000000000001</v>
      </c>
      <c r="W19" s="131"/>
    </row>
    <row r="20" spans="1:39" x14ac:dyDescent="0.25">
      <c r="B20" s="360">
        <v>43440</v>
      </c>
      <c r="C20" s="7">
        <v>100</v>
      </c>
      <c r="D20" s="43">
        <v>23.38</v>
      </c>
      <c r="E20" s="43">
        <v>0</v>
      </c>
      <c r="F20" s="43">
        <f t="shared" si="12"/>
        <v>2338</v>
      </c>
      <c r="G20" s="4"/>
      <c r="H20" s="67"/>
      <c r="O20" s="78">
        <v>1.0900000000000001</v>
      </c>
      <c r="P20" s="78">
        <f t="shared" ref="P20:P39" si="13">O20*$Q$4</f>
        <v>23.958200000000001</v>
      </c>
      <c r="T20" s="1">
        <v>43244</v>
      </c>
      <c r="U20" t="s">
        <v>1026</v>
      </c>
      <c r="W20" s="131"/>
    </row>
    <row r="21" spans="1:39" x14ac:dyDescent="0.25">
      <c r="B21" s="360">
        <v>43647</v>
      </c>
      <c r="C21" s="7">
        <v>100</v>
      </c>
      <c r="D21" s="43">
        <v>22.215</v>
      </c>
      <c r="E21" s="43">
        <v>0</v>
      </c>
      <c r="F21" s="43">
        <f t="shared" si="12"/>
        <v>2221.5</v>
      </c>
      <c r="O21" s="78">
        <v>1.08</v>
      </c>
      <c r="P21" s="78">
        <f t="shared" si="13"/>
        <v>23.738400000000002</v>
      </c>
      <c r="W21" s="131"/>
    </row>
    <row r="22" spans="1:39" x14ac:dyDescent="0.25">
      <c r="B22" s="69">
        <v>43657</v>
      </c>
      <c r="C22" s="7">
        <v>100</v>
      </c>
      <c r="D22" s="43">
        <v>21.35</v>
      </c>
      <c r="E22" s="43">
        <v>0</v>
      </c>
      <c r="F22" s="43">
        <f t="shared" si="12"/>
        <v>2135</v>
      </c>
      <c r="H22" s="67"/>
      <c r="O22" s="78">
        <v>1.07</v>
      </c>
      <c r="P22" s="78">
        <f t="shared" si="13"/>
        <v>23.518600000000003</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23.2988</v>
      </c>
      <c r="T23" s="695"/>
      <c r="W23" s="131"/>
    </row>
    <row r="24" spans="1:39" x14ac:dyDescent="0.25">
      <c r="A24" t="s">
        <v>1359</v>
      </c>
      <c r="C24" s="4"/>
      <c r="D24" s="3"/>
      <c r="E24" s="3"/>
      <c r="F24" s="3"/>
      <c r="H24" s="67"/>
      <c r="O24" s="78">
        <v>1.05</v>
      </c>
      <c r="P24" s="78">
        <f t="shared" si="13"/>
        <v>23.079000000000001</v>
      </c>
      <c r="T24" s="695"/>
      <c r="W24" s="131"/>
    </row>
    <row r="25" spans="1:39" x14ac:dyDescent="0.25">
      <c r="O25" s="78">
        <v>1.04</v>
      </c>
      <c r="P25" s="78">
        <f t="shared" si="13"/>
        <v>22.859200000000001</v>
      </c>
      <c r="T25" s="680">
        <v>43318</v>
      </c>
      <c r="U25" t="s">
        <v>1112</v>
      </c>
      <c r="W25" s="131"/>
    </row>
    <row r="26" spans="1:39" x14ac:dyDescent="0.25">
      <c r="C26" s="4"/>
      <c r="D26" s="3"/>
      <c r="E26" s="3"/>
      <c r="F26" s="3"/>
      <c r="H26" s="67"/>
      <c r="O26" s="78">
        <v>1.03</v>
      </c>
      <c r="P26" s="78">
        <f t="shared" si="13"/>
        <v>22.639400000000002</v>
      </c>
      <c r="T26" s="695"/>
      <c r="W26" s="131"/>
    </row>
    <row r="27" spans="1:39" x14ac:dyDescent="0.25">
      <c r="O27" s="78">
        <v>1.02</v>
      </c>
      <c r="P27" s="78">
        <f t="shared" si="13"/>
        <v>22.419599999999999</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22.1998</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21.98</v>
      </c>
      <c r="U29" t="s">
        <v>1212</v>
      </c>
      <c r="W29" s="131"/>
    </row>
    <row r="30" spans="1:39" x14ac:dyDescent="0.25">
      <c r="O30" s="78">
        <v>0.99</v>
      </c>
      <c r="P30" s="78">
        <f t="shared" si="13"/>
        <v>21.760200000000001</v>
      </c>
      <c r="W30" s="131"/>
    </row>
    <row r="31" spans="1:39" x14ac:dyDescent="0.25">
      <c r="O31" s="78">
        <v>0.98</v>
      </c>
      <c r="P31" s="78">
        <f t="shared" si="13"/>
        <v>21.540400000000002</v>
      </c>
      <c r="T31" s="1">
        <v>43432</v>
      </c>
      <c r="U31" t="s">
        <v>1272</v>
      </c>
      <c r="W31" s="131"/>
    </row>
    <row r="32" spans="1:39" x14ac:dyDescent="0.25">
      <c r="O32" s="78">
        <v>0.97</v>
      </c>
      <c r="P32" s="78">
        <f t="shared" si="13"/>
        <v>21.320599999999999</v>
      </c>
      <c r="U32" t="s">
        <v>1270</v>
      </c>
      <c r="W32" s="131"/>
    </row>
    <row r="33" spans="1:23" x14ac:dyDescent="0.25">
      <c r="O33" s="78">
        <v>0.96</v>
      </c>
      <c r="P33" s="78">
        <f t="shared" si="13"/>
        <v>21.1008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20.881</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20.661200000000001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20.441400000000002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20.221600000000002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20.001799999999999</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19.782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11.893815000000009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9.8000000000000007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19600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23787.630000000019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-3902.6600000000144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-4187.6300000000192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-0.17604233797145893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10.780000000000001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10.682000000000002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10.584000000000001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10.486000000000001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10.388000000000002</v>
      </c>
      <c r="T21" s="680">
        <v>43314</v>
      </c>
      <c r="U21" t="s">
        <v>1150</v>
      </c>
    </row>
    <row r="22" spans="1:21" x14ac:dyDescent="0.25">
      <c r="B22" s="360">
        <v>43628</v>
      </c>
      <c r="C22" s="7">
        <v>1400</v>
      </c>
      <c r="D22" s="43">
        <v>8.2799999999999994</v>
      </c>
      <c r="E22" s="43">
        <v>0</v>
      </c>
      <c r="F22" s="43">
        <f t="shared" ref="F22:F30" si="4">C22*D22+E22</f>
        <v>11592</v>
      </c>
      <c r="O22" s="78">
        <v>1.05</v>
      </c>
      <c r="P22" s="78">
        <f t="shared" si="2"/>
        <v>10.290000000000001</v>
      </c>
    </row>
    <row r="23" spans="1:21" x14ac:dyDescent="0.25">
      <c r="B23" s="360">
        <v>43631</v>
      </c>
      <c r="C23" s="7">
        <v>200</v>
      </c>
      <c r="D23" s="43">
        <v>8.23</v>
      </c>
      <c r="E23" s="43">
        <v>0</v>
      </c>
      <c r="F23" s="43">
        <f t="shared" si="4"/>
        <v>1646</v>
      </c>
      <c r="O23" s="78">
        <v>1.04</v>
      </c>
      <c r="P23" s="78">
        <f t="shared" si="2"/>
        <v>10.192000000000002</v>
      </c>
      <c r="T23" s="1">
        <v>43358</v>
      </c>
      <c r="U23" t="s">
        <v>1221</v>
      </c>
    </row>
    <row r="24" spans="1:21" x14ac:dyDescent="0.25">
      <c r="B24" s="360">
        <v>43636</v>
      </c>
      <c r="C24" s="7">
        <v>400</v>
      </c>
      <c r="D24" s="43">
        <v>8.1</v>
      </c>
      <c r="E24" s="43">
        <v>0</v>
      </c>
      <c r="F24" s="43">
        <f t="shared" si="4"/>
        <v>3240</v>
      </c>
      <c r="O24" s="78">
        <v>1.03</v>
      </c>
      <c r="P24" s="78">
        <f t="shared" si="2"/>
        <v>10.094000000000001</v>
      </c>
    </row>
    <row r="25" spans="1:21" x14ac:dyDescent="0.25">
      <c r="B25" s="69">
        <v>43683</v>
      </c>
      <c r="C25" s="7">
        <v>500</v>
      </c>
      <c r="D25" s="43">
        <v>7.45</v>
      </c>
      <c r="E25" s="43">
        <v>0</v>
      </c>
      <c r="F25" s="43">
        <f t="shared" si="4"/>
        <v>3725</v>
      </c>
      <c r="O25" s="78">
        <v>1.02</v>
      </c>
      <c r="P25" s="78">
        <f t="shared" si="2"/>
        <v>9.9960000000000004</v>
      </c>
    </row>
    <row r="26" spans="1:21" x14ac:dyDescent="0.25">
      <c r="B26" s="360">
        <v>43692</v>
      </c>
      <c r="C26" s="7">
        <v>1500</v>
      </c>
      <c r="D26" s="43">
        <v>6.08</v>
      </c>
      <c r="E26" s="43">
        <v>0</v>
      </c>
      <c r="F26" s="43">
        <f t="shared" si="4"/>
        <v>9120</v>
      </c>
      <c r="O26" s="78">
        <v>1.01</v>
      </c>
      <c r="P26" s="78">
        <f t="shared" si="2"/>
        <v>9.8980000000000015</v>
      </c>
    </row>
    <row r="27" spans="1:21" x14ac:dyDescent="0.25">
      <c r="B27" s="69">
        <v>43734</v>
      </c>
      <c r="C27" s="7">
        <v>500</v>
      </c>
      <c r="D27" s="43">
        <v>6.56</v>
      </c>
      <c r="E27" s="43">
        <v>0</v>
      </c>
      <c r="F27" s="43">
        <f t="shared" si="4"/>
        <v>3280</v>
      </c>
      <c r="O27" s="78">
        <v>1</v>
      </c>
      <c r="P27" s="78">
        <f t="shared" si="2"/>
        <v>9.8000000000000007</v>
      </c>
    </row>
    <row r="28" spans="1:21" x14ac:dyDescent="0.25">
      <c r="B28" s="69">
        <v>43761</v>
      </c>
      <c r="C28" s="7">
        <v>500</v>
      </c>
      <c r="D28" s="43">
        <v>7.72</v>
      </c>
      <c r="E28" s="43">
        <v>0</v>
      </c>
      <c r="F28" s="43">
        <f t="shared" si="4"/>
        <v>3860</v>
      </c>
      <c r="O28" s="78">
        <v>0.99</v>
      </c>
      <c r="P28" s="78">
        <f t="shared" si="2"/>
        <v>9.702</v>
      </c>
    </row>
    <row r="29" spans="1:21" x14ac:dyDescent="0.25">
      <c r="B29" s="69">
        <v>43776</v>
      </c>
      <c r="C29" s="7">
        <v>300</v>
      </c>
      <c r="D29" s="43">
        <v>8.14</v>
      </c>
      <c r="E29" s="43">
        <v>0</v>
      </c>
      <c r="F29" s="43">
        <f t="shared" si="4"/>
        <v>2442</v>
      </c>
      <c r="O29" s="78">
        <v>0.98</v>
      </c>
      <c r="P29" s="78">
        <f t="shared" si="2"/>
        <v>9.604000000000001</v>
      </c>
    </row>
    <row r="30" spans="1:21" x14ac:dyDescent="0.25">
      <c r="B30" s="395">
        <v>43809</v>
      </c>
      <c r="C30" s="4">
        <v>200</v>
      </c>
      <c r="D30" s="3">
        <v>9.48</v>
      </c>
      <c r="E30" s="3">
        <v>0</v>
      </c>
      <c r="F30" s="3">
        <f t="shared" si="4"/>
        <v>1896</v>
      </c>
      <c r="O30" s="78">
        <v>0.97</v>
      </c>
      <c r="P30" s="78">
        <f t="shared" si="2"/>
        <v>9.5060000000000002</v>
      </c>
    </row>
    <row r="31" spans="1:21" x14ac:dyDescent="0.25">
      <c r="C31" s="4"/>
      <c r="D31" s="3"/>
      <c r="E31" s="3"/>
      <c r="F31" s="3"/>
      <c r="O31" s="78">
        <v>0.96</v>
      </c>
      <c r="P31" s="78">
        <f t="shared" si="2"/>
        <v>9.4079999999999995</v>
      </c>
    </row>
    <row r="32" spans="1:21" x14ac:dyDescent="0.25">
      <c r="C32" s="4"/>
      <c r="D32" s="3"/>
      <c r="E32" s="3"/>
      <c r="F32" s="3"/>
      <c r="O32" s="78">
        <v>0.95</v>
      </c>
      <c r="P32" s="78">
        <f t="shared" si="2"/>
        <v>9.31</v>
      </c>
    </row>
    <row r="33" spans="1:18" x14ac:dyDescent="0.25">
      <c r="O33" s="78">
        <v>0.94</v>
      </c>
      <c r="P33" s="78">
        <f t="shared" si="2"/>
        <v>9.2119999999999997</v>
      </c>
    </row>
    <row r="34" spans="1:18" x14ac:dyDescent="0.25">
      <c r="A34" s="31" t="s">
        <v>81</v>
      </c>
      <c r="B34" s="14"/>
      <c r="C34" s="14">
        <f>SUM(C2:C33)</f>
        <v>10900</v>
      </c>
      <c r="D34" s="18"/>
      <c r="E34" s="18"/>
      <c r="F34" s="18">
        <f>SUM(F2:F33)</f>
        <v>117278</v>
      </c>
      <c r="G34" s="14"/>
      <c r="H34" s="68">
        <f>SUM(H2:H21)</f>
        <v>8900</v>
      </c>
      <c r="I34" s="18"/>
      <c r="J34" s="18"/>
      <c r="K34" s="18">
        <f>SUM(K2:K33)</f>
        <v>93490.369999999981</v>
      </c>
      <c r="L34" s="14"/>
      <c r="M34" s="18">
        <f>SUM(M2:M33)</f>
        <v>0</v>
      </c>
      <c r="O34" s="78">
        <v>0.93</v>
      </c>
      <c r="P34" s="78">
        <f t="shared" si="2"/>
        <v>9.1140000000000008</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9.0160000000000018</v>
      </c>
    </row>
    <row r="36" spans="1:18" x14ac:dyDescent="0.25">
      <c r="O36" s="78">
        <v>0.91</v>
      </c>
      <c r="P36" s="78">
        <f t="shared" si="2"/>
        <v>8.918000000000001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8.82</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2"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2"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2"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2" x14ac:dyDescent="0.25">
      <c r="A100" s="10">
        <v>1000</v>
      </c>
      <c r="B100" s="161">
        <v>43782</v>
      </c>
      <c r="C100" s="10">
        <v>1800</v>
      </c>
      <c r="D100" s="39">
        <v>12.162000000000001</v>
      </c>
      <c r="E100" s="39">
        <v>9.7799999999999994</v>
      </c>
      <c r="F100" s="39">
        <f t="shared" ref="F100:F103" si="40">C100*(E100-D100)</f>
        <v>-4287.6000000000022</v>
      </c>
      <c r="G100" s="39">
        <f t="shared" ref="G100:G103" si="41">D100*C100</f>
        <v>21891.600000000002</v>
      </c>
      <c r="H100" s="176">
        <f t="shared" ref="H100:H103" si="42">(E100-D100)/D100</f>
        <v>-0.19585594474593004</v>
      </c>
      <c r="I100" s="176"/>
      <c r="J100" s="763">
        <f t="shared" ref="J100:J103" si="43">F100+$Q$10</f>
        <v>-4002.6299999999974</v>
      </c>
      <c r="K100" s="176"/>
      <c r="L100" s="176"/>
    </row>
    <row r="101" spans="1:12"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2"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2" x14ac:dyDescent="0.25">
      <c r="A103" s="10">
        <v>1800</v>
      </c>
      <c r="B103" s="161">
        <v>43809</v>
      </c>
      <c r="C103" s="348">
        <v>2000</v>
      </c>
      <c r="D103" s="740">
        <v>11.894</v>
      </c>
      <c r="E103" s="39">
        <v>9.4849999999999994</v>
      </c>
      <c r="F103" s="39">
        <f t="shared" si="40"/>
        <v>-4818.0000000000018</v>
      </c>
      <c r="G103" s="39">
        <f t="shared" si="41"/>
        <v>23788</v>
      </c>
      <c r="H103" s="176">
        <f t="shared" si="42"/>
        <v>-0.20253909534218939</v>
      </c>
      <c r="I103" s="176"/>
      <c r="J103" s="763">
        <f t="shared" si="43"/>
        <v>-4533.029999999997</v>
      </c>
      <c r="K103" s="176"/>
      <c r="L103" s="176"/>
    </row>
    <row r="104" spans="1:12" x14ac:dyDescent="0.25">
      <c r="A104" s="10"/>
      <c r="B104" s="10"/>
      <c r="C104" s="10"/>
      <c r="D104" s="39"/>
      <c r="E104" s="39"/>
      <c r="F104" s="39"/>
      <c r="G104" s="39"/>
      <c r="H104" s="176"/>
      <c r="I104" s="176"/>
      <c r="J104" s="763"/>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44">C123*D123+E123</f>
        <v>2721.6000000000004</v>
      </c>
      <c r="G123" s="360">
        <v>42760</v>
      </c>
      <c r="H123" s="77">
        <v>80</v>
      </c>
      <c r="I123" s="43">
        <v>33.68</v>
      </c>
      <c r="J123" s="43">
        <v>0.06</v>
      </c>
      <c r="K123" s="43">
        <f t="shared" ref="K123:K131" si="45">H123*I123-J123</f>
        <v>2694.34</v>
      </c>
      <c r="L123" s="69">
        <v>42908</v>
      </c>
      <c r="M123" s="43">
        <v>54.4</v>
      </c>
    </row>
    <row r="124" spans="1:13" x14ac:dyDescent="0.25">
      <c r="A124" s="301" t="s">
        <v>71</v>
      </c>
      <c r="B124" s="360">
        <v>42758</v>
      </c>
      <c r="C124" s="7">
        <v>40</v>
      </c>
      <c r="D124" s="43">
        <v>32.28</v>
      </c>
      <c r="E124" s="43">
        <v>0</v>
      </c>
      <c r="F124" s="43">
        <f t="shared" si="44"/>
        <v>1291.2</v>
      </c>
      <c r="G124" s="360">
        <v>42766</v>
      </c>
      <c r="H124" s="77">
        <v>40</v>
      </c>
      <c r="I124" s="43">
        <v>31.8</v>
      </c>
      <c r="J124" s="43">
        <v>0.03</v>
      </c>
      <c r="K124" s="43">
        <f t="shared" si="45"/>
        <v>1271.97</v>
      </c>
      <c r="L124" s="69">
        <v>42908</v>
      </c>
      <c r="M124" s="43">
        <v>-8.16</v>
      </c>
    </row>
    <row r="125" spans="1:13" x14ac:dyDescent="0.25">
      <c r="A125" s="291"/>
      <c r="B125" s="360">
        <v>42843</v>
      </c>
      <c r="C125" s="7">
        <v>80</v>
      </c>
      <c r="D125" s="43">
        <v>31.08</v>
      </c>
      <c r="E125" s="43">
        <v>0</v>
      </c>
      <c r="F125" s="43">
        <f t="shared" si="44"/>
        <v>2486.3999999999996</v>
      </c>
      <c r="G125" s="360">
        <v>42901</v>
      </c>
      <c r="H125" s="77">
        <v>80</v>
      </c>
      <c r="I125" s="43">
        <v>31.3</v>
      </c>
      <c r="J125" s="43">
        <v>0.05</v>
      </c>
      <c r="K125" s="43">
        <f t="shared" si="45"/>
        <v>2503.9499999999998</v>
      </c>
      <c r="L125" s="69">
        <v>42992</v>
      </c>
      <c r="M125" s="43">
        <v>15.3</v>
      </c>
    </row>
    <row r="126" spans="1:13" x14ac:dyDescent="0.25">
      <c r="A126" s="291"/>
      <c r="B126" s="360">
        <v>42873</v>
      </c>
      <c r="C126" s="7">
        <v>80</v>
      </c>
      <c r="D126" s="43">
        <v>29.68</v>
      </c>
      <c r="E126" s="43">
        <v>0</v>
      </c>
      <c r="F126" s="43">
        <f t="shared" si="44"/>
        <v>2374.4</v>
      </c>
      <c r="G126" s="360">
        <v>42989</v>
      </c>
      <c r="H126" s="77">
        <v>100</v>
      </c>
      <c r="I126" s="43">
        <v>18.559999999999999</v>
      </c>
      <c r="J126" s="43">
        <v>0.04</v>
      </c>
      <c r="K126" s="43">
        <f t="shared" si="45"/>
        <v>1855.9599999999998</v>
      </c>
      <c r="L126" s="69">
        <v>42992</v>
      </c>
      <c r="M126" s="43">
        <v>-2.2999999999999998</v>
      </c>
    </row>
    <row r="127" spans="1:13" x14ac:dyDescent="0.25">
      <c r="A127" s="291"/>
      <c r="B127" s="360">
        <v>42957</v>
      </c>
      <c r="C127" s="7">
        <v>100</v>
      </c>
      <c r="D127" s="43">
        <v>17.28</v>
      </c>
      <c r="E127" s="43">
        <v>0</v>
      </c>
      <c r="F127" s="43">
        <f t="shared" si="44"/>
        <v>1728</v>
      </c>
      <c r="G127" s="360">
        <v>43010</v>
      </c>
      <c r="H127" s="77">
        <v>80</v>
      </c>
      <c r="I127" s="43">
        <v>18.68</v>
      </c>
      <c r="J127" s="43">
        <v>0.03</v>
      </c>
      <c r="K127" s="43">
        <f t="shared" si="45"/>
        <v>1494.3700000000001</v>
      </c>
      <c r="L127" s="69">
        <v>43082</v>
      </c>
      <c r="M127" s="7">
        <f>23.8-3.57</f>
        <v>20.23</v>
      </c>
    </row>
    <row r="128" spans="1:13" x14ac:dyDescent="0.25">
      <c r="A128" s="291"/>
      <c r="B128" s="360">
        <v>42996</v>
      </c>
      <c r="C128" s="7">
        <v>100</v>
      </c>
      <c r="D128" s="43">
        <v>17.68</v>
      </c>
      <c r="E128" s="43">
        <v>0</v>
      </c>
      <c r="F128" s="43">
        <f t="shared" si="44"/>
        <v>1768</v>
      </c>
      <c r="G128" s="360">
        <v>43045</v>
      </c>
      <c r="H128" s="77">
        <v>200</v>
      </c>
      <c r="I128" s="43">
        <v>12.08</v>
      </c>
      <c r="J128" s="43">
        <v>0.06</v>
      </c>
      <c r="K128" s="43">
        <f t="shared" si="45"/>
        <v>2415.94</v>
      </c>
      <c r="L128" s="4"/>
      <c r="M128" s="4"/>
    </row>
    <row r="129" spans="1:13" x14ac:dyDescent="0.25">
      <c r="A129" s="291"/>
      <c r="B129" s="360">
        <v>43011</v>
      </c>
      <c r="C129" s="7">
        <v>80</v>
      </c>
      <c r="D129" s="43">
        <v>17.95</v>
      </c>
      <c r="E129" s="43">
        <v>0</v>
      </c>
      <c r="F129" s="43">
        <f t="shared" si="44"/>
        <v>1436</v>
      </c>
      <c r="G129" s="360">
        <v>43070</v>
      </c>
      <c r="H129" s="77">
        <v>80</v>
      </c>
      <c r="I129" s="43">
        <v>15.27</v>
      </c>
      <c r="J129" s="43">
        <v>0.03</v>
      </c>
      <c r="K129" s="43">
        <f t="shared" si="45"/>
        <v>1221.57</v>
      </c>
    </row>
    <row r="130" spans="1:13" x14ac:dyDescent="0.25">
      <c r="A130" s="291"/>
      <c r="B130" s="360">
        <v>43013</v>
      </c>
      <c r="C130" s="7">
        <v>100</v>
      </c>
      <c r="D130" s="43">
        <v>15.8</v>
      </c>
      <c r="E130" s="43">
        <v>0</v>
      </c>
      <c r="F130" s="43">
        <f t="shared" si="44"/>
        <v>1580</v>
      </c>
      <c r="G130" s="360">
        <v>43111</v>
      </c>
      <c r="H130" s="77">
        <v>100</v>
      </c>
      <c r="I130" s="43">
        <v>21.31</v>
      </c>
      <c r="J130" s="43">
        <v>-0.05</v>
      </c>
      <c r="K130" s="43">
        <f t="shared" si="45"/>
        <v>2131.0500000000002</v>
      </c>
    </row>
    <row r="131" spans="1:13" x14ac:dyDescent="0.25">
      <c r="A131" s="291"/>
      <c r="B131" s="360">
        <v>43041</v>
      </c>
      <c r="C131" s="7">
        <v>200</v>
      </c>
      <c r="D131" s="43">
        <v>11.28</v>
      </c>
      <c r="E131" s="43">
        <v>0</v>
      </c>
      <c r="F131" s="43">
        <f t="shared" si="44"/>
        <v>2256</v>
      </c>
      <c r="G131" s="360">
        <v>43112</v>
      </c>
      <c r="H131" s="77">
        <v>100</v>
      </c>
      <c r="I131" s="43">
        <v>22.58</v>
      </c>
      <c r="J131" s="43">
        <v>0.05</v>
      </c>
      <c r="K131" s="43">
        <f t="shared" si="45"/>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46">C151*(E151-D151)</f>
        <v>-53.688000000000216</v>
      </c>
      <c r="G151" s="669">
        <f t="shared" ref="G151:G170" si="47">D151*C151</f>
        <v>2532.8879999999999</v>
      </c>
      <c r="H151" s="670">
        <f t="shared" ref="H151:H170" si="48">(E151-D151)/D151</f>
        <v>-2.1196357675507253E-2</v>
      </c>
      <c r="I151" s="671"/>
    </row>
    <row r="152" spans="1:9" x14ac:dyDescent="0.25">
      <c r="A152" s="667">
        <v>0</v>
      </c>
      <c r="B152" s="668">
        <v>42873</v>
      </c>
      <c r="C152" s="667">
        <v>160</v>
      </c>
      <c r="D152" s="669">
        <v>30.6706</v>
      </c>
      <c r="E152" s="669">
        <v>29.73</v>
      </c>
      <c r="F152" s="669">
        <f t="shared" si="46"/>
        <v>-150.49599999999998</v>
      </c>
      <c r="G152" s="669">
        <f t="shared" si="47"/>
        <v>4907.2960000000003</v>
      </c>
      <c r="H152" s="671">
        <f t="shared" si="48"/>
        <v>-3.0667805651014322E-2</v>
      </c>
      <c r="I152" s="671"/>
    </row>
    <row r="153" spans="1:9" x14ac:dyDescent="0.25">
      <c r="A153" s="667"/>
      <c r="B153" s="668">
        <v>42901</v>
      </c>
      <c r="C153" s="667">
        <v>80</v>
      </c>
      <c r="D153" s="669">
        <v>30.041799999999999</v>
      </c>
      <c r="E153" s="669">
        <v>30.43</v>
      </c>
      <c r="F153" s="669">
        <f t="shared" si="46"/>
        <v>31.056000000000097</v>
      </c>
      <c r="G153" s="669">
        <f t="shared" si="47"/>
        <v>2403.3440000000001</v>
      </c>
      <c r="H153" s="671">
        <f t="shared" si="48"/>
        <v>1.2921995353141331E-2</v>
      </c>
      <c r="I153" s="671"/>
    </row>
    <row r="154" spans="1:9" x14ac:dyDescent="0.25">
      <c r="A154" s="667">
        <v>80</v>
      </c>
      <c r="B154" s="668">
        <v>42917</v>
      </c>
      <c r="C154" s="667">
        <v>80</v>
      </c>
      <c r="D154" s="669">
        <v>29.463799999999999</v>
      </c>
      <c r="E154" s="669">
        <v>33.22</v>
      </c>
      <c r="F154" s="669">
        <f t="shared" si="46"/>
        <v>300.49599999999998</v>
      </c>
      <c r="G154" s="669">
        <f t="shared" si="47"/>
        <v>2357.1039999999998</v>
      </c>
      <c r="H154" s="671">
        <f t="shared" si="48"/>
        <v>0.12748525309023276</v>
      </c>
      <c r="I154" s="671"/>
    </row>
    <row r="155" spans="1:9" x14ac:dyDescent="0.25">
      <c r="A155" s="667">
        <v>80</v>
      </c>
      <c r="B155" s="668">
        <v>42957</v>
      </c>
      <c r="C155" s="667">
        <v>180</v>
      </c>
      <c r="D155" s="669">
        <v>22.695</v>
      </c>
      <c r="E155" s="669">
        <v>17.190000000000001</v>
      </c>
      <c r="F155" s="669">
        <f t="shared" si="46"/>
        <v>-990.89999999999986</v>
      </c>
      <c r="G155" s="669">
        <f t="shared" si="47"/>
        <v>4085.1</v>
      </c>
      <c r="H155" s="671">
        <f t="shared" si="48"/>
        <v>-0.24256444150693982</v>
      </c>
      <c r="I155" s="671"/>
    </row>
    <row r="156" spans="1:9" x14ac:dyDescent="0.25">
      <c r="A156" s="667">
        <v>80</v>
      </c>
      <c r="B156" s="668">
        <v>42983</v>
      </c>
      <c r="C156" s="667">
        <v>180</v>
      </c>
      <c r="D156" s="669">
        <v>22.695</v>
      </c>
      <c r="E156" s="669">
        <v>15.41</v>
      </c>
      <c r="F156" s="669">
        <f t="shared" si="46"/>
        <v>-1311.3</v>
      </c>
      <c r="G156" s="669">
        <f t="shared" si="47"/>
        <v>4085.1</v>
      </c>
      <c r="H156" s="671">
        <f t="shared" si="48"/>
        <v>-0.32099581405595945</v>
      </c>
      <c r="I156" s="671"/>
    </row>
    <row r="157" spans="1:9" x14ac:dyDescent="0.25">
      <c r="A157" s="667">
        <v>80</v>
      </c>
      <c r="B157" s="668">
        <v>42989</v>
      </c>
      <c r="C157" s="667">
        <v>80</v>
      </c>
      <c r="D157" s="669">
        <v>27.8643</v>
      </c>
      <c r="E157" s="669">
        <v>18.5</v>
      </c>
      <c r="F157" s="669">
        <f t="shared" si="46"/>
        <v>-749.14400000000001</v>
      </c>
      <c r="G157" s="669">
        <f t="shared" si="47"/>
        <v>2229.1440000000002</v>
      </c>
      <c r="H157" s="671">
        <f t="shared" si="48"/>
        <v>-0.33606801534580089</v>
      </c>
      <c r="I157" s="671"/>
    </row>
    <row r="158" spans="1:9" x14ac:dyDescent="0.25">
      <c r="A158" s="667">
        <v>80</v>
      </c>
      <c r="B158" s="668">
        <v>42996</v>
      </c>
      <c r="C158" s="667">
        <v>180</v>
      </c>
      <c r="D158" s="669">
        <v>22.1341</v>
      </c>
      <c r="E158" s="669">
        <v>16.989999999999998</v>
      </c>
      <c r="F158" s="669">
        <f t="shared" si="46"/>
        <v>-925.93800000000033</v>
      </c>
      <c r="G158" s="669">
        <f t="shared" si="47"/>
        <v>3984.1379999999999</v>
      </c>
      <c r="H158" s="671">
        <f t="shared" si="48"/>
        <v>-0.23240610641498871</v>
      </c>
      <c r="I158" s="671"/>
    </row>
    <row r="159" spans="1:9" x14ac:dyDescent="0.25">
      <c r="A159" s="667">
        <v>0</v>
      </c>
      <c r="B159" s="668">
        <v>43010</v>
      </c>
      <c r="C159" s="667">
        <v>100</v>
      </c>
      <c r="D159" s="669">
        <v>24.8977</v>
      </c>
      <c r="E159" s="669">
        <v>18.47</v>
      </c>
      <c r="F159" s="669">
        <f t="shared" si="46"/>
        <v>-642.77000000000021</v>
      </c>
      <c r="G159" s="669">
        <f t="shared" si="47"/>
        <v>2489.77</v>
      </c>
      <c r="H159" s="671">
        <f t="shared" si="48"/>
        <v>-0.25816440876064861</v>
      </c>
      <c r="I159" s="671"/>
    </row>
    <row r="160" spans="1:9" x14ac:dyDescent="0.25">
      <c r="A160" s="667">
        <v>0</v>
      </c>
      <c r="B160" s="668">
        <v>43011</v>
      </c>
      <c r="C160" s="667">
        <v>180</v>
      </c>
      <c r="D160" s="669">
        <v>21.809799999999999</v>
      </c>
      <c r="E160" s="669">
        <v>18.82</v>
      </c>
      <c r="F160" s="669">
        <f t="shared" si="46"/>
        <v>-538.16399999999976</v>
      </c>
      <c r="G160" s="669">
        <f t="shared" si="47"/>
        <v>3925.7639999999997</v>
      </c>
      <c r="H160" s="671">
        <f t="shared" si="48"/>
        <v>-0.13708516355033054</v>
      </c>
      <c r="I160" s="669">
        <v>21.5</v>
      </c>
    </row>
    <row r="161" spans="1:9" x14ac:dyDescent="0.25">
      <c r="A161" s="667">
        <v>0</v>
      </c>
      <c r="B161" s="668">
        <v>43012</v>
      </c>
      <c r="C161" s="667">
        <v>180</v>
      </c>
      <c r="D161" s="669">
        <v>21.81</v>
      </c>
      <c r="E161" s="669">
        <v>16.079999999999998</v>
      </c>
      <c r="F161" s="669">
        <f t="shared" si="46"/>
        <v>-1031.4000000000001</v>
      </c>
      <c r="G161" s="669">
        <f t="shared" si="47"/>
        <v>3925.7999999999997</v>
      </c>
      <c r="H161" s="671">
        <f t="shared" si="48"/>
        <v>-0.2627235213204952</v>
      </c>
      <c r="I161" s="671"/>
    </row>
    <row r="162" spans="1:9" x14ac:dyDescent="0.25">
      <c r="A162" s="667">
        <v>0</v>
      </c>
      <c r="B162" s="668">
        <v>43013</v>
      </c>
      <c r="C162" s="667">
        <v>280</v>
      </c>
      <c r="D162" s="669">
        <v>19.663499999999999</v>
      </c>
      <c r="E162" s="669">
        <v>15.68</v>
      </c>
      <c r="F162" s="669">
        <f t="shared" si="46"/>
        <v>-1115.3799999999999</v>
      </c>
      <c r="G162" s="669">
        <f t="shared" si="47"/>
        <v>5505.78</v>
      </c>
      <c r="H162" s="671">
        <f t="shared" si="48"/>
        <v>-0.2025834668294047</v>
      </c>
      <c r="I162" s="669">
        <v>19.5</v>
      </c>
    </row>
    <row r="163" spans="1:9" x14ac:dyDescent="0.25">
      <c r="A163" s="667">
        <v>100</v>
      </c>
      <c r="B163" s="668">
        <v>43031</v>
      </c>
      <c r="C163" s="667">
        <v>280</v>
      </c>
      <c r="D163" s="669">
        <v>19.663499999999999</v>
      </c>
      <c r="E163" s="669">
        <v>14.54</v>
      </c>
      <c r="F163" s="669">
        <f t="shared" si="46"/>
        <v>-1434.58</v>
      </c>
      <c r="G163" s="669">
        <f t="shared" si="47"/>
        <v>5505.78</v>
      </c>
      <c r="H163" s="671">
        <f t="shared" si="48"/>
        <v>-0.26055890355226691</v>
      </c>
      <c r="I163" s="669"/>
    </row>
    <row r="164" spans="1:9" x14ac:dyDescent="0.25">
      <c r="A164" s="667"/>
      <c r="B164" s="668">
        <v>43044</v>
      </c>
      <c r="C164" s="667">
        <v>480</v>
      </c>
      <c r="D164" s="669">
        <v>16.170000000000002</v>
      </c>
      <c r="E164" s="669">
        <v>11.4</v>
      </c>
      <c r="F164" s="669">
        <f t="shared" si="46"/>
        <v>-2289.6000000000008</v>
      </c>
      <c r="G164" s="669">
        <f t="shared" si="47"/>
        <v>7761.6</v>
      </c>
      <c r="H164" s="671">
        <f t="shared" si="48"/>
        <v>-0.29499072356215217</v>
      </c>
      <c r="I164" s="671"/>
    </row>
    <row r="165" spans="1:9" x14ac:dyDescent="0.25">
      <c r="A165" s="667">
        <v>80</v>
      </c>
      <c r="B165" s="668">
        <v>43045</v>
      </c>
      <c r="C165" s="667">
        <v>280</v>
      </c>
      <c r="D165" s="669">
        <v>19.092300000000002</v>
      </c>
      <c r="E165" s="669">
        <v>12.41</v>
      </c>
      <c r="F165" s="669">
        <f t="shared" si="46"/>
        <v>-1871.0440000000003</v>
      </c>
      <c r="G165" s="669">
        <f t="shared" si="47"/>
        <v>5345.8440000000001</v>
      </c>
      <c r="H165" s="671">
        <f t="shared" si="48"/>
        <v>-0.34999973811431839</v>
      </c>
      <c r="I165" s="672" t="s">
        <v>693</v>
      </c>
    </row>
    <row r="166" spans="1:9" x14ac:dyDescent="0.25">
      <c r="A166" s="667">
        <v>0</v>
      </c>
      <c r="B166" s="668">
        <v>43070</v>
      </c>
      <c r="C166" s="667">
        <v>200</v>
      </c>
      <c r="D166" s="669">
        <v>20.621300000000002</v>
      </c>
      <c r="E166" s="669">
        <v>15.26</v>
      </c>
      <c r="F166" s="669">
        <f t="shared" si="46"/>
        <v>-1072.2600000000004</v>
      </c>
      <c r="G166" s="669">
        <f t="shared" si="47"/>
        <v>4124.26</v>
      </c>
      <c r="H166" s="671">
        <f t="shared" si="48"/>
        <v>-0.25998845853559188</v>
      </c>
      <c r="I166" s="671"/>
    </row>
    <row r="167" spans="1:9" x14ac:dyDescent="0.25">
      <c r="A167" s="667">
        <v>200</v>
      </c>
      <c r="B167" s="668">
        <v>43077</v>
      </c>
      <c r="C167" s="667">
        <v>200</v>
      </c>
      <c r="D167" s="669">
        <v>20.62</v>
      </c>
      <c r="E167" s="669">
        <v>16.059999999999999</v>
      </c>
      <c r="F167" s="669">
        <f t="shared" si="46"/>
        <v>-912.00000000000045</v>
      </c>
      <c r="G167" s="669">
        <f t="shared" si="47"/>
        <v>4124</v>
      </c>
      <c r="H167" s="671">
        <f t="shared" si="48"/>
        <v>-0.22114451988360825</v>
      </c>
      <c r="I167" s="671"/>
    </row>
    <row r="168" spans="1:9" x14ac:dyDescent="0.25">
      <c r="A168" s="667">
        <v>200</v>
      </c>
      <c r="B168" s="668">
        <v>43082</v>
      </c>
      <c r="C168" s="667">
        <v>200</v>
      </c>
      <c r="D168" s="669">
        <v>20.52</v>
      </c>
      <c r="E168" s="669">
        <v>15.7</v>
      </c>
      <c r="F168" s="669">
        <f t="shared" si="46"/>
        <v>-964</v>
      </c>
      <c r="G168" s="669">
        <f t="shared" si="47"/>
        <v>4104</v>
      </c>
      <c r="H168" s="671">
        <f t="shared" si="48"/>
        <v>-0.23489278752436649</v>
      </c>
      <c r="I168" s="671" t="s">
        <v>182</v>
      </c>
    </row>
    <row r="169" spans="1:9" x14ac:dyDescent="0.25">
      <c r="A169" s="667">
        <v>200</v>
      </c>
      <c r="B169" s="668">
        <v>43083</v>
      </c>
      <c r="C169" s="667">
        <v>200</v>
      </c>
      <c r="D169" s="669">
        <v>20.520199999999999</v>
      </c>
      <c r="E169" s="669">
        <v>19.22</v>
      </c>
      <c r="F169" s="669">
        <f t="shared" si="46"/>
        <v>-260.04000000000008</v>
      </c>
      <c r="G169" s="669">
        <f t="shared" si="47"/>
        <v>4104.04</v>
      </c>
      <c r="H169" s="671">
        <f t="shared" si="48"/>
        <v>-6.3361955536495762E-2</v>
      </c>
      <c r="I169" s="671"/>
    </row>
    <row r="170" spans="1:9" x14ac:dyDescent="0.25">
      <c r="A170" s="667">
        <v>100</v>
      </c>
      <c r="B170" s="668">
        <v>43111</v>
      </c>
      <c r="C170" s="667">
        <v>100</v>
      </c>
      <c r="D170" s="669">
        <v>19.73</v>
      </c>
      <c r="E170" s="669">
        <v>21.74</v>
      </c>
      <c r="F170" s="669">
        <f t="shared" si="46"/>
        <v>200.9999999999998</v>
      </c>
      <c r="G170" s="669">
        <f t="shared" si="47"/>
        <v>1973</v>
      </c>
      <c r="H170" s="671">
        <f t="shared" si="48"/>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F102:F103">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H104:K104 F104: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54.36</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4348.8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2858.579999999999</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1253.9999999999973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0.40519581233035967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3.164091243561442E-2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12.026548672566372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59.796000000000006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59.252400000000002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58.708800000000004</v>
      </c>
      <c r="W19" s="2"/>
      <c r="X19" s="131"/>
      <c r="AD19" s="178"/>
      <c r="AG19" s="178"/>
    </row>
    <row r="20" spans="1:33" x14ac:dyDescent="0.25">
      <c r="P20" s="78">
        <v>1.07</v>
      </c>
      <c r="Q20" s="78">
        <f t="shared" si="2"/>
        <v>58.165200000000006</v>
      </c>
      <c r="W20" s="2"/>
      <c r="X20" s="131"/>
    </row>
    <row r="21" spans="1:33" x14ac:dyDescent="0.25">
      <c r="P21" s="78">
        <v>1.06</v>
      </c>
      <c r="Q21" s="78">
        <f t="shared" si="2"/>
        <v>57.621600000000001</v>
      </c>
      <c r="W21" s="2"/>
      <c r="X21" s="131"/>
      <c r="AD21" s="178"/>
      <c r="AG21" s="178"/>
    </row>
    <row r="22" spans="1:33" x14ac:dyDescent="0.25">
      <c r="P22" s="78">
        <v>1.05</v>
      </c>
      <c r="Q22" s="78">
        <f t="shared" si="2"/>
        <v>57.078000000000003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56.534399999999998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55.9908</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55.447200000000002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54.903599999999997</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54.36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53.816400000000002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53.272799999999997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52.729199999999999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52.185600000000001</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51.641999999999996</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51.098399999999998</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50.5548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50.011200000000002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49.467600000000004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48.923999999999999</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41.24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12372</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-742.45000000001164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-742.45000000001164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-5.6613125216841802E-2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4.4131910766246361E-2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8.9652173913043498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45.364000000000004</v>
      </c>
    </row>
    <row r="18" spans="1:20" x14ac:dyDescent="0.25">
      <c r="B18" s="69">
        <v>43682</v>
      </c>
      <c r="C18" s="7">
        <v>100</v>
      </c>
      <c r="D18" s="43">
        <v>35.200000000000003</v>
      </c>
      <c r="E18" s="43">
        <v>0</v>
      </c>
      <c r="F18" s="43">
        <f t="shared" si="0"/>
        <v>3520.0000000000005</v>
      </c>
      <c r="H18" s="67"/>
      <c r="O18" s="78">
        <v>1.0900000000000001</v>
      </c>
      <c r="P18" s="78">
        <f t="shared" ref="P18:P37" si="2">O18*$Q$4</f>
        <v>44.951600000000006</v>
      </c>
      <c r="T18" s="1"/>
    </row>
    <row r="19" spans="1:20" x14ac:dyDescent="0.25">
      <c r="O19" s="78">
        <v>1.08</v>
      </c>
      <c r="P19" s="78">
        <f t="shared" si="2"/>
        <v>44.539200000000008</v>
      </c>
    </row>
    <row r="20" spans="1:20" x14ac:dyDescent="0.25">
      <c r="C20" s="4"/>
      <c r="D20" s="3"/>
      <c r="E20" s="3"/>
      <c r="F20" s="3"/>
      <c r="H20" s="67"/>
      <c r="O20" s="78">
        <v>1.07</v>
      </c>
      <c r="P20" s="78">
        <f t="shared" si="2"/>
        <v>44.126800000000003</v>
      </c>
    </row>
    <row r="21" spans="1:20" x14ac:dyDescent="0.25">
      <c r="O21" s="78">
        <v>1.06</v>
      </c>
      <c r="P21" s="78">
        <f t="shared" si="2"/>
        <v>43.714400000000005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43.302000000000007</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42.889600000000002</v>
      </c>
    </row>
    <row r="24" spans="1:20" x14ac:dyDescent="0.25">
      <c r="O24" s="78">
        <v>1.03</v>
      </c>
      <c r="P24" s="78">
        <f t="shared" si="2"/>
        <v>42.477200000000003</v>
      </c>
    </row>
    <row r="25" spans="1:20" x14ac:dyDescent="0.25">
      <c r="O25" s="78">
        <v>1.02</v>
      </c>
      <c r="P25" s="78">
        <f t="shared" si="2"/>
        <v>42.064800000000005</v>
      </c>
    </row>
    <row r="26" spans="1:20" x14ac:dyDescent="0.25">
      <c r="O26" s="78">
        <v>1.01</v>
      </c>
      <c r="P26" s="78">
        <f t="shared" si="2"/>
        <v>41.6524</v>
      </c>
    </row>
    <row r="27" spans="1:20" x14ac:dyDescent="0.25">
      <c r="O27" s="78">
        <v>1</v>
      </c>
      <c r="P27" s="78">
        <f t="shared" si="2"/>
        <v>41.24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40.827600000000004</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40.415199999999999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40.002800000000001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39.590400000000002</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39.177999999999997</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38.765599999999999</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38.353200000000001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37.940800000000003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37.528400000000005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37.116</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22.2</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15540</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-540.44000000000233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-540.44000000000233</v>
      </c>
    </row>
    <row r="9" spans="1:21" x14ac:dyDescent="0.25">
      <c r="B9" s="69">
        <v>43746</v>
      </c>
      <c r="C9" s="7">
        <v>100</v>
      </c>
      <c r="D9" s="43">
        <v>20.38</v>
      </c>
      <c r="E9" s="43">
        <v>0</v>
      </c>
      <c r="F9" s="43">
        <f t="shared" si="0"/>
        <v>2038</v>
      </c>
      <c r="G9" s="4"/>
      <c r="H9" s="158"/>
      <c r="I9" s="3"/>
      <c r="J9" s="3"/>
      <c r="K9" s="3"/>
      <c r="L9" s="4"/>
      <c r="M9" s="4"/>
      <c r="O9" s="11" t="s">
        <v>202</v>
      </c>
      <c r="Q9" s="131">
        <f>IF(Q2=0, 0, Q8/Q6)</f>
        <v>-3.3608533099840694E-2</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24.42</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24.198</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23.975999999999999</v>
      </c>
    </row>
    <row r="20" spans="1:16" x14ac:dyDescent="0.25">
      <c r="O20" s="78">
        <v>1.07</v>
      </c>
      <c r="P20" s="78">
        <f t="shared" si="2"/>
        <v>23.754000000000001</v>
      </c>
    </row>
    <row r="21" spans="1:16" x14ac:dyDescent="0.25">
      <c r="O21" s="78">
        <v>1.06</v>
      </c>
      <c r="P21" s="78">
        <f t="shared" si="2"/>
        <v>23.532</v>
      </c>
    </row>
    <row r="22" spans="1:16" x14ac:dyDescent="0.25">
      <c r="O22" s="78">
        <v>1.05</v>
      </c>
      <c r="P22" s="78">
        <f t="shared" si="2"/>
        <v>23.31</v>
      </c>
    </row>
    <row r="23" spans="1:16" x14ac:dyDescent="0.25">
      <c r="O23" s="78">
        <v>1.04</v>
      </c>
      <c r="P23" s="78">
        <f t="shared" si="2"/>
        <v>23.088000000000001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22.866</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22.643999999999998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22.422000000000001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22.2</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21.977999999999998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21.756</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21.533999999999999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21.311999999999998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21.09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20.867999999999999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20.646000000000001</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20.423999999999999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20.202000000000002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19.98</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2019-12-16T04:35:39Z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