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33" i="35"/>
  <c r="N12" i="35"/>
  <c r="N57" i="35"/>
  <c r="N6" i="35"/>
  <c r="N8" i="35"/>
  <c r="N29" i="35"/>
  <c r="N49" i="35"/>
  <c r="N28" i="35"/>
  <c r="N25" i="35"/>
  <c r="N52" i="35"/>
  <c r="N21" i="35"/>
  <c r="N44" i="35"/>
  <c r="N20" i="35"/>
  <c r="N39" i="35"/>
  <c r="N45" i="35"/>
  <c r="N10" i="35"/>
  <c r="N9" i="35"/>
  <c r="N38" i="35"/>
  <c r="N17" i="35"/>
  <c r="N15" i="35"/>
  <c r="N27" i="35"/>
  <c r="N48" i="35"/>
  <c r="N47" i="35"/>
  <c r="N42" i="35"/>
  <c r="N54" i="35"/>
  <c r="N34" i="35"/>
  <c r="N35" i="35"/>
  <c r="N36" i="35"/>
  <c r="N5" i="35"/>
  <c r="N56" i="35"/>
  <c r="N16" i="35"/>
  <c r="N43" i="35"/>
  <c r="N30" i="35"/>
  <c r="N3" i="35"/>
  <c r="N37" i="35"/>
  <c r="N31" i="35"/>
  <c r="N4" i="35"/>
  <c r="N2" i="35"/>
  <c r="N14" i="35"/>
  <c r="N19" i="35"/>
  <c r="N24" i="35"/>
  <c r="N26" i="35"/>
  <c r="N40" i="35"/>
  <c r="N13" i="35"/>
  <c r="N32" i="35"/>
  <c r="N46" i="35"/>
  <c r="N11" i="35"/>
  <c r="N22" i="35"/>
  <c r="N18" i="35"/>
  <c r="N7" i="35"/>
  <c r="N41" i="35"/>
  <c r="N23" i="35"/>
  <c r="D397" i="38"/>
  <c r="E397" i="38"/>
  <c r="G397" i="38"/>
  <c r="H397" i="38"/>
  <c r="K397" i="38"/>
  <c r="L397" i="38"/>
  <c r="M397" i="38"/>
  <c r="T397" i="38" s="1"/>
  <c r="R397" i="38"/>
  <c r="U397" i="38"/>
  <c r="L54" i="17"/>
  <c r="F54" i="17"/>
  <c r="H54" i="17"/>
  <c r="G54" i="17"/>
  <c r="F6" i="17"/>
  <c r="O397" i="38" l="1"/>
  <c r="P397" i="38" s="1"/>
  <c r="V397" i="38"/>
  <c r="N397" i="38"/>
  <c r="F53" i="17"/>
  <c r="G53" i="17"/>
  <c r="H53" i="17"/>
  <c r="L53" i="17"/>
  <c r="L44" i="17"/>
  <c r="L45" i="17"/>
  <c r="L46" i="17"/>
  <c r="L47" i="17"/>
  <c r="L48" i="17"/>
  <c r="L49" i="17"/>
  <c r="L50" i="17"/>
  <c r="L51" i="17"/>
  <c r="L52" i="17"/>
  <c r="L43" i="17"/>
  <c r="F255" i="7"/>
  <c r="H255" i="7"/>
  <c r="G255" i="7"/>
  <c r="F109" i="7"/>
  <c r="D396" i="38"/>
  <c r="E396" i="38"/>
  <c r="G396" i="38"/>
  <c r="H396" i="38"/>
  <c r="K396" i="38"/>
  <c r="L396" i="38"/>
  <c r="M396" i="38"/>
  <c r="T396" i="38" s="1"/>
  <c r="N396" i="38"/>
  <c r="R396" i="38"/>
  <c r="W397" i="38" l="1"/>
  <c r="O396" i="38"/>
  <c r="D395" i="38" l="1"/>
  <c r="E395" i="38"/>
  <c r="G395" i="38"/>
  <c r="H395" i="38"/>
  <c r="K395" i="38"/>
  <c r="L395" i="38"/>
  <c r="M395" i="38"/>
  <c r="N395" i="38" s="1"/>
  <c r="R395" i="38"/>
  <c r="F37" i="43"/>
  <c r="H37" i="43"/>
  <c r="G37" i="43"/>
  <c r="F5" i="43"/>
  <c r="G47" i="70"/>
  <c r="K8" i="70"/>
  <c r="H18" i="70"/>
  <c r="C18" i="69"/>
  <c r="AE63" i="61"/>
  <c r="AE64" i="61"/>
  <c r="AE65" i="61"/>
  <c r="AE66" i="61"/>
  <c r="AE67" i="61"/>
  <c r="AE68" i="61"/>
  <c r="AE69" i="61"/>
  <c r="AD59" i="61"/>
  <c r="AD60" i="61"/>
  <c r="AD61" i="61"/>
  <c r="AD62" i="61"/>
  <c r="AD63" i="61"/>
  <c r="AD64" i="61"/>
  <c r="AD65" i="61"/>
  <c r="AD66" i="61"/>
  <c r="AD67" i="61"/>
  <c r="AD68" i="61"/>
  <c r="AD69" i="61"/>
  <c r="O395" i="38" l="1"/>
  <c r="T395" i="38"/>
  <c r="D394" i="38"/>
  <c r="E394" i="38"/>
  <c r="G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G393" i="38"/>
  <c r="H393" i="38"/>
  <c r="K393" i="38"/>
  <c r="L393" i="38" s="1"/>
  <c r="M393" i="38"/>
  <c r="T393" i="38" s="1"/>
  <c r="N393" i="38"/>
  <c r="R393" i="38"/>
  <c r="O394" i="38" l="1"/>
  <c r="N394" i="38"/>
  <c r="O393" i="38"/>
  <c r="F34" i="61"/>
  <c r="G34" i="61"/>
  <c r="H34" i="61"/>
  <c r="F44" i="70"/>
  <c r="G44" i="70"/>
  <c r="H44" i="70"/>
  <c r="G390" i="38"/>
  <c r="G391" i="38"/>
  <c r="G392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K93" i="68"/>
  <c r="M93" i="68"/>
  <c r="C93" i="68"/>
  <c r="F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2" i="61"/>
  <c r="AE61" i="61"/>
  <c r="P74" i="61"/>
  <c r="AE60" i="61"/>
  <c r="P73" i="61"/>
  <c r="AE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3"/>
  <c r="M24" i="40"/>
  <c r="K86" i="53"/>
  <c r="K19" i="68"/>
  <c r="K19" i="59"/>
  <c r="M23" i="17"/>
  <c r="H19" i="66"/>
  <c r="C24" i="40"/>
  <c r="M19" i="72"/>
  <c r="H63" i="66"/>
  <c r="C407" i="17"/>
  <c r="K55" i="50"/>
  <c r="F72" i="70"/>
  <c r="M63" i="66"/>
  <c r="H94" i="52"/>
  <c r="F19" i="72"/>
  <c r="H85" i="64"/>
  <c r="K19" i="50"/>
  <c r="C94" i="52"/>
  <c r="F19" i="57"/>
  <c r="M19" i="53"/>
  <c r="M103" i="58"/>
  <c r="M19" i="57"/>
  <c r="K72" i="59"/>
  <c r="H19" i="50"/>
  <c r="K63" i="66"/>
  <c r="H23" i="17"/>
  <c r="H100" i="34"/>
  <c r="K100" i="34"/>
  <c r="K30" i="49"/>
  <c r="F19" i="69"/>
  <c r="K73" i="61"/>
  <c r="M19" i="59"/>
  <c r="C19" i="64"/>
  <c r="C19" i="58"/>
  <c r="F65" i="71"/>
  <c r="K19" i="53"/>
  <c r="H32" i="31"/>
  <c r="K19" i="62"/>
  <c r="H90" i="72"/>
  <c r="F19" i="34"/>
  <c r="H65" i="63"/>
  <c r="M73" i="61"/>
  <c r="M19" i="63"/>
  <c r="H55" i="50"/>
  <c r="C19" i="3"/>
  <c r="C72" i="70"/>
  <c r="C86" i="53"/>
  <c r="F156" i="49"/>
  <c r="H103" i="58"/>
  <c r="M119" i="7"/>
  <c r="K19" i="60"/>
  <c r="H19" i="69"/>
  <c r="M19" i="3"/>
  <c r="H19" i="52"/>
  <c r="C65" i="63"/>
  <c r="C19" i="41"/>
  <c r="H19" i="55"/>
  <c r="H32" i="25"/>
  <c r="F19" i="58"/>
  <c r="M19" i="60"/>
  <c r="H19" i="72"/>
  <c r="H19" i="54"/>
  <c r="H19" i="3"/>
  <c r="F19" i="52"/>
  <c r="K111" i="54"/>
  <c r="H19" i="70"/>
  <c r="C72" i="59"/>
  <c r="F19" i="63"/>
  <c r="M65" i="71"/>
  <c r="C19" i="60"/>
  <c r="H19" i="64"/>
  <c r="K19" i="66"/>
  <c r="C156" i="49"/>
  <c r="M111" i="54"/>
  <c r="C111" i="54"/>
  <c r="H19" i="62"/>
  <c r="C19" i="75"/>
  <c r="K19" i="3"/>
  <c r="C19" i="59"/>
  <c r="K103" i="58"/>
  <c r="K156" i="49"/>
  <c r="C29" i="51"/>
  <c r="C30" i="49"/>
  <c r="C19" i="66"/>
  <c r="K19" i="58"/>
  <c r="M29" i="51"/>
  <c r="H407" i="17"/>
  <c r="K119" i="7"/>
  <c r="K19" i="34"/>
  <c r="C19" i="68"/>
  <c r="M75" i="41"/>
  <c r="C100" i="34"/>
  <c r="C19" i="55"/>
  <c r="M19" i="73"/>
  <c r="H65" i="71"/>
  <c r="F19" i="68"/>
  <c r="C19" i="69"/>
  <c r="M19" i="61"/>
  <c r="C19" i="71"/>
  <c r="C19" i="54"/>
  <c r="M19" i="54"/>
  <c r="F19" i="3"/>
  <c r="K75" i="41"/>
  <c r="K19" i="63"/>
  <c r="C19" i="63"/>
  <c r="F19" i="62"/>
  <c r="C19" i="57"/>
  <c r="F65" i="63"/>
  <c r="H19" i="34"/>
  <c r="F75" i="41"/>
  <c r="M100" i="34"/>
  <c r="F30" i="49"/>
  <c r="H19" i="58"/>
  <c r="M55" i="50"/>
  <c r="K72" i="70"/>
  <c r="C90" i="72"/>
  <c r="K65" i="71"/>
  <c r="K19" i="73"/>
  <c r="C103" i="58"/>
  <c r="K65" i="63"/>
  <c r="F19" i="64"/>
  <c r="K32" i="25"/>
  <c r="K19" i="70"/>
  <c r="H156" i="49"/>
  <c r="M32" i="31"/>
  <c r="K148" i="45"/>
  <c r="C19" i="34"/>
  <c r="K19" i="64"/>
  <c r="F19" i="59"/>
  <c r="F72" i="59"/>
  <c r="C73" i="61"/>
  <c r="M19" i="75"/>
  <c r="H72" i="70"/>
  <c r="H19" i="68"/>
  <c r="M65" i="63"/>
  <c r="H19" i="75"/>
  <c r="M19" i="34"/>
  <c r="H111" i="54"/>
  <c r="C32" i="25"/>
  <c r="K23" i="17"/>
  <c r="F19" i="71"/>
  <c r="C120" i="57"/>
  <c r="H148" i="45"/>
  <c r="M19" i="66"/>
  <c r="K19" i="57"/>
  <c r="M19" i="70"/>
  <c r="M72" i="59"/>
  <c r="C55" i="50"/>
  <c r="F55" i="50"/>
  <c r="M19" i="45"/>
  <c r="C19" i="72"/>
  <c r="H86" i="53"/>
  <c r="M120" i="57"/>
  <c r="H19" i="73"/>
  <c r="M90" i="72"/>
  <c r="H19" i="59"/>
  <c r="F19" i="55"/>
  <c r="F85" i="64"/>
  <c r="C19" i="52"/>
  <c r="H30" i="49"/>
  <c r="M156" i="49"/>
  <c r="F19" i="61"/>
  <c r="K19" i="61"/>
  <c r="H29" i="51"/>
  <c r="C19" i="73"/>
  <c r="H19" i="71"/>
  <c r="C19" i="62"/>
  <c r="K29" i="51"/>
  <c r="F29" i="51"/>
  <c r="C19" i="53"/>
  <c r="K94" i="52"/>
  <c r="F100" i="34"/>
  <c r="K120" i="57"/>
  <c r="C19" i="61"/>
  <c r="H75" i="41"/>
  <c r="F148" i="45"/>
  <c r="H19" i="41"/>
  <c r="K19" i="72"/>
  <c r="F67" i="60"/>
  <c r="K19" i="75"/>
  <c r="F120" i="57"/>
  <c r="F103" i="58"/>
  <c r="C148" i="45"/>
  <c r="K85" i="64"/>
  <c r="H72" i="59"/>
  <c r="F19" i="54"/>
  <c r="F86" i="53"/>
  <c r="H120" i="57"/>
  <c r="H19" i="63"/>
  <c r="K67" i="60"/>
  <c r="K19" i="45"/>
  <c r="H19" i="61"/>
  <c r="F19" i="60"/>
  <c r="F19" i="75"/>
  <c r="K90" i="72"/>
  <c r="M19" i="62"/>
  <c r="K19" i="71"/>
  <c r="F19" i="70"/>
  <c r="M19" i="64"/>
  <c r="M72" i="70"/>
  <c r="M19" i="50"/>
  <c r="F94" i="52"/>
  <c r="M19" i="71"/>
  <c r="M94" i="52"/>
  <c r="M19" i="58"/>
  <c r="F19" i="41"/>
  <c r="F32" i="25"/>
  <c r="M19" i="55"/>
  <c r="K19" i="69"/>
  <c r="F407" i="17"/>
  <c r="M85" i="64"/>
  <c r="F63" i="66"/>
  <c r="F24" i="40"/>
  <c r="C67" i="60"/>
  <c r="F19" i="66"/>
  <c r="H24" i="40"/>
  <c r="M407" i="17"/>
  <c r="H19" i="45"/>
  <c r="K19" i="55"/>
  <c r="C63" i="66"/>
  <c r="F111" i="54"/>
  <c r="M19" i="52"/>
  <c r="M19" i="69"/>
  <c r="C65" i="71"/>
  <c r="M30" i="49"/>
  <c r="M19" i="41"/>
  <c r="H67" i="60"/>
  <c r="C19" i="45"/>
  <c r="H19" i="57"/>
  <c r="K24" i="40"/>
  <c r="K19" i="54"/>
  <c r="H73" i="61"/>
  <c r="H119" i="7"/>
  <c r="M86" i="53"/>
  <c r="M32" i="25"/>
  <c r="H19" i="60"/>
  <c r="C75" i="41"/>
  <c r="F73" i="61"/>
  <c r="K19" i="52"/>
  <c r="F19" i="73"/>
  <c r="M19" i="68"/>
  <c r="C85" i="64"/>
  <c r="K19" i="41"/>
  <c r="K32" i="31"/>
  <c r="C19" i="70"/>
  <c r="F19" i="53"/>
  <c r="M67" i="60"/>
  <c r="K407" i="17"/>
  <c r="F90" i="72"/>
  <c r="M148" i="45"/>
  <c r="C19" i="50"/>
  <c r="F19" i="45"/>
  <c r="F19" i="50"/>
  <c r="F119" i="7"/>
  <c r="C119" i="7"/>
  <c r="F32" i="31"/>
  <c r="C32" i="31"/>
  <c r="F23" i="17"/>
  <c r="C23" i="17"/>
  <c r="U396" i="38" l="1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94" i="38" l="1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5" i="38" l="1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<sst xmlns="http://schemas.openxmlformats.org/spreadsheetml/2006/main" count="5556" uniqueCount="782">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</sst>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5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55"/>
      <tableStyleElement type="headerRow" dxfId="1254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497760"/>
        <c:axId val="537498152"/>
      </c:scatterChart>
      <c:valAx>
        <c:axId val="53749776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98152"/>
        <c:crosses val="autoZero"/>
        <c:crossBetween val="midCat"/>
      </c:valAx>
      <c:valAx>
        <c:axId val="537498152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498936"/>
        <c:axId val="537499328"/>
      </c:scatterChart>
      <c:valAx>
        <c:axId val="5374989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99328"/>
        <c:crosses val="autoZero"/>
        <c:crossBetween val="midCat"/>
      </c:valAx>
      <c:valAx>
        <c:axId val="53749932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498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00112"/>
        <c:axId val="537500504"/>
      </c:scatterChart>
      <c:valAx>
        <c:axId val="5375001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0504"/>
        <c:crosses val="autoZero"/>
        <c:crossBetween val="midCat"/>
      </c:valAx>
      <c:valAx>
        <c:axId val="5375005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0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02856"/>
        <c:axId val="537503248"/>
      </c:scatterChart>
      <c:valAx>
        <c:axId val="53750285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3248"/>
        <c:crosses val="autoZero"/>
        <c:crossBetween val="midCat"/>
      </c:valAx>
      <c:valAx>
        <c:axId val="53750324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2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04032"/>
        <c:axId val="537504424"/>
      </c:scatterChart>
      <c:valAx>
        <c:axId val="5375040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4424"/>
        <c:crosses val="autoZero"/>
        <c:crossBetween val="midCat"/>
      </c:valAx>
      <c:valAx>
        <c:axId val="537504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7502072"/>
        <c:axId val="537501680"/>
      </c:scatterChart>
      <c:valAx>
        <c:axId val="5375020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1680"/>
        <c:crosses val="autoZero"/>
        <c:crossBetween val="midCat"/>
      </c:valAx>
      <c:valAx>
        <c:axId val="5375016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2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42833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9153632"/>
        <c:axId val="679154024"/>
      </c:scatterChart>
      <c:valAx>
        <c:axId val="67915363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4024"/>
        <c:crosses val="autoZero"/>
        <c:crossBetween val="midCat"/>
      </c:valAx>
      <c:valAx>
        <c:axId val="679154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363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502464"/>
        <c:axId val="679155984"/>
      </c:lineChart>
      <c:dateAx>
        <c:axId val="53750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5984"/>
        <c:crosses val="autoZero"/>
        <c:auto val="1"/>
        <c:lblOffset val="100"/>
        <c:baseTimeUnit val="days"/>
      </c:dateAx>
      <c:valAx>
        <c:axId val="67915598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50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57944"/>
        <c:axId val="679158336"/>
      </c:lineChart>
      <c:dateAx>
        <c:axId val="679157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8336"/>
        <c:crosses val="autoZero"/>
        <c:auto val="1"/>
        <c:lblOffset val="100"/>
        <c:baseTimeUnit val="days"/>
      </c:dateAx>
      <c:valAx>
        <c:axId val="67915833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7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60296"/>
        <c:axId val="679160688"/>
      </c:lineChart>
      <c:dateAx>
        <c:axId val="679160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0688"/>
        <c:crosses val="autoZero"/>
        <c:auto val="1"/>
        <c:lblOffset val="100"/>
        <c:baseTimeUnit val="days"/>
      </c:dateAx>
      <c:valAx>
        <c:axId val="679160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62648"/>
        <c:axId val="679163040"/>
      </c:lineChart>
      <c:dateAx>
        <c:axId val="679162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3040"/>
        <c:crosses val="autoZero"/>
        <c:auto val="1"/>
        <c:lblOffset val="100"/>
        <c:baseTimeUnit val="days"/>
      </c:dateAx>
      <c:valAx>
        <c:axId val="679163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65000"/>
        <c:axId val="679165392"/>
      </c:lineChart>
      <c:dateAx>
        <c:axId val="679165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5392"/>
        <c:crosses val="autoZero"/>
        <c:auto val="1"/>
        <c:lblOffset val="100"/>
        <c:baseTimeUnit val="days"/>
      </c:dateAx>
      <c:valAx>
        <c:axId val="6791653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167352"/>
        <c:axId val="679167744"/>
      </c:lineChart>
      <c:dateAx>
        <c:axId val="67916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7744"/>
        <c:crosses val="autoZero"/>
        <c:auto val="1"/>
        <c:lblOffset val="100"/>
        <c:baseTimeUnit val="days"/>
      </c:dateAx>
      <c:valAx>
        <c:axId val="679167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6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71624"/>
        <c:axId val="679872016"/>
      </c:lineChart>
      <c:dateAx>
        <c:axId val="679871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2016"/>
        <c:crosses val="autoZero"/>
        <c:auto val="1"/>
        <c:lblOffset val="100"/>
        <c:baseTimeUnit val="days"/>
      </c:dateAx>
      <c:valAx>
        <c:axId val="6798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73976"/>
        <c:axId val="679874368"/>
      </c:lineChart>
      <c:dateAx>
        <c:axId val="679873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4368"/>
        <c:crosses val="autoZero"/>
        <c:auto val="1"/>
        <c:lblOffset val="100"/>
        <c:baseTimeUnit val="days"/>
      </c:dateAx>
      <c:valAx>
        <c:axId val="679874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76328"/>
        <c:axId val="679876720"/>
      </c:lineChart>
      <c:dateAx>
        <c:axId val="679876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6720"/>
        <c:crosses val="autoZero"/>
        <c:auto val="1"/>
        <c:lblOffset val="100"/>
        <c:baseTimeUnit val="days"/>
      </c:dateAx>
      <c:valAx>
        <c:axId val="679876720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78680"/>
        <c:axId val="679879072"/>
      </c:lineChart>
      <c:dateAx>
        <c:axId val="679878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9072"/>
        <c:crosses val="autoZero"/>
        <c:auto val="1"/>
        <c:lblOffset val="100"/>
        <c:baseTimeUnit val="days"/>
      </c:dateAx>
      <c:valAx>
        <c:axId val="67987907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7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81032"/>
        <c:axId val="679881424"/>
      </c:lineChart>
      <c:dateAx>
        <c:axId val="679881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81424"/>
        <c:crosses val="autoZero"/>
        <c:auto val="1"/>
        <c:lblOffset val="100"/>
        <c:baseTimeUnit val="days"/>
      </c:dateAx>
      <c:valAx>
        <c:axId val="6798814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8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83384"/>
        <c:axId val="679883776"/>
      </c:lineChart>
      <c:dateAx>
        <c:axId val="67988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83776"/>
        <c:crosses val="autoZero"/>
        <c:auto val="1"/>
        <c:lblOffset val="100"/>
        <c:baseTimeUnit val="days"/>
      </c:dateAx>
      <c:valAx>
        <c:axId val="67988377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8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9885736"/>
        <c:axId val="679886128"/>
      </c:lineChart>
      <c:dateAx>
        <c:axId val="67988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86128"/>
        <c:crosses val="autoZero"/>
        <c:auto val="1"/>
        <c:lblOffset val="100"/>
        <c:baseTimeUnit val="days"/>
      </c:dateAx>
      <c:valAx>
        <c:axId val="6798861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88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70024"/>
        <c:axId val="680370416"/>
      </c:lineChart>
      <c:dateAx>
        <c:axId val="680370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0416"/>
        <c:crosses val="autoZero"/>
        <c:auto val="1"/>
        <c:lblOffset val="100"/>
        <c:baseTimeUnit val="days"/>
      </c:dateAx>
      <c:valAx>
        <c:axId val="680370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71984"/>
        <c:axId val="680372376"/>
      </c:lineChart>
      <c:dateAx>
        <c:axId val="6803719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2376"/>
        <c:crosses val="autoZero"/>
        <c:auto val="1"/>
        <c:lblOffset val="100"/>
        <c:baseTimeUnit val="days"/>
      </c:dateAx>
      <c:valAx>
        <c:axId val="68037237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74336"/>
        <c:axId val="680374728"/>
      </c:lineChart>
      <c:dateAx>
        <c:axId val="68037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4728"/>
        <c:crosses val="autoZero"/>
        <c:auto val="1"/>
        <c:lblOffset val="100"/>
        <c:baseTimeUnit val="days"/>
      </c:dateAx>
      <c:valAx>
        <c:axId val="6803747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76296"/>
        <c:axId val="680376688"/>
      </c:lineChart>
      <c:dateAx>
        <c:axId val="680376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6688"/>
        <c:crosses val="autoZero"/>
        <c:auto val="1"/>
        <c:lblOffset val="100"/>
        <c:baseTimeUnit val="days"/>
      </c:dateAx>
      <c:valAx>
        <c:axId val="6803766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6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78648"/>
        <c:axId val="680379040"/>
      </c:lineChart>
      <c:dateAx>
        <c:axId val="680378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9040"/>
        <c:crosses val="autoZero"/>
        <c:auto val="1"/>
        <c:lblOffset val="100"/>
        <c:baseTimeUnit val="days"/>
      </c:dateAx>
      <c:valAx>
        <c:axId val="6803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78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81000"/>
        <c:axId val="680381392"/>
      </c:lineChart>
      <c:dateAx>
        <c:axId val="6803810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81392"/>
        <c:crosses val="autoZero"/>
        <c:auto val="1"/>
        <c:lblOffset val="100"/>
        <c:baseTimeUnit val="days"/>
      </c:dateAx>
      <c:valAx>
        <c:axId val="68038139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81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383352"/>
        <c:axId val="680383744"/>
      </c:lineChart>
      <c:dateAx>
        <c:axId val="68038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83744"/>
        <c:crosses val="autoZero"/>
        <c:auto val="1"/>
        <c:lblOffset val="100"/>
        <c:baseTimeUnit val="days"/>
      </c:dateAx>
      <c:valAx>
        <c:axId val="680383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38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37648"/>
        <c:axId val="693038040"/>
      </c:lineChart>
      <c:dateAx>
        <c:axId val="693037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38040"/>
        <c:crosses val="autoZero"/>
        <c:auto val="1"/>
        <c:lblOffset val="100"/>
        <c:baseTimeUnit val="days"/>
      </c:dateAx>
      <c:valAx>
        <c:axId val="69303804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3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40000"/>
        <c:axId val="693040392"/>
      </c:lineChart>
      <c:dateAx>
        <c:axId val="693040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0392"/>
        <c:crosses val="autoZero"/>
        <c:auto val="1"/>
        <c:lblOffset val="100"/>
        <c:baseTimeUnit val="days"/>
      </c:dateAx>
      <c:valAx>
        <c:axId val="69304039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42352"/>
        <c:axId val="693042744"/>
      </c:lineChart>
      <c:catAx>
        <c:axId val="69304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2744"/>
        <c:crosses val="autoZero"/>
        <c:auto val="1"/>
        <c:lblAlgn val="ctr"/>
        <c:lblOffset val="100"/>
        <c:noMultiLvlLbl val="0"/>
      </c:catAx>
      <c:valAx>
        <c:axId val="693042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44704"/>
        <c:axId val="693045096"/>
      </c:lineChart>
      <c:dateAx>
        <c:axId val="69304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5096"/>
        <c:crosses val="autoZero"/>
        <c:auto val="1"/>
        <c:lblOffset val="100"/>
        <c:baseTimeUnit val="days"/>
      </c:dateAx>
      <c:valAx>
        <c:axId val="69304509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47056"/>
        <c:axId val="693047448"/>
      </c:lineChart>
      <c:dateAx>
        <c:axId val="693047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7448"/>
        <c:crosses val="autoZero"/>
        <c:auto val="1"/>
        <c:lblOffset val="100"/>
        <c:baseTimeUnit val="days"/>
      </c:dateAx>
      <c:valAx>
        <c:axId val="69304744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7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49408"/>
        <c:axId val="693049800"/>
      </c:lineChart>
      <c:catAx>
        <c:axId val="693049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9800"/>
        <c:crosses val="autoZero"/>
        <c:auto val="1"/>
        <c:lblAlgn val="ctr"/>
        <c:lblOffset val="100"/>
        <c:noMultiLvlLbl val="0"/>
      </c:catAx>
      <c:valAx>
        <c:axId val="6930498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4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3051760"/>
        <c:axId val="693052152"/>
      </c:lineChart>
      <c:dateAx>
        <c:axId val="693051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52152"/>
        <c:crosses val="autoZero"/>
        <c:auto val="1"/>
        <c:lblOffset val="100"/>
        <c:baseTimeUnit val="days"/>
      </c:dateAx>
      <c:valAx>
        <c:axId val="6930521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05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35528"/>
        <c:axId val="695435920"/>
      </c:lineChart>
      <c:catAx>
        <c:axId val="695435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35920"/>
        <c:crosses val="autoZero"/>
        <c:auto val="1"/>
        <c:lblAlgn val="ctr"/>
        <c:lblOffset val="100"/>
        <c:noMultiLvlLbl val="0"/>
      </c:catAx>
      <c:valAx>
        <c:axId val="6954359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35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37880"/>
        <c:axId val="695438272"/>
      </c:lineChart>
      <c:dateAx>
        <c:axId val="695437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38272"/>
        <c:crosses val="autoZero"/>
        <c:auto val="1"/>
        <c:lblOffset val="100"/>
        <c:baseTimeUnit val="days"/>
      </c:dateAx>
      <c:valAx>
        <c:axId val="6954382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3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40232"/>
        <c:axId val="695440624"/>
      </c:lineChart>
      <c:dateAx>
        <c:axId val="695440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0624"/>
        <c:crosses val="autoZero"/>
        <c:auto val="1"/>
        <c:lblOffset val="100"/>
        <c:baseTimeUnit val="days"/>
      </c:dateAx>
      <c:valAx>
        <c:axId val="6954406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42584"/>
        <c:axId val="695442976"/>
      </c:lineChart>
      <c:dateAx>
        <c:axId val="695442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2976"/>
        <c:crosses val="autoZero"/>
        <c:auto val="1"/>
        <c:lblOffset val="100"/>
        <c:baseTimeUnit val="days"/>
      </c:dateAx>
      <c:valAx>
        <c:axId val="695442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44936"/>
        <c:axId val="695445328"/>
      </c:lineChart>
      <c:dateAx>
        <c:axId val="6954449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5328"/>
        <c:crosses val="autoZero"/>
        <c:auto val="1"/>
        <c:lblOffset val="100"/>
        <c:baseTimeUnit val="days"/>
      </c:dateAx>
      <c:valAx>
        <c:axId val="695445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47288"/>
        <c:axId val="695447680"/>
      </c:lineChart>
      <c:dateAx>
        <c:axId val="695447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7680"/>
        <c:crosses val="autoZero"/>
        <c:auto val="1"/>
        <c:lblOffset val="100"/>
        <c:baseTimeUnit val="days"/>
      </c:dateAx>
      <c:valAx>
        <c:axId val="69544768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449640"/>
        <c:axId val="695450032"/>
      </c:lineChart>
      <c:dateAx>
        <c:axId val="6954496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50032"/>
        <c:crosses val="autoZero"/>
        <c:auto val="0"/>
        <c:lblOffset val="100"/>
        <c:baseTimeUnit val="days"/>
      </c:dateAx>
      <c:valAx>
        <c:axId val="6954500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44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68248"/>
        <c:axId val="739968640"/>
      </c:lineChart>
      <c:dateAx>
        <c:axId val="73996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8640"/>
        <c:crosses val="autoZero"/>
        <c:auto val="1"/>
        <c:lblOffset val="100"/>
        <c:baseTimeUnit val="days"/>
      </c:dateAx>
      <c:valAx>
        <c:axId val="73996864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6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</c:v>
                </c:pt>
                <c:pt idx="1">
                  <c:v>29.23</c:v>
                </c:pt>
                <c:pt idx="2">
                  <c:v>28.42</c:v>
                </c:pt>
                <c:pt idx="3">
                  <c:v>29.35</c:v>
                </c:pt>
                <c:pt idx="4">
                  <c:v>29.67</c:v>
                </c:pt>
                <c:pt idx="5">
                  <c:v>30.86</c:v>
                </c:pt>
                <c:pt idx="6">
                  <c:v>30.24</c:v>
                </c:pt>
                <c:pt idx="7">
                  <c:v>29.24</c:v>
                </c:pt>
                <c:pt idx="8">
                  <c:v>29.18</c:v>
                </c:pt>
                <c:pt idx="9">
                  <c:v>29.39</c:v>
                </c:pt>
                <c:pt idx="10">
                  <c:v>29.23</c:v>
                </c:pt>
                <c:pt idx="11">
                  <c:v>29.54</c:v>
                </c:pt>
                <c:pt idx="12">
                  <c:v>30.39</c:v>
                </c:pt>
                <c:pt idx="13">
                  <c:v>29.29</c:v>
                </c:pt>
                <c:pt idx="14">
                  <c:v>28.71</c:v>
                </c:pt>
                <c:pt idx="15">
                  <c:v>28.85</c:v>
                </c:pt>
                <c:pt idx="16">
                  <c:v>28.68</c:v>
                </c:pt>
                <c:pt idx="17">
                  <c:v>29.42</c:v>
                </c:pt>
                <c:pt idx="18">
                  <c:v>29.42</c:v>
                </c:pt>
                <c:pt idx="19">
                  <c:v>29.34</c:v>
                </c:pt>
                <c:pt idx="20">
                  <c:v>29.62</c:v>
                </c:pt>
                <c:pt idx="21">
                  <c:v>30.2</c:v>
                </c:pt>
                <c:pt idx="22">
                  <c:v>30.83</c:v>
                </c:pt>
                <c:pt idx="23">
                  <c:v>30.95</c:v>
                </c:pt>
                <c:pt idx="24">
                  <c:v>31.56</c:v>
                </c:pt>
                <c:pt idx="25">
                  <c:v>32.15</c:v>
                </c:pt>
                <c:pt idx="26">
                  <c:v>31.42</c:v>
                </c:pt>
                <c:pt idx="27">
                  <c:v>31.49</c:v>
                </c:pt>
                <c:pt idx="28">
                  <c:v>31.15</c:v>
                </c:pt>
                <c:pt idx="29">
                  <c:v>31.82</c:v>
                </c:pt>
                <c:pt idx="30">
                  <c:v>33.22</c:v>
                </c:pt>
                <c:pt idx="31">
                  <c:v>33.93</c:v>
                </c:pt>
                <c:pt idx="32">
                  <c:v>34.11</c:v>
                </c:pt>
                <c:pt idx="33">
                  <c:v>33.520000000000003</c:v>
                </c:pt>
                <c:pt idx="34">
                  <c:v>34.49</c:v>
                </c:pt>
                <c:pt idx="36">
                  <c:v>36.32</c:v>
                </c:pt>
                <c:pt idx="37">
                  <c:v>36.71</c:v>
                </c:pt>
                <c:pt idx="38">
                  <c:v>35.840000000000003</c:v>
                </c:pt>
                <c:pt idx="39">
                  <c:v>34.49</c:v>
                </c:pt>
                <c:pt idx="40">
                  <c:v>34.94</c:v>
                </c:pt>
                <c:pt idx="41">
                  <c:v>34.89</c:v>
                </c:pt>
                <c:pt idx="42">
                  <c:v>35.49</c:v>
                </c:pt>
                <c:pt idx="43">
                  <c:v>35.68</c:v>
                </c:pt>
                <c:pt idx="44">
                  <c:v>35.630000000000003</c:v>
                </c:pt>
                <c:pt idx="45">
                  <c:v>36.630000000000003</c:v>
                </c:pt>
                <c:pt idx="46">
                  <c:v>35.29</c:v>
                </c:pt>
                <c:pt idx="47">
                  <c:v>35.39</c:v>
                </c:pt>
                <c:pt idx="48">
                  <c:v>36.51</c:v>
                </c:pt>
                <c:pt idx="49">
                  <c:v>36.21</c:v>
                </c:pt>
                <c:pt idx="50">
                  <c:v>36.54</c:v>
                </c:pt>
                <c:pt idx="51">
                  <c:v>36.85</c:v>
                </c:pt>
                <c:pt idx="52">
                  <c:v>35.25</c:v>
                </c:pt>
                <c:pt idx="53">
                  <c:v>34.200000000000003</c:v>
                </c:pt>
                <c:pt idx="54">
                  <c:v>32.25</c:v>
                </c:pt>
                <c:pt idx="55">
                  <c:v>32.32</c:v>
                </c:pt>
                <c:pt idx="56">
                  <c:v>32.89</c:v>
                </c:pt>
                <c:pt idx="57">
                  <c:v>33.979999999999997</c:v>
                </c:pt>
                <c:pt idx="58">
                  <c:v>34.51</c:v>
                </c:pt>
                <c:pt idx="59">
                  <c:v>34.19</c:v>
                </c:pt>
                <c:pt idx="60">
                  <c:v>32.729999999999997</c:v>
                </c:pt>
                <c:pt idx="61">
                  <c:v>33.770000000000003</c:v>
                </c:pt>
                <c:pt idx="62">
                  <c:v>33.47</c:v>
                </c:pt>
                <c:pt idx="63">
                  <c:v>33.049999999999997</c:v>
                </c:pt>
                <c:pt idx="64">
                  <c:v>33.04</c:v>
                </c:pt>
                <c:pt idx="65">
                  <c:v>31.87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70600"/>
        <c:axId val="739970992"/>
      </c:lineChart>
      <c:dateAx>
        <c:axId val="73997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0992"/>
        <c:crosses val="autoZero"/>
        <c:auto val="1"/>
        <c:lblOffset val="100"/>
        <c:baseTimeUnit val="days"/>
      </c:dateAx>
      <c:valAx>
        <c:axId val="73997099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72952"/>
        <c:axId val="739973344"/>
      </c:lineChart>
      <c:dateAx>
        <c:axId val="73997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3344"/>
        <c:crosses val="autoZero"/>
        <c:auto val="1"/>
        <c:lblOffset val="100"/>
        <c:baseTimeUnit val="days"/>
      </c:dateAx>
      <c:valAx>
        <c:axId val="73997334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75304"/>
        <c:axId val="739975696"/>
      </c:lineChart>
      <c:dateAx>
        <c:axId val="739975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5696"/>
        <c:crosses val="autoZero"/>
        <c:auto val="1"/>
        <c:lblOffset val="100"/>
        <c:baseTimeUnit val="days"/>
      </c:dateAx>
      <c:valAx>
        <c:axId val="73997569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77656"/>
        <c:axId val="739978048"/>
      </c:lineChart>
      <c:dateAx>
        <c:axId val="7399776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8048"/>
        <c:crosses val="autoZero"/>
        <c:auto val="1"/>
        <c:lblOffset val="100"/>
        <c:baseTimeUnit val="days"/>
      </c:dateAx>
      <c:valAx>
        <c:axId val="7399780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7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80008"/>
        <c:axId val="739980400"/>
      </c:lineChart>
      <c:catAx>
        <c:axId val="739980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80400"/>
        <c:crosses val="autoZero"/>
        <c:auto val="1"/>
        <c:lblAlgn val="ctr"/>
        <c:lblOffset val="100"/>
        <c:noMultiLvlLbl val="0"/>
      </c:catAx>
      <c:valAx>
        <c:axId val="739980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8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9982360"/>
        <c:axId val="739982752"/>
      </c:lineChart>
      <c:catAx>
        <c:axId val="739982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82752"/>
        <c:crosses val="autoZero"/>
        <c:auto val="1"/>
        <c:lblAlgn val="ctr"/>
        <c:lblOffset val="100"/>
        <c:noMultiLvlLbl val="0"/>
      </c:catAx>
      <c:valAx>
        <c:axId val="7399827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982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31192"/>
        <c:axId val="761431584"/>
      </c:lineChart>
      <c:catAx>
        <c:axId val="761431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1584"/>
        <c:crosses val="autoZero"/>
        <c:auto val="1"/>
        <c:lblAlgn val="ctr"/>
        <c:lblOffset val="100"/>
        <c:noMultiLvlLbl val="0"/>
      </c:catAx>
      <c:valAx>
        <c:axId val="7614315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1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33544"/>
        <c:axId val="761433936"/>
      </c:lineChart>
      <c:dateAx>
        <c:axId val="76143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3936"/>
        <c:crosses val="autoZero"/>
        <c:auto val="1"/>
        <c:lblOffset val="100"/>
        <c:baseTimeUnit val="days"/>
      </c:dateAx>
      <c:valAx>
        <c:axId val="761433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35896"/>
        <c:axId val="761436288"/>
      </c:lineChart>
      <c:dateAx>
        <c:axId val="761435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6288"/>
        <c:crosses val="autoZero"/>
        <c:auto val="1"/>
        <c:lblOffset val="100"/>
        <c:baseTimeUnit val="days"/>
      </c:dateAx>
      <c:valAx>
        <c:axId val="76143628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38248"/>
        <c:axId val="761438640"/>
      </c:lineChart>
      <c:dateAx>
        <c:axId val="76143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8640"/>
        <c:crosses val="autoZero"/>
        <c:auto val="1"/>
        <c:lblOffset val="100"/>
        <c:baseTimeUnit val="days"/>
      </c:dateAx>
      <c:valAx>
        <c:axId val="76143864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3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40600"/>
        <c:axId val="761440992"/>
      </c:lineChart>
      <c:dateAx>
        <c:axId val="7614406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0992"/>
        <c:crosses val="autoZero"/>
        <c:auto val="1"/>
        <c:lblOffset val="100"/>
        <c:baseTimeUnit val="days"/>
      </c:dateAx>
      <c:valAx>
        <c:axId val="7614409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42952"/>
        <c:axId val="761443344"/>
      </c:lineChart>
      <c:dateAx>
        <c:axId val="761442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3344"/>
        <c:crosses val="autoZero"/>
        <c:auto val="1"/>
        <c:lblOffset val="100"/>
        <c:baseTimeUnit val="days"/>
      </c:dateAx>
      <c:valAx>
        <c:axId val="76144334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45304"/>
        <c:axId val="763314392"/>
      </c:lineChart>
      <c:dateAx>
        <c:axId val="7614453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14392"/>
        <c:crosses val="autoZero"/>
        <c:auto val="1"/>
        <c:lblOffset val="100"/>
        <c:baseTimeUnit val="days"/>
      </c:dateAx>
      <c:valAx>
        <c:axId val="76331439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4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16352"/>
        <c:axId val="763316744"/>
      </c:lineChart>
      <c:catAx>
        <c:axId val="763316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16744"/>
        <c:crosses val="autoZero"/>
        <c:auto val="1"/>
        <c:lblAlgn val="ctr"/>
        <c:lblOffset val="100"/>
        <c:noMultiLvlLbl val="0"/>
      </c:catAx>
      <c:valAx>
        <c:axId val="76331674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16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18704"/>
        <c:axId val="763319096"/>
      </c:lineChart>
      <c:dateAx>
        <c:axId val="763318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19096"/>
        <c:crosses val="autoZero"/>
        <c:auto val="1"/>
        <c:lblOffset val="100"/>
        <c:baseTimeUnit val="days"/>
      </c:dateAx>
      <c:valAx>
        <c:axId val="7633190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18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21056"/>
        <c:axId val="763321448"/>
      </c:lineChart>
      <c:dateAx>
        <c:axId val="763321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1448"/>
        <c:crosses val="autoZero"/>
        <c:auto val="1"/>
        <c:lblOffset val="100"/>
        <c:baseTimeUnit val="days"/>
      </c:dateAx>
      <c:valAx>
        <c:axId val="7633214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23408"/>
        <c:axId val="763323800"/>
      </c:lineChart>
      <c:catAx>
        <c:axId val="763323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3800"/>
        <c:crosses val="autoZero"/>
        <c:auto val="1"/>
        <c:lblAlgn val="ctr"/>
        <c:lblOffset val="100"/>
        <c:noMultiLvlLbl val="0"/>
      </c:catAx>
      <c:valAx>
        <c:axId val="7633238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25760"/>
        <c:axId val="763326152"/>
      </c:lineChart>
      <c:catAx>
        <c:axId val="763325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6152"/>
        <c:crosses val="autoZero"/>
        <c:auto val="1"/>
        <c:lblAlgn val="ctr"/>
        <c:lblOffset val="100"/>
        <c:noMultiLvlLbl val="0"/>
      </c:catAx>
      <c:valAx>
        <c:axId val="7633261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28112"/>
        <c:axId val="763328504"/>
      </c:lineChart>
      <c:catAx>
        <c:axId val="763328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8504"/>
        <c:crosses val="autoZero"/>
        <c:auto val="1"/>
        <c:lblAlgn val="ctr"/>
        <c:lblOffset val="100"/>
        <c:noMultiLvlLbl val="0"/>
      </c:catAx>
      <c:valAx>
        <c:axId val="7633285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2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30464"/>
        <c:axId val="763330856"/>
      </c:lineChart>
      <c:dateAx>
        <c:axId val="7633304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30856"/>
        <c:crosses val="autoZero"/>
        <c:auto val="1"/>
        <c:lblOffset val="100"/>
        <c:baseTimeUnit val="days"/>
      </c:dateAx>
      <c:valAx>
        <c:axId val="7633308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30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332816"/>
        <c:axId val="763333208"/>
      </c:lineChart>
      <c:dateAx>
        <c:axId val="763332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33208"/>
        <c:crosses val="autoZero"/>
        <c:auto val="1"/>
        <c:lblOffset val="100"/>
        <c:baseTimeUnit val="days"/>
      </c:dateAx>
      <c:valAx>
        <c:axId val="763333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33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S12" sqref="S12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1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1" ht="21.95" customHeight="1" x14ac:dyDescent="0.25">
      <c r="A2" s="51"/>
      <c r="B2" s="51"/>
      <c r="C2" s="52"/>
      <c r="E2" s="23" t="s">
        <v>50</v>
      </c>
      <c r="F2" s="247">
        <v>16.559999999999999</v>
      </c>
      <c r="G2" s="247">
        <v>16.389371666666662</v>
      </c>
      <c r="H2" s="50">
        <v>6000</v>
      </c>
      <c r="I2" s="49">
        <v>98336.229999999967</v>
      </c>
      <c r="J2" s="373">
        <v>1023.7700000000041</v>
      </c>
      <c r="K2" s="359">
        <v>1.0410913658170753E-2</v>
      </c>
      <c r="L2" s="49">
        <v>15639.34100000163</v>
      </c>
      <c r="M2">
        <v>4800</v>
      </c>
      <c r="N2" s="370" t="str">
        <f>HYPERLINK("http://finance.yahoo.com/q?s=" &amp; E2, "Link")</f>
        <v>Link</v>
      </c>
      <c r="O2" s="359">
        <v>1.2699999999999999E-2</v>
      </c>
      <c r="P2" s="359">
        <v>1.8499999999999999E-2</v>
      </c>
      <c r="R2" s="49"/>
    </row>
    <row r="3" spans="1:21" ht="21.95" customHeight="1" x14ac:dyDescent="0.25">
      <c r="A3" s="51"/>
      <c r="B3" s="51"/>
      <c r="C3" s="52"/>
      <c r="E3" s="23" t="s">
        <v>17</v>
      </c>
      <c r="F3" s="247">
        <v>10.61</v>
      </c>
      <c r="G3" s="247">
        <v>21.716088000000081</v>
      </c>
      <c r="H3" s="335">
        <v>2500</v>
      </c>
      <c r="I3" s="49">
        <v>54290.220000000205</v>
      </c>
      <c r="J3" s="373">
        <v>-27765.220000000205</v>
      </c>
      <c r="K3" s="359">
        <v>-0.5114221309105047</v>
      </c>
      <c r="L3" s="373">
        <v>-27765.220000000205</v>
      </c>
      <c r="M3">
        <v>1800</v>
      </c>
      <c r="N3" s="370" t="str">
        <f>HYPERLINK("http://finance.yahoo.com/q?s=" &amp; E3, "Link")</f>
        <v>Link</v>
      </c>
      <c r="O3" s="369">
        <v>0</v>
      </c>
      <c r="P3" s="369">
        <v>7.6E-3</v>
      </c>
      <c r="Q3" s="446"/>
      <c r="R3" s="49"/>
      <c r="S3" s="49"/>
    </row>
    <row r="4" spans="1:21" ht="21.95" customHeight="1" x14ac:dyDescent="0.25">
      <c r="A4" s="158"/>
      <c r="B4" s="51"/>
      <c r="C4" s="52"/>
      <c r="E4" s="23" t="s">
        <v>199</v>
      </c>
      <c r="F4" s="247">
        <v>30.19</v>
      </c>
      <c r="G4" s="247">
        <v>31.861853333333332</v>
      </c>
      <c r="H4" s="50">
        <v>1500</v>
      </c>
      <c r="I4" s="49">
        <v>47792.78</v>
      </c>
      <c r="J4" s="373">
        <v>-2507.7799999999988</v>
      </c>
      <c r="K4" s="359">
        <v>-5.2471942414732874E-2</v>
      </c>
      <c r="L4" s="49">
        <v>-759.81000000000495</v>
      </c>
      <c r="M4">
        <v>1300</v>
      </c>
      <c r="N4" s="370" t="str">
        <f>HYPERLINK("http://finance.yahoo.com/q?s=" &amp; E4, "Link")</f>
        <v>Link</v>
      </c>
      <c r="O4" s="359">
        <v>1.6299999999999999E-2</v>
      </c>
      <c r="P4" s="359">
        <v>1.11E-2</v>
      </c>
      <c r="R4" s="49"/>
      <c r="S4" s="49"/>
      <c r="T4" s="49"/>
    </row>
    <row r="5" spans="1:21" ht="21.95" customHeight="1" x14ac:dyDescent="0.25">
      <c r="A5" s="51"/>
      <c r="B5" s="51"/>
      <c r="C5" s="52"/>
      <c r="E5" s="23" t="s">
        <v>34</v>
      </c>
      <c r="F5" s="247">
        <v>27.64</v>
      </c>
      <c r="G5" s="247">
        <v>25.455454545454547</v>
      </c>
      <c r="H5" s="335">
        <v>1100</v>
      </c>
      <c r="I5" s="49">
        <v>28001</v>
      </c>
      <c r="J5" s="373">
        <v>2403</v>
      </c>
      <c r="K5" s="359">
        <v>8.5818363629870317E-2</v>
      </c>
      <c r="L5" s="373">
        <v>17898.866999999853</v>
      </c>
      <c r="M5">
        <v>700</v>
      </c>
      <c r="N5" s="370" t="str">
        <f>HYPERLINK("http://finance.yahoo.com/q?s=" &amp; E5, "Link")</f>
        <v>Link</v>
      </c>
      <c r="O5" s="369">
        <v>0</v>
      </c>
      <c r="P5" s="369">
        <v>-3.09E-2</v>
      </c>
      <c r="Q5" s="151"/>
      <c r="R5" s="49"/>
      <c r="S5" s="49"/>
      <c r="T5" s="49"/>
    </row>
    <row r="6" spans="1:21" ht="21.95" customHeight="1" x14ac:dyDescent="0.25">
      <c r="A6" s="51"/>
      <c r="B6" s="51"/>
      <c r="C6" s="52"/>
      <c r="E6" s="23" t="s">
        <v>55</v>
      </c>
      <c r="F6" s="247">
        <v>66.42</v>
      </c>
      <c r="G6" s="247">
        <v>78.163960000000031</v>
      </c>
      <c r="H6" s="335">
        <v>250</v>
      </c>
      <c r="I6" s="49">
        <v>19540.990000000009</v>
      </c>
      <c r="J6" s="373">
        <v>-2935.9900000000052</v>
      </c>
      <c r="K6" s="359">
        <v>-0.15024776124444086</v>
      </c>
      <c r="L6" s="373">
        <v>-2935.9900000000052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-2.3999999999999998E-3</v>
      </c>
      <c r="R6" s="49"/>
      <c r="S6" s="49"/>
    </row>
    <row r="7" spans="1:21" ht="21.95" customHeight="1" x14ac:dyDescent="0.25">
      <c r="A7" s="51"/>
      <c r="B7" s="51"/>
      <c r="C7" s="52"/>
      <c r="E7" s="23" t="s">
        <v>218</v>
      </c>
      <c r="F7" s="247">
        <v>68.64</v>
      </c>
      <c r="G7" s="247">
        <v>71.599450000000019</v>
      </c>
      <c r="H7" s="335">
        <v>200</v>
      </c>
      <c r="I7" s="49">
        <v>14319.890000000003</v>
      </c>
      <c r="J7" s="373">
        <v>-591.89000000000306</v>
      </c>
      <c r="K7" s="359">
        <v>-4.1333418063965816E-2</v>
      </c>
      <c r="L7" s="373">
        <v>84.059999999997672</v>
      </c>
      <c r="M7">
        <v>175</v>
      </c>
      <c r="N7" s="370" t="str">
        <f>HYPERLINK("http://finance.yahoo.com/q?s=" &amp; E7, "Link")</f>
        <v>Link</v>
      </c>
      <c r="O7" s="369">
        <v>1.7899999999999999E-2</v>
      </c>
      <c r="P7" s="369">
        <v>6.7000000000000002E-3</v>
      </c>
      <c r="Q7" s="446"/>
      <c r="R7" s="49"/>
      <c r="S7" s="49"/>
      <c r="U7" s="49"/>
    </row>
    <row r="8" spans="1:21" ht="21.95" customHeight="1" x14ac:dyDescent="0.25">
      <c r="A8" s="51"/>
      <c r="B8" s="51"/>
      <c r="C8" s="52"/>
      <c r="E8" s="23" t="s">
        <v>9</v>
      </c>
      <c r="F8" s="247">
        <v>2.08</v>
      </c>
      <c r="G8" s="247">
        <v>2.7060874999999998</v>
      </c>
      <c r="H8" s="335">
        <v>4000</v>
      </c>
      <c r="I8" s="49">
        <v>10824.349999999999</v>
      </c>
      <c r="J8" s="373">
        <v>-2504.3499999999985</v>
      </c>
      <c r="K8" s="359">
        <v>-0.23136262223597712</v>
      </c>
      <c r="L8" s="373">
        <v>-2069.4199999999983</v>
      </c>
      <c r="M8">
        <v>600</v>
      </c>
      <c r="N8" s="370" t="str">
        <f>HYPERLINK("http://finance.yahoo.com/q?s=" &amp; E8, "Link")</f>
        <v>Link</v>
      </c>
      <c r="O8" s="369">
        <v>0.1963</v>
      </c>
      <c r="P8" s="369">
        <v>9.7000000000000003E-3</v>
      </c>
      <c r="Q8" s="151"/>
      <c r="R8" s="49"/>
      <c r="S8" s="49"/>
    </row>
    <row r="9" spans="1:21" ht="21.95" customHeight="1" x14ac:dyDescent="0.25">
      <c r="A9" s="51"/>
      <c r="B9" s="51"/>
      <c r="C9" s="52"/>
      <c r="E9" s="23" t="s">
        <v>227</v>
      </c>
      <c r="F9" s="247">
        <v>29.86</v>
      </c>
      <c r="G9" s="247">
        <v>32.562480000000001</v>
      </c>
      <c r="H9" s="335">
        <v>250</v>
      </c>
      <c r="I9" s="49">
        <v>8140.62</v>
      </c>
      <c r="J9" s="373">
        <v>-675.61999999999989</v>
      </c>
      <c r="K9" s="359">
        <v>-8.2993678614159655E-2</v>
      </c>
      <c r="L9" s="373">
        <v>2634.849999999994</v>
      </c>
      <c r="M9">
        <v>50</v>
      </c>
      <c r="N9" s="370" t="str">
        <f>HYPERLINK("http://finance.yahoo.com/q?s=" &amp; E9, "Link")</f>
        <v>Link</v>
      </c>
      <c r="O9" s="369">
        <v>4.0899999999999999E-2</v>
      </c>
      <c r="P9" s="369">
        <v>1.1900000000000001E-2</v>
      </c>
      <c r="R9" s="49"/>
      <c r="S9" s="49"/>
      <c r="T9" s="49"/>
    </row>
    <row r="10" spans="1:21" ht="21.95" customHeight="1" x14ac:dyDescent="0.25">
      <c r="A10" s="51"/>
      <c r="B10" s="51"/>
      <c r="C10" s="52"/>
      <c r="E10" s="23" t="s">
        <v>365</v>
      </c>
      <c r="F10" s="247">
        <v>53.79</v>
      </c>
      <c r="G10" s="247">
        <v>57.772307692307692</v>
      </c>
      <c r="H10" s="50">
        <v>130</v>
      </c>
      <c r="I10" s="49">
        <v>7510.4</v>
      </c>
      <c r="J10" s="373">
        <v>-517.69999999999982</v>
      </c>
      <c r="K10" s="359">
        <v>-6.8931082232637414E-2</v>
      </c>
      <c r="L10" s="49">
        <v>-517.69999999999982</v>
      </c>
      <c r="M10">
        <v>80</v>
      </c>
      <c r="N10" s="370" t="str">
        <f>HYPERLINK("http://finance.yahoo.com/q?s=" &amp; E10, "Link")</f>
        <v>Link</v>
      </c>
      <c r="O10" s="359">
        <v>4.3499999999999997E-2</v>
      </c>
      <c r="P10" s="359">
        <v>1.03E-2</v>
      </c>
    </row>
    <row r="11" spans="1:21" ht="21.95" customHeight="1" x14ac:dyDescent="0.25">
      <c r="A11" s="51"/>
      <c r="B11" s="52"/>
      <c r="C11" s="52"/>
      <c r="E11" s="23" t="s">
        <v>275</v>
      </c>
      <c r="F11" s="247">
        <v>69.56</v>
      </c>
      <c r="G11" s="247">
        <v>71.680000000000007</v>
      </c>
      <c r="H11" s="335">
        <v>100</v>
      </c>
      <c r="I11" s="49">
        <v>7168.0000000000009</v>
      </c>
      <c r="J11" s="373">
        <v>-212</v>
      </c>
      <c r="K11" s="359">
        <v>-2.9575892857142919E-2</v>
      </c>
      <c r="L11" s="373">
        <v>-53.700000000000728</v>
      </c>
      <c r="M11">
        <v>50</v>
      </c>
      <c r="N11" s="370" t="str">
        <f>HYPERLINK("http://finance.yahoo.com/q?s=" &amp; E11, "Link")</f>
        <v>Link</v>
      </c>
      <c r="O11" s="369">
        <v>1.49E-2</v>
      </c>
      <c r="P11" s="369">
        <v>3.3E-3</v>
      </c>
      <c r="Q11" s="151"/>
      <c r="R11" s="49"/>
    </row>
    <row r="12" spans="1:21" ht="21.95" customHeight="1" x14ac:dyDescent="0.25">
      <c r="A12" s="158"/>
      <c r="B12" s="51"/>
      <c r="C12" s="52"/>
      <c r="E12" s="23" t="s">
        <v>173</v>
      </c>
      <c r="F12" s="247">
        <v>57.52</v>
      </c>
      <c r="G12" s="247">
        <v>60.83</v>
      </c>
      <c r="H12" s="335">
        <v>100</v>
      </c>
      <c r="I12" s="49">
        <v>6083</v>
      </c>
      <c r="J12" s="373">
        <v>-331</v>
      </c>
      <c r="K12" s="359">
        <v>-5.4413940489889782E-2</v>
      </c>
      <c r="L12" s="373">
        <v>-281.05000000000018</v>
      </c>
      <c r="M12">
        <v>75</v>
      </c>
      <c r="N12" s="370" t="str">
        <f>HYPERLINK("http://finance.yahoo.com/q?s=" &amp; E12, "Link")</f>
        <v>Link</v>
      </c>
      <c r="O12" s="369">
        <v>3.2500000000000001E-2</v>
      </c>
      <c r="P12" s="369">
        <v>-2.3E-3</v>
      </c>
      <c r="Q12" s="49"/>
      <c r="R12" s="49"/>
      <c r="S12" s="49"/>
      <c r="T12" s="49"/>
    </row>
    <row r="13" spans="1:21" ht="21.95" customHeight="1" x14ac:dyDescent="0.25">
      <c r="A13" s="51"/>
      <c r="B13" s="51"/>
      <c r="C13" s="52"/>
      <c r="E13" s="23" t="s">
        <v>345</v>
      </c>
      <c r="F13" s="247">
        <v>21.22</v>
      </c>
      <c r="G13" s="247">
        <v>19.12970000000001</v>
      </c>
      <c r="H13" s="335">
        <v>300</v>
      </c>
      <c r="I13" s="49">
        <v>5738.9100000000035</v>
      </c>
      <c r="J13" s="373">
        <v>627.08999999999651</v>
      </c>
      <c r="K13" s="359">
        <v>0.10926987877488865</v>
      </c>
      <c r="L13" s="373">
        <v>972.06999999999698</v>
      </c>
      <c r="M13" s="30">
        <v>42849</v>
      </c>
      <c r="N13" s="370" t="str">
        <f>HYPERLINK("http://finance.yahoo.com/q?s=" &amp; E13, "Link")</f>
        <v>Link</v>
      </c>
      <c r="O13" s="369">
        <v>0</v>
      </c>
      <c r="P13" s="369">
        <v>2.86E-2</v>
      </c>
      <c r="Q13" s="49"/>
      <c r="R13" s="49"/>
      <c r="S13" s="49"/>
      <c r="T13" s="49"/>
    </row>
    <row r="14" spans="1:21" ht="21.95" customHeight="1" x14ac:dyDescent="0.25">
      <c r="A14" s="51"/>
      <c r="B14" s="51"/>
      <c r="C14" s="52"/>
      <c r="E14" s="23" t="s">
        <v>285</v>
      </c>
      <c r="F14" s="247">
        <v>77.81</v>
      </c>
      <c r="G14" s="247">
        <v>79.19133333333339</v>
      </c>
      <c r="H14" s="50">
        <v>60</v>
      </c>
      <c r="I14" s="49">
        <v>4751.4800000000032</v>
      </c>
      <c r="J14" s="373">
        <v>-82.880000000002838</v>
      </c>
      <c r="K14" s="359">
        <v>-1.7442986185357653E-2</v>
      </c>
      <c r="L14" s="49">
        <v>-82.880000000002838</v>
      </c>
      <c r="M14">
        <v>60</v>
      </c>
      <c r="N14" s="370" t="str">
        <f>HYPERLINK("http://finance.yahoo.com/q?s=" &amp; E14, "Link")</f>
        <v>Link</v>
      </c>
      <c r="O14" s="359">
        <v>2.5499999999999998E-2</v>
      </c>
      <c r="P14" s="359">
        <v>9.4999999999999998E-3</v>
      </c>
    </row>
    <row r="15" spans="1:21" ht="21.95" customHeight="1" x14ac:dyDescent="0.25">
      <c r="A15" s="52"/>
      <c r="B15" s="52"/>
      <c r="C15" s="52"/>
      <c r="E15" s="23" t="s">
        <v>175</v>
      </c>
      <c r="F15" s="247">
        <v>54.54</v>
      </c>
      <c r="G15" s="247">
        <v>57.564999999999998</v>
      </c>
      <c r="H15" s="335">
        <v>80</v>
      </c>
      <c r="I15" s="49">
        <v>4605.2</v>
      </c>
      <c r="J15" s="373">
        <v>-242</v>
      </c>
      <c r="K15" s="359">
        <v>-5.2549292104577414E-2</v>
      </c>
      <c r="L15" s="373">
        <v>962.88000000000102</v>
      </c>
      <c r="M15">
        <v>40</v>
      </c>
      <c r="N15" s="370" t="str">
        <f>HYPERLINK("http://finance.yahoo.com/q?s=" &amp; E15, "Link")</f>
        <v>Link</v>
      </c>
      <c r="O15" s="369">
        <v>2.7300000000000001E-2</v>
      </c>
      <c r="P15" s="369">
        <v>-5.4999999999999997E-3</v>
      </c>
      <c r="S15" s="49"/>
    </row>
    <row r="16" spans="1:21" ht="21.95" customHeight="1" x14ac:dyDescent="0.25">
      <c r="A16" s="51"/>
      <c r="B16" s="51"/>
      <c r="C16" s="52"/>
      <c r="E16" s="23" t="s">
        <v>230</v>
      </c>
      <c r="F16" s="247">
        <v>28.94</v>
      </c>
      <c r="G16" s="247">
        <v>30.4756</v>
      </c>
      <c r="H16" s="335">
        <v>100</v>
      </c>
      <c r="I16" s="49">
        <v>3047.56</v>
      </c>
      <c r="J16" s="373">
        <v>-153.55999999999995</v>
      </c>
      <c r="K16" s="359">
        <v>-5.0387851264618214E-2</v>
      </c>
      <c r="L16" s="373">
        <v>1298.6999999999985</v>
      </c>
      <c r="M16" s="30">
        <v>42839</v>
      </c>
      <c r="N16" s="370" t="str">
        <f>HYPERLINK("http://finance.yahoo.com/q?s=" &amp; E16, "Link")</f>
        <v>Link</v>
      </c>
      <c r="O16" s="369">
        <v>2.06E-2</v>
      </c>
      <c r="P16" s="369">
        <v>3.0999999999999999E-3</v>
      </c>
      <c r="Q16" s="151"/>
      <c r="T16" s="49"/>
    </row>
    <row r="17" spans="1:20" ht="21.95" customHeight="1" x14ac:dyDescent="0.25">
      <c r="A17" s="51"/>
      <c r="B17" s="51"/>
      <c r="C17" s="52"/>
      <c r="E17" s="23" t="s">
        <v>10</v>
      </c>
      <c r="F17" s="247">
        <v>33.659999999999997</v>
      </c>
      <c r="G17" s="247">
        <v>33.659999999999997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-2.0999999999999999E-3</v>
      </c>
      <c r="Q17" s="446"/>
      <c r="R17" s="49"/>
      <c r="S17" s="49"/>
      <c r="T17" s="49"/>
    </row>
    <row r="18" spans="1:20" ht="21.95" customHeight="1" x14ac:dyDescent="0.25">
      <c r="A18" s="51"/>
      <c r="B18" s="51"/>
      <c r="C18" s="52"/>
      <c r="E18" s="23" t="s">
        <v>206</v>
      </c>
      <c r="F18" s="247">
        <v>143.16999999999999</v>
      </c>
      <c r="G18" s="247">
        <v>143.16999999999999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1.5900000000000001E-2</v>
      </c>
      <c r="P18" s="369">
        <v>-1.1999999999999999E-3</v>
      </c>
      <c r="Q18" s="446"/>
      <c r="R18" s="49"/>
      <c r="S18" s="49"/>
      <c r="T18" s="49"/>
    </row>
    <row r="19" spans="1:20" ht="21.95" customHeight="1" x14ac:dyDescent="0.25">
      <c r="A19" s="51"/>
      <c r="B19" s="51"/>
      <c r="C19" s="52"/>
      <c r="E19" s="23" t="s">
        <v>255</v>
      </c>
      <c r="F19" s="247">
        <v>58.51</v>
      </c>
      <c r="G19" s="247">
        <v>58.51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7.1000000000000004E-3</v>
      </c>
      <c r="R19" s="49"/>
      <c r="S19" s="49"/>
    </row>
    <row r="20" spans="1:20" ht="21.95" customHeight="1" x14ac:dyDescent="0.25">
      <c r="A20" s="52"/>
      <c r="B20" s="52"/>
      <c r="C20" s="52"/>
      <c r="E20" s="23" t="s">
        <v>45</v>
      </c>
      <c r="F20" s="247">
        <v>81.36</v>
      </c>
      <c r="G20" s="247">
        <v>81.36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1.67E-2</v>
      </c>
      <c r="P20" s="369">
        <v>3.0999999999999999E-3</v>
      </c>
      <c r="T20" s="49"/>
    </row>
    <row r="21" spans="1:20" ht="21.95" customHeight="1" x14ac:dyDescent="0.25">
      <c r="A21" s="51"/>
      <c r="B21" s="51"/>
      <c r="C21" s="52"/>
      <c r="E21" s="23" t="s">
        <v>33</v>
      </c>
      <c r="F21" s="247">
        <v>218.02</v>
      </c>
      <c r="G21" s="247">
        <v>218.02</v>
      </c>
      <c r="H21" s="50">
        <v>0</v>
      </c>
      <c r="I21" s="49">
        <v>0</v>
      </c>
      <c r="J21" s="373">
        <v>0</v>
      </c>
      <c r="K21" s="359">
        <v>0</v>
      </c>
      <c r="L21" s="49">
        <v>780.73999999999796</v>
      </c>
      <c r="M21">
        <v>0</v>
      </c>
      <c r="N21" s="370" t="str">
        <f>HYPERLINK("http://finance.yahoo.com/q?s=" &amp; E21, "Link")</f>
        <v>Link</v>
      </c>
      <c r="O21" s="359">
        <v>1.8599999999999998E-2</v>
      </c>
      <c r="P21" s="359">
        <v>-1.1000000000000001E-3</v>
      </c>
      <c r="Q21" s="151"/>
    </row>
    <row r="22" spans="1:20" ht="21.95" customHeight="1" x14ac:dyDescent="0.25">
      <c r="A22" s="51"/>
      <c r="B22" s="52"/>
      <c r="C22" s="52"/>
      <c r="E22" s="23" t="s">
        <v>229</v>
      </c>
      <c r="F22" s="247">
        <v>77.489999999999995</v>
      </c>
      <c r="G22" s="247">
        <v>77.489999999999995</v>
      </c>
      <c r="H22" s="335">
        <v>0</v>
      </c>
      <c r="I22" s="436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-3.5999999999999999E-3</v>
      </c>
      <c r="Q22" s="151"/>
      <c r="S22" s="49"/>
    </row>
    <row r="23" spans="1:20" ht="21.95" customHeight="1" x14ac:dyDescent="0.25">
      <c r="A23" s="52"/>
      <c r="B23" s="158"/>
      <c r="C23" s="336"/>
      <c r="E23" s="23" t="s">
        <v>62</v>
      </c>
      <c r="F23" s="247">
        <v>269.3</v>
      </c>
      <c r="G23" s="247">
        <v>269.3</v>
      </c>
      <c r="H23" s="50">
        <v>0</v>
      </c>
      <c r="I23" s="49">
        <v>0</v>
      </c>
      <c r="J23" s="373">
        <v>0</v>
      </c>
      <c r="K23" s="359">
        <v>0</v>
      </c>
      <c r="L23" s="49">
        <v>1659.3600000000079</v>
      </c>
      <c r="M23">
        <v>0</v>
      </c>
      <c r="N23" s="370" t="str">
        <f>HYPERLINK("http://finance.yahoo.com/q?s=" &amp; E23, "Link")</f>
        <v>Link</v>
      </c>
      <c r="O23" s="359">
        <v>0</v>
      </c>
      <c r="P23" s="359">
        <v>2.0999999999999999E-3</v>
      </c>
      <c r="R23" s="49"/>
    </row>
    <row r="24" spans="1:20" ht="21.95" customHeight="1" x14ac:dyDescent="0.25">
      <c r="A24" s="52"/>
      <c r="B24" s="52"/>
      <c r="C24" s="52"/>
      <c r="E24" s="23" t="s">
        <v>311</v>
      </c>
      <c r="F24" s="247">
        <v>53.35</v>
      </c>
      <c r="G24" s="247">
        <v>53.35</v>
      </c>
      <c r="H24" s="335">
        <v>0</v>
      </c>
      <c r="I24" s="49">
        <v>0</v>
      </c>
      <c r="J24" s="373">
        <v>0</v>
      </c>
      <c r="K24" s="359">
        <v>0</v>
      </c>
      <c r="L24" s="373">
        <v>910.79999999999927</v>
      </c>
      <c r="M24">
        <v>0</v>
      </c>
      <c r="N24" s="370" t="str">
        <f>HYPERLINK("http://finance.yahoo.com/q?s=" &amp; E24, "Link")</f>
        <v>Link</v>
      </c>
      <c r="O24" s="369">
        <v>2.87E-2</v>
      </c>
      <c r="P24" s="369">
        <v>-1.2999999999999999E-3</v>
      </c>
      <c r="Q24" s="151"/>
      <c r="R24" s="49"/>
      <c r="S24" s="49"/>
      <c r="T24" s="49"/>
    </row>
    <row r="25" spans="1:20" ht="21.95" customHeight="1" x14ac:dyDescent="0.25">
      <c r="A25" s="51"/>
      <c r="B25" s="51"/>
      <c r="C25" s="51"/>
      <c r="E25" s="23" t="s">
        <v>52</v>
      </c>
      <c r="F25" s="247">
        <v>82.41</v>
      </c>
      <c r="G25" s="247">
        <v>82.41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2.1999999999999999E-2</v>
      </c>
      <c r="P25" s="369">
        <v>6.9999999999999999E-4</v>
      </c>
    </row>
    <row r="26" spans="1:20" ht="21.95" customHeight="1" x14ac:dyDescent="0.25">
      <c r="A26" s="52"/>
      <c r="B26" s="52"/>
      <c r="C26" s="52"/>
      <c r="E26" s="23" t="s">
        <v>330</v>
      </c>
      <c r="F26" s="247">
        <v>37.090000000000003</v>
      </c>
      <c r="G26" s="247">
        <v>37.090000000000003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2.7000000000000001E-3</v>
      </c>
      <c r="Q26" s="49"/>
      <c r="R26" s="49"/>
      <c r="T26" s="49"/>
    </row>
    <row r="27" spans="1:20" ht="21.95" customHeight="1" x14ac:dyDescent="0.25">
      <c r="A27" s="51"/>
      <c r="B27" s="51"/>
      <c r="C27" s="52"/>
      <c r="E27" s="23" t="s">
        <v>8</v>
      </c>
      <c r="F27" s="247">
        <v>74.59</v>
      </c>
      <c r="G27" s="247">
        <v>74.59</v>
      </c>
      <c r="H27" s="50">
        <v>0</v>
      </c>
      <c r="I27" s="49">
        <v>0</v>
      </c>
      <c r="J27" s="373">
        <v>0</v>
      </c>
      <c r="K27" s="359">
        <v>0</v>
      </c>
      <c r="L27" s="49">
        <v>121.94999999999982</v>
      </c>
      <c r="M27">
        <v>0</v>
      </c>
      <c r="N27" s="370" t="str">
        <f>HYPERLINK("http://finance.yahoo.com/q?s=" &amp; E27, "Link")</f>
        <v>Link</v>
      </c>
      <c r="O27" s="359">
        <v>1.67E-2</v>
      </c>
      <c r="P27" s="359">
        <v>1.6400000000000001E-2</v>
      </c>
    </row>
    <row r="28" spans="1:20" ht="21.95" customHeight="1" x14ac:dyDescent="0.25">
      <c r="A28" s="51"/>
      <c r="B28" s="51"/>
      <c r="C28" s="52"/>
      <c r="E28" s="23" t="s">
        <v>32</v>
      </c>
      <c r="F28" s="247">
        <v>44.97</v>
      </c>
      <c r="G28" s="247">
        <v>44.97</v>
      </c>
      <c r="H28" s="50">
        <v>0</v>
      </c>
      <c r="I28" s="49">
        <v>0</v>
      </c>
      <c r="J28" s="373">
        <v>0</v>
      </c>
      <c r="K28" s="359">
        <v>0</v>
      </c>
      <c r="L28" s="49">
        <v>1198.4699999999971</v>
      </c>
      <c r="M28">
        <v>0</v>
      </c>
      <c r="N28" s="370" t="str">
        <f>HYPERLINK("http://finance.yahoo.com/q?s=" &amp; E28, "Link")</f>
        <v>Link</v>
      </c>
      <c r="O28" s="359">
        <v>1.7600000000000001E-2</v>
      </c>
      <c r="P28" s="359">
        <v>-4.4000000000000003E-3</v>
      </c>
      <c r="R28" s="49"/>
      <c r="S28" s="49"/>
    </row>
    <row r="29" spans="1:20" ht="21.95" customHeight="1" x14ac:dyDescent="0.25">
      <c r="A29" s="51"/>
      <c r="B29" s="51"/>
      <c r="C29" s="52"/>
      <c r="E29" s="23" t="s">
        <v>63</v>
      </c>
      <c r="F29" s="247">
        <v>112.43</v>
      </c>
      <c r="G29" s="247">
        <v>112.43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1.38E-2</v>
      </c>
      <c r="P29" s="369">
        <v>-1.2999999999999999E-3</v>
      </c>
    </row>
    <row r="30" spans="1:20" ht="21.95" customHeight="1" x14ac:dyDescent="0.25">
      <c r="A30" s="51"/>
      <c r="B30" s="51"/>
      <c r="C30" s="52"/>
      <c r="E30" s="23" t="s">
        <v>321</v>
      </c>
      <c r="F30" s="247">
        <v>94.42</v>
      </c>
      <c r="G30" s="247">
        <v>94.42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-4.0000000000000002E-4</v>
      </c>
    </row>
    <row r="31" spans="1:20" ht="21.95" customHeight="1" x14ac:dyDescent="0.25">
      <c r="A31" s="51"/>
      <c r="B31" s="51"/>
      <c r="C31" s="52"/>
      <c r="E31" s="23" t="s">
        <v>200</v>
      </c>
      <c r="F31" s="247">
        <v>11.25</v>
      </c>
      <c r="G31" s="247">
        <v>11.25</v>
      </c>
      <c r="H31" s="335">
        <v>0</v>
      </c>
      <c r="I31" s="49">
        <v>0</v>
      </c>
      <c r="J31" s="373">
        <v>0</v>
      </c>
      <c r="K31" s="359">
        <v>0</v>
      </c>
      <c r="L31" s="373">
        <v>251.26000000000022</v>
      </c>
      <c r="M31">
        <v>0</v>
      </c>
      <c r="N31" s="370" t="str">
        <f>HYPERLINK("http://finance.yahoo.com/q?s=" &amp; E31, "Link")</f>
        <v>Link</v>
      </c>
      <c r="O31" s="369">
        <v>5.1499999999999997E-2</v>
      </c>
      <c r="P31" s="369">
        <v>1.8E-3</v>
      </c>
      <c r="Q31" s="151"/>
      <c r="R31" s="49"/>
      <c r="S31" s="49"/>
    </row>
    <row r="32" spans="1:20" ht="21.95" customHeight="1" x14ac:dyDescent="0.25">
      <c r="A32" s="51"/>
      <c r="B32" s="51"/>
      <c r="C32" s="51"/>
      <c r="E32" s="23" t="s">
        <v>276</v>
      </c>
      <c r="F32" s="247">
        <v>31.24</v>
      </c>
      <c r="G32" s="247">
        <v>31.24</v>
      </c>
      <c r="H32" s="335">
        <v>0</v>
      </c>
      <c r="I32" s="49">
        <v>0</v>
      </c>
      <c r="J32" s="373">
        <v>0</v>
      </c>
      <c r="K32" s="359">
        <v>0</v>
      </c>
      <c r="L32" s="373">
        <v>98.449999999999818</v>
      </c>
      <c r="M32">
        <v>0</v>
      </c>
      <c r="N32" s="370" t="str">
        <f>HYPERLINK("http://finance.yahoo.com/q?s=" &amp; E32, "Link")</f>
        <v>Link</v>
      </c>
      <c r="O32" s="369">
        <v>1.11E-2</v>
      </c>
      <c r="P32" s="369">
        <v>5.4999999999999997E-3</v>
      </c>
      <c r="S32" s="49"/>
    </row>
    <row r="33" spans="1:22" ht="21.95" customHeight="1" x14ac:dyDescent="0.25">
      <c r="A33" s="51"/>
      <c r="B33" s="51"/>
      <c r="C33" s="52"/>
      <c r="E33" s="23" t="s">
        <v>56</v>
      </c>
      <c r="F33" s="247">
        <v>33.97</v>
      </c>
      <c r="G33" s="247">
        <v>33.97</v>
      </c>
      <c r="H33" s="335">
        <v>0</v>
      </c>
      <c r="I33" s="49">
        <v>0</v>
      </c>
      <c r="J33" s="373">
        <v>0</v>
      </c>
      <c r="K33" s="359">
        <v>0</v>
      </c>
      <c r="L33" s="373">
        <v>36.819999999999709</v>
      </c>
      <c r="M33">
        <v>0</v>
      </c>
      <c r="N33" s="370" t="str">
        <f>HYPERLINK("http://finance.yahoo.com/q?s=" &amp; E33, "Link")</f>
        <v>Link</v>
      </c>
      <c r="O33" s="369">
        <v>4.2999999999999997E-2</v>
      </c>
      <c r="P33" s="369">
        <v>7.7000000000000002E-3</v>
      </c>
      <c r="Q33" s="49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22</v>
      </c>
      <c r="F34" s="247">
        <v>49.97</v>
      </c>
      <c r="G34" s="247">
        <v>49.97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0.04</v>
      </c>
      <c r="Q34" s="446"/>
      <c r="R34" s="49"/>
      <c r="S34" s="49"/>
      <c r="V34" s="49"/>
    </row>
    <row r="35" spans="1:22" ht="21.95" customHeight="1" x14ac:dyDescent="0.25">
      <c r="A35" s="51"/>
      <c r="B35" s="52"/>
      <c r="C35" s="52"/>
      <c r="E35" s="23" t="s">
        <v>27</v>
      </c>
      <c r="F35" s="247">
        <v>35.799999999999997</v>
      </c>
      <c r="G35" s="50">
        <v>35.799999999999997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3.0200000000000001E-2</v>
      </c>
      <c r="P35" s="369">
        <v>-6.4000000000000003E-3</v>
      </c>
      <c r="S35" s="49"/>
    </row>
    <row r="36" spans="1:22" ht="21.95" customHeight="1" x14ac:dyDescent="0.25">
      <c r="A36" s="51"/>
      <c r="B36" s="51"/>
      <c r="C36" s="52"/>
      <c r="E36" s="23" t="s">
        <v>174</v>
      </c>
      <c r="F36" s="247">
        <v>50.45</v>
      </c>
      <c r="G36" s="247">
        <v>50.45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3.6400000000000002E-2</v>
      </c>
      <c r="P36" s="369">
        <v>-1.1999999999999999E-3</v>
      </c>
      <c r="Q36" s="151"/>
      <c r="S36" s="49"/>
      <c r="T36" s="49"/>
    </row>
    <row r="37" spans="1:22" ht="21.95" customHeight="1" x14ac:dyDescent="0.25">
      <c r="A37" s="61"/>
      <c r="B37" s="62"/>
      <c r="C37" s="61"/>
      <c r="E37" s="23" t="s">
        <v>279</v>
      </c>
      <c r="F37" s="247">
        <v>124.34</v>
      </c>
      <c r="G37" s="247">
        <v>124.34</v>
      </c>
      <c r="H37" s="50">
        <v>0</v>
      </c>
      <c r="I37" s="49">
        <v>0</v>
      </c>
      <c r="J37" s="373">
        <v>0</v>
      </c>
      <c r="K37" s="359">
        <v>0</v>
      </c>
      <c r="L37" s="49">
        <v>154.77999999999975</v>
      </c>
      <c r="M37">
        <v>0</v>
      </c>
      <c r="N37" s="370" t="str">
        <f>HYPERLINK("http://finance.yahoo.com/q?s=" &amp; E37, "Link")</f>
        <v>Link</v>
      </c>
      <c r="O37" s="359">
        <v>2.5700000000000001E-2</v>
      </c>
      <c r="P37" s="359">
        <v>-4.5999999999999999E-3</v>
      </c>
      <c r="Q37" s="151"/>
      <c r="R37" s="49"/>
      <c r="S37" s="49"/>
      <c r="T37" s="49"/>
    </row>
    <row r="38" spans="1:22" ht="21.95" customHeight="1" x14ac:dyDescent="0.25">
      <c r="A38" s="51"/>
      <c r="B38" s="51"/>
      <c r="C38" s="52"/>
      <c r="E38" s="23" t="s">
        <v>15</v>
      </c>
      <c r="F38" s="247">
        <v>19.48</v>
      </c>
      <c r="G38" s="247">
        <v>19.48</v>
      </c>
      <c r="H38" s="50">
        <v>0</v>
      </c>
      <c r="I38" s="49">
        <v>0</v>
      </c>
      <c r="J38" s="373">
        <v>0</v>
      </c>
      <c r="K38" s="359">
        <v>0</v>
      </c>
      <c r="L38" s="49">
        <v>155.90000000000146</v>
      </c>
      <c r="M38">
        <v>0</v>
      </c>
      <c r="N38" s="370" t="str">
        <f>HYPERLINK("http://finance.yahoo.com/q?s=" &amp; E38, "Link")</f>
        <v>Link</v>
      </c>
      <c r="O38" s="359">
        <v>0</v>
      </c>
      <c r="P38" s="359">
        <v>-1.2699999999999999E-2</v>
      </c>
      <c r="Q38" s="151"/>
      <c r="S38" s="49"/>
    </row>
    <row r="39" spans="1:22" ht="21.95" customHeight="1" x14ac:dyDescent="0.25">
      <c r="A39" s="51"/>
      <c r="B39" s="51"/>
      <c r="C39" s="52"/>
      <c r="E39" s="23" t="s">
        <v>24</v>
      </c>
      <c r="F39" s="247">
        <v>37.29</v>
      </c>
      <c r="G39" s="247">
        <v>37.29</v>
      </c>
      <c r="H39" s="50">
        <v>0</v>
      </c>
      <c r="I39" s="49">
        <v>0</v>
      </c>
      <c r="J39" s="373">
        <v>0</v>
      </c>
      <c r="K39" s="359">
        <v>0</v>
      </c>
      <c r="L39" s="49">
        <v>937.36999999999534</v>
      </c>
      <c r="M39">
        <v>0</v>
      </c>
      <c r="N39" s="370" t="str">
        <f>HYPERLINK("http://finance.yahoo.com/q?s=" &amp; E39, "Link")</f>
        <v>Link</v>
      </c>
      <c r="O39" s="359">
        <v>0</v>
      </c>
      <c r="P39" s="359">
        <v>-6.8999999999999999E-3</v>
      </c>
      <c r="R39" s="49"/>
      <c r="S39" s="49"/>
      <c r="T39" s="49"/>
    </row>
    <row r="40" spans="1:22" ht="21.95" customHeight="1" x14ac:dyDescent="0.25">
      <c r="A40" s="51"/>
      <c r="B40" s="51"/>
      <c r="C40" s="52"/>
      <c r="E40" s="23" t="s">
        <v>36</v>
      </c>
      <c r="F40" s="247">
        <v>54.22</v>
      </c>
      <c r="G40" s="247">
        <v>54.22</v>
      </c>
      <c r="H40" s="335">
        <v>0</v>
      </c>
      <c r="I40" s="49">
        <v>0</v>
      </c>
      <c r="J40" s="373">
        <v>0</v>
      </c>
      <c r="K40" s="359">
        <v>0</v>
      </c>
      <c r="L40" s="373">
        <v>117.73999999999978</v>
      </c>
      <c r="M40">
        <v>0</v>
      </c>
      <c r="N40" s="370" t="str">
        <f>HYPERLINK("http://finance.yahoo.com/q?s=" &amp; E40, "Link")</f>
        <v>Link</v>
      </c>
      <c r="O40" s="369">
        <v>7.4000000000000003E-3</v>
      </c>
      <c r="P40" s="369">
        <v>-5.8999999999999999E-3</v>
      </c>
      <c r="R40" s="49"/>
      <c r="S40" s="49"/>
    </row>
    <row r="41" spans="1:22" ht="21.95" customHeight="1" x14ac:dyDescent="0.25">
      <c r="A41" s="51"/>
      <c r="B41" s="51"/>
      <c r="C41" s="52"/>
      <c r="E41" s="23" t="s">
        <v>207</v>
      </c>
      <c r="F41" s="247">
        <v>39.25</v>
      </c>
      <c r="G41" s="247">
        <v>39.25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-8.8000000000000005E-3</v>
      </c>
      <c r="Q41" s="49"/>
      <c r="R41" s="49"/>
      <c r="U41" s="49"/>
    </row>
    <row r="42" spans="1:22" ht="21.95" customHeight="1" x14ac:dyDescent="0.25">
      <c r="A42" s="52"/>
      <c r="B42" s="51"/>
      <c r="C42" s="52"/>
      <c r="E42" s="23" t="s">
        <v>277</v>
      </c>
      <c r="F42" s="247">
        <v>48.54</v>
      </c>
      <c r="G42" s="247">
        <v>48.54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4.7999999999999996E-3</v>
      </c>
      <c r="Q42" s="446"/>
      <c r="R42" s="49"/>
      <c r="S42" s="49"/>
    </row>
    <row r="43" spans="1:22" ht="21.95" customHeight="1" x14ac:dyDescent="0.25">
      <c r="A43" s="51"/>
      <c r="B43" s="51"/>
      <c r="C43" s="52"/>
      <c r="E43" s="23" t="s">
        <v>198</v>
      </c>
      <c r="F43" s="247">
        <v>54.9</v>
      </c>
      <c r="G43" s="247">
        <v>54.9</v>
      </c>
      <c r="H43" s="335">
        <v>0</v>
      </c>
      <c r="I43" s="49">
        <v>0</v>
      </c>
      <c r="J43" s="373">
        <v>0</v>
      </c>
      <c r="K43" s="359">
        <v>0</v>
      </c>
      <c r="L43" s="373">
        <v>475.47999999999956</v>
      </c>
      <c r="M43">
        <v>0</v>
      </c>
      <c r="N43" s="370" t="str">
        <f>HYPERLINK("http://finance.yahoo.com/q?s=" &amp; E43, "Link")</f>
        <v>Link</v>
      </c>
      <c r="O43" s="369">
        <v>1.29E-2</v>
      </c>
      <c r="P43" s="369">
        <v>-3.8E-3</v>
      </c>
      <c r="Q43" s="151"/>
      <c r="S43" s="49"/>
    </row>
    <row r="44" spans="1:22" ht="21.95" customHeight="1" x14ac:dyDescent="0.25">
      <c r="A44" s="51"/>
      <c r="B44" s="51"/>
      <c r="C44" s="52"/>
      <c r="E44" s="23" t="s">
        <v>47</v>
      </c>
      <c r="F44" s="247">
        <v>115.49</v>
      </c>
      <c r="G44" s="247">
        <v>115.49</v>
      </c>
      <c r="H44" s="335">
        <v>0</v>
      </c>
      <c r="I44" s="49">
        <v>0</v>
      </c>
      <c r="J44" s="373">
        <v>0</v>
      </c>
      <c r="K44" s="359">
        <v>0</v>
      </c>
      <c r="L44" s="373">
        <v>-168.6200000000008</v>
      </c>
      <c r="M44">
        <v>0</v>
      </c>
      <c r="N44" s="370" t="str">
        <f>HYPERLINK("http://finance.yahoo.com/q?s=" &amp; E44, "Link")</f>
        <v>Link</v>
      </c>
      <c r="O44" s="369">
        <v>2.18E-2</v>
      </c>
      <c r="P44" s="369">
        <v>-3.5000000000000001E-3</v>
      </c>
    </row>
    <row r="45" spans="1:22" ht="21.95" customHeight="1" x14ac:dyDescent="0.25">
      <c r="A45" s="52"/>
      <c r="B45" s="158"/>
      <c r="C45" s="336"/>
      <c r="E45" s="23" t="s">
        <v>176</v>
      </c>
      <c r="F45" s="247">
        <v>46.77</v>
      </c>
      <c r="G45" s="247">
        <v>46.77</v>
      </c>
      <c r="H45" s="50">
        <v>0</v>
      </c>
      <c r="I45" s="49">
        <v>0</v>
      </c>
      <c r="J45" s="373">
        <v>0</v>
      </c>
      <c r="K45" s="359">
        <v>0</v>
      </c>
      <c r="L45" s="49">
        <v>75.019999999999982</v>
      </c>
      <c r="M45">
        <v>0</v>
      </c>
      <c r="N45" s="370" t="str">
        <f>HYPERLINK("http://finance.yahoo.com/q?s=" &amp; E45, "Link")</f>
        <v>Link</v>
      </c>
      <c r="O45" s="359">
        <v>1.61E-2</v>
      </c>
      <c r="P45" s="359">
        <v>1.1900000000000001E-2</v>
      </c>
      <c r="Q45" s="151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23</v>
      </c>
      <c r="F46" s="247">
        <v>32.85</v>
      </c>
      <c r="G46" s="247">
        <v>32.85</v>
      </c>
      <c r="H46" s="335">
        <v>0</v>
      </c>
      <c r="I46" s="49">
        <v>0</v>
      </c>
      <c r="J46" s="373">
        <v>0</v>
      </c>
      <c r="K46" s="359">
        <v>0</v>
      </c>
      <c r="L46" s="373">
        <v>171.89999999999964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1.89E-2</v>
      </c>
      <c r="Q46" s="151"/>
      <c r="S46" s="49"/>
      <c r="T46" s="49"/>
    </row>
    <row r="47" spans="1:22" ht="21.95" customHeight="1" x14ac:dyDescent="0.25">
      <c r="A47" s="51"/>
      <c r="B47" s="51"/>
      <c r="C47" s="52"/>
      <c r="E47" s="23" t="s">
        <v>177</v>
      </c>
      <c r="F47" s="247">
        <v>235.34</v>
      </c>
      <c r="G47" s="247">
        <v>235.34</v>
      </c>
      <c r="H47" s="335">
        <v>0</v>
      </c>
      <c r="I47" s="49">
        <v>0</v>
      </c>
      <c r="J47" s="373">
        <v>0</v>
      </c>
      <c r="K47" s="359">
        <v>0</v>
      </c>
      <c r="L47" s="373">
        <v>160.82999999999993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5.9999999999999995E-4</v>
      </c>
      <c r="Q47" s="151"/>
      <c r="S47" s="49"/>
    </row>
    <row r="48" spans="1:22" ht="21.95" customHeight="1" x14ac:dyDescent="0.25">
      <c r="A48" s="52"/>
      <c r="B48" s="52"/>
      <c r="C48" s="52"/>
      <c r="E48" s="23" t="s">
        <v>172</v>
      </c>
      <c r="F48" s="247">
        <v>101.53</v>
      </c>
      <c r="G48" s="247">
        <v>101.53</v>
      </c>
      <c r="H48" s="335">
        <v>0</v>
      </c>
      <c r="I48" s="49">
        <v>0</v>
      </c>
      <c r="J48" s="373">
        <v>0</v>
      </c>
      <c r="K48" s="359">
        <v>0</v>
      </c>
      <c r="L48" s="373">
        <v>1368.9000000000015</v>
      </c>
      <c r="M48">
        <v>0</v>
      </c>
      <c r="N48" s="370" t="str">
        <f>HYPERLINK("http://finance.yahoo.com/q?s=" &amp; E48, "Link")</f>
        <v>Link</v>
      </c>
      <c r="O48" s="369">
        <v>1.14E-2</v>
      </c>
      <c r="P48" s="369">
        <v>-2.8E-3</v>
      </c>
      <c r="Q48" s="49"/>
      <c r="S48" s="49"/>
    </row>
    <row r="49" spans="1:22" ht="21.95" customHeight="1" x14ac:dyDescent="0.25">
      <c r="A49" s="52"/>
      <c r="B49" s="52"/>
      <c r="C49" s="52"/>
      <c r="E49" s="23" t="s">
        <v>349</v>
      </c>
      <c r="F49" s="247">
        <v>32.51</v>
      </c>
      <c r="G49" s="247">
        <v>32.51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4.24E-2</v>
      </c>
      <c r="P49" s="369">
        <v>6.1999999999999998E-3</v>
      </c>
      <c r="R49" s="49"/>
      <c r="T49" s="49"/>
    </row>
    <row r="50" spans="1:22" ht="21.95" customHeight="1" x14ac:dyDescent="0.25">
      <c r="A50" s="51"/>
      <c r="B50" s="51"/>
      <c r="C50" s="52"/>
      <c r="E50" s="23" t="s">
        <v>39</v>
      </c>
      <c r="F50" s="247">
        <v>43.9</v>
      </c>
      <c r="G50" s="247">
        <v>43.9</v>
      </c>
      <c r="H50" s="50">
        <v>0</v>
      </c>
      <c r="I50" s="49">
        <v>0</v>
      </c>
      <c r="J50" s="373">
        <v>0</v>
      </c>
      <c r="K50" s="359">
        <v>0</v>
      </c>
      <c r="L50" s="49">
        <v>529.88000000000284</v>
      </c>
      <c r="M50">
        <v>0</v>
      </c>
      <c r="N50" s="370" t="str">
        <f>HYPERLINK("http://finance.yahoo.com/q?s=" &amp; E50, "Link")</f>
        <v>Link</v>
      </c>
      <c r="O50" s="359">
        <v>2.3E-2</v>
      </c>
      <c r="P50" s="359">
        <v>1.15E-2</v>
      </c>
      <c r="R50" s="49"/>
      <c r="S50" s="49"/>
      <c r="T50" s="49"/>
    </row>
    <row r="51" spans="1:22" ht="21.95" customHeight="1" x14ac:dyDescent="0.25">
      <c r="A51" s="51"/>
      <c r="B51" s="51"/>
      <c r="C51" s="52"/>
      <c r="E51" s="23" t="s">
        <v>0</v>
      </c>
      <c r="F51" s="247">
        <v>153.44999999999999</v>
      </c>
      <c r="G51" s="247">
        <v>153.44999999999999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2.2000000000000001E-3</v>
      </c>
      <c r="Q51" s="151"/>
      <c r="R51" s="49"/>
      <c r="S51" s="49"/>
    </row>
    <row r="52" spans="1:22" ht="21.95" customHeight="1" x14ac:dyDescent="0.25">
      <c r="A52" s="51"/>
      <c r="B52" s="51"/>
      <c r="C52" s="52"/>
      <c r="E52" s="23" t="s">
        <v>13</v>
      </c>
      <c r="F52" s="247">
        <v>71.52</v>
      </c>
      <c r="G52" s="247">
        <v>71.52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8.9999999999999993E-3</v>
      </c>
      <c r="Q52" s="49"/>
      <c r="R52" s="49"/>
      <c r="S52" s="49"/>
      <c r="T52" s="357"/>
      <c r="U52" s="357"/>
    </row>
    <row r="53" spans="1:22" ht="21.95" customHeight="1" x14ac:dyDescent="0.25">
      <c r="A53" s="51"/>
      <c r="B53" s="51"/>
      <c r="C53" s="52"/>
      <c r="E53" s="23" t="s">
        <v>51</v>
      </c>
      <c r="F53" s="247">
        <v>165.48</v>
      </c>
      <c r="G53" s="247">
        <v>165.48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-3.3E-3</v>
      </c>
    </row>
    <row r="54" spans="1:22" ht="21.95" customHeight="1" x14ac:dyDescent="0.25">
      <c r="A54" s="51"/>
      <c r="B54" s="51"/>
      <c r="C54" s="52"/>
      <c r="E54" s="23" t="s">
        <v>42</v>
      </c>
      <c r="F54" s="247">
        <v>107.62</v>
      </c>
      <c r="G54" s="247">
        <v>107.62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5.4999999999999997E-3</v>
      </c>
      <c r="S54" s="49"/>
    </row>
    <row r="55" spans="1:22" ht="21.95" customHeight="1" x14ac:dyDescent="0.25">
      <c r="A55" s="52"/>
      <c r="B55" s="52"/>
      <c r="C55" s="52"/>
      <c r="E55" s="23" t="s">
        <v>54</v>
      </c>
      <c r="F55" s="247">
        <v>112.88</v>
      </c>
      <c r="G55" s="247">
        <v>112.88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-1E-3</v>
      </c>
      <c r="R55" s="49"/>
      <c r="T55" s="49"/>
    </row>
    <row r="56" spans="1:22" ht="21.95" customHeight="1" x14ac:dyDescent="0.25">
      <c r="A56" s="52"/>
      <c r="B56" s="52"/>
      <c r="C56" s="52"/>
      <c r="E56" s="23" t="s">
        <v>228</v>
      </c>
      <c r="F56" s="247">
        <v>51.15</v>
      </c>
      <c r="G56" s="247">
        <v>51.15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-1.4E-3</v>
      </c>
      <c r="R56" s="49"/>
      <c r="S56" s="49"/>
    </row>
    <row r="57" spans="1:22" ht="21.95" customHeight="1" x14ac:dyDescent="0.25">
      <c r="A57" s="61"/>
      <c r="B57" s="62"/>
      <c r="C57" s="61"/>
      <c r="E57" s="23" t="s">
        <v>53</v>
      </c>
      <c r="F57" s="247">
        <v>68.83</v>
      </c>
      <c r="G57" s="247">
        <v>68.83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-8.9999999999999998E-4</v>
      </c>
      <c r="R57" s="49"/>
    </row>
    <row r="58" spans="1:22" ht="21.95" customHeight="1" x14ac:dyDescent="0.25">
      <c r="A58" s="51"/>
      <c r="B58" s="52"/>
      <c r="C58" s="52"/>
      <c r="E58" s="23"/>
      <c r="J58" s="373"/>
      <c r="K58" s="359"/>
      <c r="N58" s="370"/>
      <c r="R58" s="49"/>
      <c r="T58" s="49"/>
    </row>
    <row r="59" spans="1:22" ht="21.95" customHeight="1" x14ac:dyDescent="0.25">
      <c r="A59" s="52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Q59" s="49"/>
      <c r="R59" s="49"/>
      <c r="T59" s="49"/>
      <c r="V59" s="49"/>
    </row>
    <row r="60" spans="1:22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5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52" priority="13">
      <formula>$H2=0</formula>
    </cfRule>
  </conditionalFormatting>
  <conditionalFormatting sqref="J2:K200">
    <cfRule type="expression" dxfId="1251" priority="14">
      <formula>$J2=0</formula>
    </cfRule>
  </conditionalFormatting>
  <conditionalFormatting sqref="L1:L1048576">
    <cfRule type="expression" dxfId="1250" priority="12">
      <formula>$L2=0</formula>
    </cfRule>
  </conditionalFormatting>
  <conditionalFormatting sqref="M1">
    <cfRule type="expression" dxfId="1249" priority="8">
      <formula>$L2=0</formula>
    </cfRule>
  </conditionalFormatting>
  <conditionalFormatting sqref="J2:K58">
    <cfRule type="expression" dxfId="1248" priority="56">
      <formula>$J2&gt;0</formula>
    </cfRule>
  </conditionalFormatting>
  <conditionalFormatting sqref="L2:L58">
    <cfRule type="expression" dxfId="1247" priority="10">
      <formula>$L2&lt;0</formula>
    </cfRule>
    <cfRule type="expression" dxfId="1246" priority="11">
      <formula>$L2&gt;0</formula>
    </cfRule>
  </conditionalFormatting>
  <conditionalFormatting sqref="J2:K458">
    <cfRule type="expression" dxfId="1245" priority="55">
      <formula>$J2&lt;0</formula>
    </cfRule>
  </conditionalFormatting>
  <conditionalFormatting sqref="P1:P1048576">
    <cfRule type="expression" dxfId="124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7" location="SIG!A1" display="SIG"/>
    <hyperlink ref="E18" location="AAPL!A1" display="AAPL"/>
    <hyperlink ref="E22" location="AXP!A1" display="AXP"/>
    <hyperlink ref="E11" location="DG!A1" display="DG"/>
    <hyperlink ref="E46" location="PINC!A1" display="PINC"/>
    <hyperlink ref="E32" location="FOXA!A1" display="FOXA"/>
    <hyperlink ref="E13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4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6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5" location="WFC!A1" display="WFC"/>
    <hyperlink ref="E17" location="AA!A1" display="AA"/>
    <hyperlink ref="E38" location="KATE!A1" display="KATE"/>
    <hyperlink ref="E9" location="CF!A1" display="CF"/>
    <hyperlink ref="E10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8" location="FTR!A1" display="FTR"/>
    <hyperlink ref="E6" location="GILD!A1" display="GILD"/>
    <hyperlink ref="E57" location="WWD!A1" display="WWD"/>
    <hyperlink ref="E12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8" activePane="bottomLeft" state="frozen"/>
      <selection activeCell="E5" sqref="E5"/>
      <selection pane="bottomLeft" activeCell="I252" sqref="I252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413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26866.688000001308</v>
      </c>
    </row>
    <row r="250" spans="1:20" ht="18" customHeight="1" x14ac:dyDescent="0.25">
      <c r="M250" s="26" t="s">
        <v>144</v>
      </c>
      <c r="N250" s="144">
        <f>SUM(N245:N248)</f>
        <v>25409.328000001376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25409.299999999988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-1.9999986106995493E-3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43" priority="5">
      <formula>#REF!&gt;0</formula>
    </cfRule>
    <cfRule type="expression" dxfId="1242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7"/>
  <sheetViews>
    <sheetView topLeftCell="D1" zoomScaleNormal="100" workbookViewId="0">
      <pane ySplit="1" topLeftCell="A382" activePane="bottomLeft" state="frozen"/>
      <selection pane="bottomLeft" activeCell="J406" sqref="J406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25409.299999999988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2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2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ref="G393" si="439">(F393-F392)/F392</f>
        <v>6.6500641256184774E-4</v>
      </c>
      <c r="H393" s="207">
        <f t="shared" ref="H393" si="440">(F393-F$2)/F$2</f>
        <v>0.15847359428088861</v>
      </c>
      <c r="I393" s="225">
        <v>422816.59</v>
      </c>
      <c r="J393" s="176">
        <v>400000</v>
      </c>
      <c r="K393" s="176">
        <f t="shared" ref="K393" si="441">I393-I392-J393+J392</f>
        <v>2027.7300000000396</v>
      </c>
      <c r="L393" s="174">
        <f t="shared" ref="L393" si="442">K393/I392</f>
        <v>4.8188775719966532E-3</v>
      </c>
      <c r="M393" s="186">
        <f t="shared" ref="M393" si="443">I393-J393</f>
        <v>22816.590000000026</v>
      </c>
      <c r="N393" s="188">
        <f t="shared" ref="N393" si="444">M393/J393</f>
        <v>5.7041475000000064E-2</v>
      </c>
      <c r="O393" s="186" t="b">
        <f t="shared" ref="O393" si="445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6">I393-Q393</f>
        <v>143004.49000000005</v>
      </c>
      <c r="S393" s="176">
        <v>-31748</v>
      </c>
      <c r="T393" s="176">
        <f t="shared" ref="T393" si="447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8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" si="449">(C394-C393)/C393</f>
        <v>-3.054877635414564E-3</v>
      </c>
      <c r="E394" s="213">
        <f t="shared" ref="E394" si="450">(C394-$C$2)/$C$2</f>
        <v>0.11915203287608672</v>
      </c>
      <c r="F394" s="223">
        <v>5864.47</v>
      </c>
      <c r="G394" s="174">
        <f t="shared" ref="G394" si="451">(F394-F393)/F393</f>
        <v>-5.7861187400400273E-3</v>
      </c>
      <c r="H394" s="207">
        <f t="shared" ref="H394" si="452">(F394-F$2)/F$2</f>
        <v>0.15177052850717845</v>
      </c>
      <c r="I394" s="225">
        <v>421093.29</v>
      </c>
      <c r="J394" s="176">
        <v>400000</v>
      </c>
      <c r="K394" s="176">
        <f t="shared" ref="K394" si="453">I394-I393-J394+J393</f>
        <v>-1723.3000000000466</v>
      </c>
      <c r="L394" s="174">
        <f t="shared" ref="L394" si="454">K394/I393</f>
        <v>-4.0757624955067313E-3</v>
      </c>
      <c r="M394" s="186">
        <f t="shared" ref="M394" si="455">I394-J394</f>
        <v>21093.289999999979</v>
      </c>
      <c r="N394" s="188">
        <f t="shared" ref="N394" si="456">M394/J394</f>
        <v>5.2733224999999946E-2</v>
      </c>
      <c r="O394" s="186" t="b">
        <f t="shared" ref="O394" si="457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8">I394-Q394</f>
        <v>145116.33999999997</v>
      </c>
      <c r="S394" s="176">
        <v>-31864</v>
      </c>
      <c r="T394" s="176">
        <f t="shared" ref="T394" si="459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60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ref="D395" si="461">(C395-C394)/C394</f>
        <v>1.9294927644021181E-3</v>
      </c>
      <c r="E395" s="213">
        <f t="shared" ref="E395" si="462">(C395-$C$2)/$C$2</f>
        <v>0.12131142862578705</v>
      </c>
      <c r="F395" s="223">
        <v>5878.95</v>
      </c>
      <c r="G395" s="174">
        <f t="shared" ref="G395" si="463">(F395-F394)/F394</f>
        <v>2.4691063301542277E-3</v>
      </c>
      <c r="H395" s="207">
        <f t="shared" ref="H395" si="464">(F395-F$2)/F$2</f>
        <v>0.15461437241000059</v>
      </c>
      <c r="I395" s="225">
        <v>424138.1</v>
      </c>
      <c r="J395" s="176">
        <v>400000</v>
      </c>
      <c r="K395" s="176">
        <f t="shared" ref="K395" si="465">I395-I394-J395+J394</f>
        <v>3044.8099999999977</v>
      </c>
      <c r="L395" s="174">
        <f t="shared" ref="L395" si="466">K395/I394</f>
        <v>7.2307255240281736E-3</v>
      </c>
      <c r="M395" s="186">
        <f t="shared" ref="M395" si="467">I395-J395</f>
        <v>24138.099999999977</v>
      </c>
      <c r="N395" s="188">
        <f t="shared" ref="N395" si="468">M395/J395</f>
        <v>6.0345249999999941E-2</v>
      </c>
      <c r="O395" s="186" t="b">
        <f t="shared" ref="O395" si="469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70">I395-Q395</f>
        <v>145718.79999999999</v>
      </c>
      <c r="S395" s="176">
        <v>-32100</v>
      </c>
      <c r="T395" s="176">
        <f t="shared" ref="T395" si="471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72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ref="D396" si="473">(C396-C395)/C395</f>
        <v>-8.2715091050219439E-4</v>
      </c>
      <c r="E396" s="213">
        <f t="shared" ref="E396" si="474">(C396-$C$2)/$C$2</f>
        <v>0.12038393485664271</v>
      </c>
      <c r="F396" s="223">
        <v>5877.81</v>
      </c>
      <c r="G396" s="174">
        <f t="shared" ref="G396" si="475">(F396-F395)/F395</f>
        <v>-1.9391217819498687E-4</v>
      </c>
      <c r="H396" s="207">
        <f t="shared" ref="H396" si="476">(F396-F$2)/F$2</f>
        <v>0.15439047862207134</v>
      </c>
      <c r="I396" s="225">
        <v>423331.5</v>
      </c>
      <c r="J396" s="176">
        <v>400000</v>
      </c>
      <c r="K396" s="176">
        <f t="shared" ref="K396" si="477">I396-I395-J396+J395</f>
        <v>-806.59999999997672</v>
      </c>
      <c r="L396" s="174">
        <f t="shared" ref="L396" si="478">K396/I395</f>
        <v>-1.901739079794946E-3</v>
      </c>
      <c r="M396" s="186">
        <f t="shared" ref="M396" si="479">I396-J396</f>
        <v>23331.5</v>
      </c>
      <c r="N396" s="188">
        <f t="shared" ref="N396" si="480">M396/J396</f>
        <v>5.8328749999999999E-2</v>
      </c>
      <c r="O396" s="186" t="b">
        <f t="shared" ref="O396" si="48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82">I396-Q396</f>
        <v>142532.79999999999</v>
      </c>
      <c r="S396" s="176">
        <v>-32984</v>
      </c>
      <c r="T396" s="176">
        <f t="shared" ref="T396" si="48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84">N396/V396</f>
        <v>0.17576885447682392</v>
      </c>
    </row>
    <row r="397" spans="2:23" ht="20.100000000000001" customHeight="1" x14ac:dyDescent="0.25">
      <c r="B397" s="175">
        <v>42833</v>
      </c>
      <c r="C397" s="219">
        <v>2357.16</v>
      </c>
      <c r="D397" s="174">
        <f t="shared" ref="D397" si="485">(C397-C396)/C396</f>
        <v>6.8774039073838311E-4</v>
      </c>
      <c r="E397" s="213">
        <f t="shared" ref="E397" si="486">(C397-$C$2)/$C$2</f>
        <v>0.12115446814177802</v>
      </c>
      <c r="F397" s="223">
        <v>5880.92</v>
      </c>
      <c r="G397" s="174">
        <f t="shared" ref="G397" si="487">(F397-F396)/F396</f>
        <v>5.2910863059535309E-4</v>
      </c>
      <c r="H397" s="207">
        <f t="shared" ref="H397" si="488">(F397-F$2)/F$2</f>
        <v>0.15500127658738738</v>
      </c>
      <c r="I397" s="225">
        <v>425409.3</v>
      </c>
      <c r="J397" s="176">
        <v>400000</v>
      </c>
      <c r="K397" s="176">
        <f t="shared" ref="K397" si="489">I397-I396-J397+J396</f>
        <v>2077.7999999999884</v>
      </c>
      <c r="L397" s="174">
        <f t="shared" ref="L397" si="490">K397/I396</f>
        <v>4.9082102324064904E-3</v>
      </c>
      <c r="M397" s="186">
        <f t="shared" ref="M397" si="491">I397-J397</f>
        <v>25409.299999999988</v>
      </c>
      <c r="N397" s="188">
        <f t="shared" ref="N397" si="492">M397/J397</f>
        <v>6.3523249999999976E-2</v>
      </c>
      <c r="O397" s="186" t="b">
        <f t="shared" ref="O397" si="493">L397&gt;D397</f>
        <v>1</v>
      </c>
      <c r="P397" s="188">
        <f>COUNTIF(O$2:O397, TRUE)/(COUNTIF(O$2:O397,FALSE) + COUNTIF(O$2:O397, TRUE))</f>
        <v>0.48989898989898989</v>
      </c>
      <c r="Q397" s="176">
        <v>285684.5</v>
      </c>
      <c r="R397" s="176">
        <f t="shared" ref="R397" si="494">I397-Q397</f>
        <v>139724.79999999999</v>
      </c>
      <c r="S397" s="176">
        <v>-32983</v>
      </c>
      <c r="T397" s="176">
        <f t="shared" ref="T397" si="495">M397-S397</f>
        <v>58392.299999999988</v>
      </c>
      <c r="U397" s="188">
        <f>STDEV(D$2:D397)*SQRT(252)</f>
        <v>0.15279741867910826</v>
      </c>
      <c r="V397" s="188">
        <f>STDEV(L$2:L397)*SQRT(252)</f>
        <v>0.3314456683195206</v>
      </c>
      <c r="W397" s="186">
        <f t="shared" ref="W397" si="496">N397/V397</f>
        <v>0.19165509183472637</v>
      </c>
    </row>
  </sheetData>
  <conditionalFormatting sqref="D3:D397">
    <cfRule type="colorScale" priority="3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7">
    <cfRule type="colorScale" priority="2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7">
    <cfRule type="colorScale" priority="2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7">
    <cfRule type="colorScale" priority="34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8:L1048576">
    <cfRule type="colorScale" priority="56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269.3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269.3</v>
      </c>
      <c r="R4" s="517">
        <v>2.0999999999999999E-3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296.23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293.53700000000003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290.84400000000005</v>
      </c>
      <c r="Q45" s="2"/>
      <c r="T45" s="428" t="s">
        <v>100</v>
      </c>
      <c r="U45" s="494" t="s">
        <v>636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288.15100000000001</v>
      </c>
      <c r="Q46" s="2"/>
      <c r="T46" s="428" t="s">
        <v>101</v>
      </c>
      <c r="U46" s="494" t="s">
        <v>637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285.45800000000003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282.76500000000004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280.072</v>
      </c>
      <c r="Q49" s="2"/>
      <c r="T49" s="428" t="s">
        <v>104</v>
      </c>
      <c r="U49" s="494" t="s">
        <v>584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277.37900000000002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274.68600000000004</v>
      </c>
      <c r="Q51" s="2"/>
      <c r="T51" s="428" t="s">
        <v>105</v>
      </c>
      <c r="U51" s="494" t="s">
        <v>638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271.99299999999999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269.3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266.60700000000003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263.91399999999999</v>
      </c>
      <c r="Q55" s="2"/>
      <c r="T55" s="428" t="s">
        <v>108</v>
      </c>
      <c r="U55" s="494" t="s">
        <v>639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261.221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258.52800000000002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255.83500000000001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253.142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250.44900000000001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247.75600000000003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245.06300000000002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242.37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41" priority="58">
      <formula>F19&gt;0</formula>
    </cfRule>
    <cfRule type="expression" dxfId="124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39" priority="47">
      <formula>H25&gt;0</formula>
    </cfRule>
    <cfRule type="expression" dxfId="1238" priority="48">
      <formula>H25&lt;0</formula>
    </cfRule>
  </conditionalFormatting>
  <conditionalFormatting sqref="M39">
    <cfRule type="expression" dxfId="1237" priority="45">
      <formula>M39&gt;0</formula>
    </cfRule>
    <cfRule type="expression" dxfId="1236" priority="46">
      <formula>M39&lt;0</formula>
    </cfRule>
  </conditionalFormatting>
  <conditionalFormatting sqref="F61:F67">
    <cfRule type="expression" dxfId="1235" priority="43">
      <formula>F61&gt;0</formula>
    </cfRule>
    <cfRule type="expression" dxfId="1234" priority="44">
      <formula>F61&lt;0</formula>
    </cfRule>
  </conditionalFormatting>
  <conditionalFormatting sqref="H61:H67">
    <cfRule type="expression" dxfId="1233" priority="41">
      <formula>H61&gt;0</formula>
    </cfRule>
    <cfRule type="expression" dxfId="1232" priority="42">
      <formula>H61&lt;0</formula>
    </cfRule>
  </conditionalFormatting>
  <conditionalFormatting sqref="F21:F24">
    <cfRule type="expression" dxfId="1231" priority="39">
      <formula>F21&gt;0</formula>
    </cfRule>
    <cfRule type="expression" dxfId="1230" priority="40">
      <formula>F21&lt;0</formula>
    </cfRule>
  </conditionalFormatting>
  <conditionalFormatting sqref="H21:H24">
    <cfRule type="expression" dxfId="1229" priority="37">
      <formula>H21&gt;0</formula>
    </cfRule>
    <cfRule type="expression" dxfId="1228" priority="38">
      <formula>H21&lt;0</formula>
    </cfRule>
  </conditionalFormatting>
  <conditionalFormatting sqref="I25:I28">
    <cfRule type="expression" dxfId="1227" priority="31">
      <formula>I25&gt;0</formula>
    </cfRule>
    <cfRule type="expression" dxfId="1226" priority="32">
      <formula>I25&lt;0</formula>
    </cfRule>
  </conditionalFormatting>
  <conditionalFormatting sqref="I21:I24">
    <cfRule type="expression" dxfId="1225" priority="29">
      <formula>I21&gt;0</formula>
    </cfRule>
    <cfRule type="expression" dxfId="1224" priority="30">
      <formula>I21&lt;0</formula>
    </cfRule>
  </conditionalFormatting>
  <conditionalFormatting sqref="H29">
    <cfRule type="expression" dxfId="1223" priority="27">
      <formula>H29&gt;0</formula>
    </cfRule>
    <cfRule type="expression" dxfId="1222" priority="28">
      <formula>H29&lt;0</formula>
    </cfRule>
  </conditionalFormatting>
  <conditionalFormatting sqref="H30">
    <cfRule type="expression" dxfId="1221" priority="25">
      <formula>H30&gt;0</formula>
    </cfRule>
    <cfRule type="expression" dxfId="1220" priority="26">
      <formula>H30&lt;0</formula>
    </cfRule>
  </conditionalFormatting>
  <conditionalFormatting sqref="H31">
    <cfRule type="expression" dxfId="1219" priority="23">
      <formula>H31&gt;0</formula>
    </cfRule>
    <cfRule type="expression" dxfId="1218" priority="24">
      <formula>H31&lt;0</formula>
    </cfRule>
  </conditionalFormatting>
  <conditionalFormatting sqref="Q7">
    <cfRule type="expression" dxfId="1217" priority="21">
      <formula>Q7&gt;0</formula>
    </cfRule>
    <cfRule type="expression" dxfId="1216" priority="22">
      <formula>Q7&lt;0</formula>
    </cfRule>
  </conditionalFormatting>
  <conditionalFormatting sqref="Q8">
    <cfRule type="expression" dxfId="1215" priority="19">
      <formula>Q8&gt;0</formula>
    </cfRule>
    <cfRule type="expression" dxfId="1214" priority="20">
      <formula>Q8&lt;0</formula>
    </cfRule>
  </conditionalFormatting>
  <conditionalFormatting sqref="F73:F82">
    <cfRule type="expression" dxfId="1213" priority="17">
      <formula>F73&gt;0</formula>
    </cfRule>
    <cfRule type="expression" dxfId="1212" priority="18">
      <formula>F73&lt;0</formula>
    </cfRule>
  </conditionalFormatting>
  <conditionalFormatting sqref="H73:H76">
    <cfRule type="expression" dxfId="1211" priority="15">
      <formula>H73&gt;0</formula>
    </cfRule>
    <cfRule type="expression" dxfId="1210" priority="16">
      <formula>H73&lt;0</formula>
    </cfRule>
  </conditionalFormatting>
  <conditionalFormatting sqref="F69:F72">
    <cfRule type="expression" dxfId="1209" priority="13">
      <formula>F69&gt;0</formula>
    </cfRule>
    <cfRule type="expression" dxfId="1208" priority="14">
      <formula>F69&lt;0</formula>
    </cfRule>
  </conditionalFormatting>
  <conditionalFormatting sqref="H69:H72">
    <cfRule type="expression" dxfId="1207" priority="11">
      <formula>H69&gt;0</formula>
    </cfRule>
    <cfRule type="expression" dxfId="1206" priority="12">
      <formula>H69&lt;0</formula>
    </cfRule>
  </conditionalFormatting>
  <conditionalFormatting sqref="I73:I76">
    <cfRule type="expression" dxfId="1205" priority="9">
      <formula>I73&gt;0</formula>
    </cfRule>
    <cfRule type="expression" dxfId="1204" priority="10">
      <formula>I73&lt;0</formula>
    </cfRule>
  </conditionalFormatting>
  <conditionalFormatting sqref="I69:I72">
    <cfRule type="expression" dxfId="1203" priority="7">
      <formula>I69&gt;0</formula>
    </cfRule>
    <cfRule type="expression" dxfId="1202" priority="8">
      <formula>I69&lt;0</formula>
    </cfRule>
  </conditionalFormatting>
  <conditionalFormatting sqref="H77">
    <cfRule type="expression" dxfId="1201" priority="5">
      <formula>H77&gt;0</formula>
    </cfRule>
    <cfRule type="expression" dxfId="1200" priority="6">
      <formula>H77&lt;0</formula>
    </cfRule>
  </conditionalFormatting>
  <conditionalFormatting sqref="H78">
    <cfRule type="expression" dxfId="1199" priority="3">
      <formula>H78&gt;0</formula>
    </cfRule>
    <cfRule type="expression" dxfId="1198" priority="4">
      <formula>H78&lt;0</formula>
    </cfRule>
  </conditionalFormatting>
  <conditionalFormatting sqref="H79">
    <cfRule type="expression" dxfId="1197" priority="1">
      <formula>H79&gt;0</formula>
    </cfRule>
    <cfRule type="expression" dxfId="119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39.25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39.25</v>
      </c>
      <c r="R4" s="517">
        <v>-8.8000000000000005E-3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43.175000000000004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42.782500000000006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42.39</v>
      </c>
      <c r="Q45" s="2"/>
      <c r="T45" s="107" t="s">
        <v>100</v>
      </c>
      <c r="U45" s="365" t="s">
        <v>640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41.997500000000002</v>
      </c>
      <c r="Q46" s="2"/>
      <c r="T46" s="107" t="s">
        <v>101</v>
      </c>
      <c r="U46" s="365" t="s">
        <v>641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41.605000000000004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41.212499999999999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40.82</v>
      </c>
      <c r="Q49" s="2"/>
      <c r="T49" s="107" t="s">
        <v>122</v>
      </c>
      <c r="U49" s="365" t="s">
        <v>455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40.427500000000002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40.035000000000004</v>
      </c>
      <c r="Q51" s="2"/>
      <c r="T51" s="107" t="s">
        <v>105</v>
      </c>
      <c r="U51" s="365" t="s">
        <v>642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39.642499999999998</v>
      </c>
      <c r="Q52" s="2"/>
      <c r="T52" s="107" t="s">
        <v>106</v>
      </c>
      <c r="U52" s="365" t="s">
        <v>445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39.25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38.857500000000002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38.464999999999996</v>
      </c>
      <c r="Q55" s="2"/>
      <c r="T55" s="107" t="s">
        <v>108</v>
      </c>
      <c r="U55" s="365" t="s">
        <v>643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38.072499999999998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37.68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37.287500000000001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36.894999999999996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36.502500000000005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36.11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35.717500000000001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35.325000000000003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195" priority="25">
      <formula>N19&gt;0</formula>
    </cfRule>
    <cfRule type="expression" dxfId="1194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93" priority="19">
      <formula>F21&gt;0</formula>
    </cfRule>
    <cfRule type="expression" dxfId="1192" priority="20">
      <formula>F21&lt;0</formula>
    </cfRule>
  </conditionalFormatting>
  <conditionalFormatting sqref="H21:H31">
    <cfRule type="expression" dxfId="1191" priority="17">
      <formula>H21&gt;0</formula>
    </cfRule>
    <cfRule type="expression" dxfId="1190" priority="18">
      <formula>H21&lt;0</formula>
    </cfRule>
  </conditionalFormatting>
  <conditionalFormatting sqref="I21:I31">
    <cfRule type="expression" dxfId="1189" priority="15">
      <formula>I21&gt;0</formula>
    </cfRule>
    <cfRule type="expression" dxfId="1188" priority="16">
      <formula>I21&lt;0</formula>
    </cfRule>
  </conditionalFormatting>
  <conditionalFormatting sqref="Q8">
    <cfRule type="expression" dxfId="1187" priority="7">
      <formula>Q8&gt;0</formula>
    </cfRule>
    <cfRule type="expression" dxfId="1186" priority="8">
      <formula>Q8&lt;0</formula>
    </cfRule>
  </conditionalFormatting>
  <conditionalFormatting sqref="Q7">
    <cfRule type="expression" dxfId="1185" priority="9">
      <formula>Q7&gt;0</formula>
    </cfRule>
    <cfRule type="expression" dxfId="1184" priority="10">
      <formula>Q7&lt;0</formula>
    </cfRule>
  </conditionalFormatting>
  <conditionalFormatting sqref="F56:F66">
    <cfRule type="expression" dxfId="1183" priority="5">
      <formula>F56&gt;0</formula>
    </cfRule>
    <cfRule type="expression" dxfId="1182" priority="6">
      <formula>F56&lt;0</formula>
    </cfRule>
  </conditionalFormatting>
  <conditionalFormatting sqref="H56:H66">
    <cfRule type="expression" dxfId="1181" priority="3">
      <formula>H56&gt;0</formula>
    </cfRule>
    <cfRule type="expression" dxfId="1180" priority="4">
      <formula>H56&lt;0</formula>
    </cfRule>
  </conditionalFormatting>
  <conditionalFormatting sqref="I56:I66">
    <cfRule type="expression" dxfId="1179" priority="1">
      <formula>I56&gt;0</formula>
    </cfRule>
    <cfRule type="expression" dxfId="1178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547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68.64</v>
      </c>
      <c r="R4" s="517">
        <v>6.7000000000000002E-3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13728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84.059999999997672</v>
      </c>
      <c r="R7">
        <v>175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-591.89000000000306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-4.1333418063965781E-2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370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370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410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479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75.504000000000005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74.817600000000013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74.131200000000007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73.444800000000001</v>
      </c>
      <c r="Q46" s="2"/>
      <c r="T46" s="107" t="s">
        <v>122</v>
      </c>
      <c r="U46" s="365" t="s">
        <v>521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72.758400000000009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72.072000000000003</v>
      </c>
      <c r="Q48" s="2"/>
      <c r="T48" s="107" t="s">
        <v>105</v>
      </c>
      <c r="U48" s="365" t="s">
        <v>644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71.385599999999997</v>
      </c>
      <c r="Q49" s="2"/>
      <c r="T49" s="107" t="s">
        <v>106</v>
      </c>
      <c r="U49" s="365" t="s">
        <v>645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70.699200000000005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70.012799999999999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69.326400000000007</v>
      </c>
      <c r="Q52" s="2"/>
      <c r="T52" s="107" t="s">
        <v>108</v>
      </c>
      <c r="U52" s="365" t="s">
        <v>646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68.64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67.953599999999994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67.267200000000003</v>
      </c>
      <c r="Q55" s="2"/>
      <c r="T55" s="107" t="s">
        <v>109</v>
      </c>
      <c r="U55" s="365" t="s">
        <v>603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66.580799999999996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65.894400000000005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65.207999999999998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64.521599999999992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63.8352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63.148800000000001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62.462400000000002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61.776000000000003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77" priority="35">
      <formula>N19&gt;0</formula>
    </cfRule>
    <cfRule type="expression" dxfId="117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75" priority="29">
      <formula>F61&gt;0</formula>
    </cfRule>
    <cfRule type="expression" dxfId="1174" priority="30">
      <formula>F61&lt;0</formula>
    </cfRule>
  </conditionalFormatting>
  <conditionalFormatting sqref="H61:H79 H83:H100">
    <cfRule type="expression" dxfId="1173" priority="27">
      <formula>H61&gt;0</formula>
    </cfRule>
    <cfRule type="expression" dxfId="1172" priority="28">
      <formula>H61&lt;0</formula>
    </cfRule>
  </conditionalFormatting>
  <conditionalFormatting sqref="I57:I79 I82:I100">
    <cfRule type="expression" dxfId="1171" priority="25">
      <formula>I57&gt;0</formula>
    </cfRule>
    <cfRule type="expression" dxfId="1170" priority="26">
      <formula>I57&lt;0</formula>
    </cfRule>
  </conditionalFormatting>
  <conditionalFormatting sqref="Q7">
    <cfRule type="expression" dxfId="1169" priority="23">
      <formula>Q7&gt;0</formula>
    </cfRule>
    <cfRule type="expression" dxfId="1168" priority="24">
      <formula>Q7&lt;0</formula>
    </cfRule>
  </conditionalFormatting>
  <conditionalFormatting sqref="Q8">
    <cfRule type="expression" dxfId="1167" priority="21">
      <formula>Q8&gt;0</formula>
    </cfRule>
    <cfRule type="expression" dxfId="1166" priority="22">
      <formula>Q8&lt;0</formula>
    </cfRule>
  </conditionalFormatting>
  <conditionalFormatting sqref="F57:F60">
    <cfRule type="expression" dxfId="1165" priority="19">
      <formula>F57&gt;0</formula>
    </cfRule>
    <cfRule type="expression" dxfId="1164" priority="20">
      <formula>F57&lt;0</formula>
    </cfRule>
  </conditionalFormatting>
  <conditionalFormatting sqref="H57:H60">
    <cfRule type="expression" dxfId="1163" priority="17">
      <formula>H57&gt;0</formula>
    </cfRule>
    <cfRule type="expression" dxfId="1162" priority="18">
      <formula>H57&lt;0</formula>
    </cfRule>
  </conditionalFormatting>
  <conditionalFormatting sqref="F82:F96">
    <cfRule type="expression" dxfId="1161" priority="11">
      <formula>F82&gt;0</formula>
    </cfRule>
    <cfRule type="expression" dxfId="1160" priority="12">
      <formula>F82&lt;0</formula>
    </cfRule>
  </conditionalFormatting>
  <conditionalFormatting sqref="H82:H96">
    <cfRule type="expression" dxfId="1159" priority="9">
      <formula>H82&gt;0</formula>
    </cfRule>
    <cfRule type="expression" dxfId="1158" priority="10">
      <formula>H82&lt;0</formula>
    </cfRule>
  </conditionalFormatting>
  <conditionalFormatting sqref="F25:F41">
    <cfRule type="expression" dxfId="1157" priority="7">
      <formula>F25&gt;0</formula>
    </cfRule>
    <cfRule type="expression" dxfId="1156" priority="8">
      <formula>F25&lt;0</formula>
    </cfRule>
  </conditionalFormatting>
  <conditionalFormatting sqref="H25:H41">
    <cfRule type="expression" dxfId="1155" priority="5">
      <formula>H25&gt;0</formula>
    </cfRule>
    <cfRule type="expression" dxfId="1154" priority="6">
      <formula>H25&lt;0</formula>
    </cfRule>
  </conditionalFormatting>
  <conditionalFormatting sqref="J34:J47">
    <cfRule type="expression" dxfId="1153" priority="3">
      <formula>J34&gt;0</formula>
    </cfRule>
    <cfRule type="expression" dxfId="1152" priority="4">
      <formula>J34&lt;0</formula>
    </cfRule>
  </conditionalFormatting>
  <conditionalFormatting sqref="J39">
    <cfRule type="expression" dxfId="1151" priority="1">
      <formula>J39&gt;0</formula>
    </cfRule>
    <cfRule type="expression" dxfId="1150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143.16999999999999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143.16999999999999</v>
      </c>
      <c r="R4" s="517">
        <v>-1.1999999999999999E-3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647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157.48699999999999</v>
      </c>
      <c r="Q43" s="2"/>
      <c r="T43" s="107" t="s">
        <v>101</v>
      </c>
      <c r="U43" s="365" t="s">
        <v>648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156.05529999999999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154.62360000000001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153.1919</v>
      </c>
      <c r="Q46" s="2"/>
      <c r="T46" s="107" t="s">
        <v>122</v>
      </c>
      <c r="U46" s="365" t="s">
        <v>418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151.7602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150.32849999999999</v>
      </c>
      <c r="Q48" s="2"/>
      <c r="T48" s="107" t="s">
        <v>105</v>
      </c>
      <c r="U48" s="365" t="s">
        <v>649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148.89679999999998</v>
      </c>
      <c r="Q49" s="2"/>
      <c r="T49" s="107" t="s">
        <v>106</v>
      </c>
      <c r="U49" s="365" t="s">
        <v>650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147.46509999999998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146.0334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144.60169999999999</v>
      </c>
      <c r="Q52" s="2"/>
      <c r="T52" s="107" t="s">
        <v>108</v>
      </c>
      <c r="U52" s="365" t="s">
        <v>651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143.16999999999999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141.73829999999998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140.30659999999997</v>
      </c>
      <c r="Q55" s="2"/>
      <c r="T55" s="107" t="s">
        <v>109</v>
      </c>
      <c r="U55" s="365" t="s">
        <v>595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138.8749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137.44319999999999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136.01149999999998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134.57979999999998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133.1481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131.71639999999999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130.28469999999999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128.85299999999998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49" priority="35">
      <formula>N19&gt;0</formula>
    </cfRule>
    <cfRule type="expression" dxfId="114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47" priority="21">
      <formula>F25&gt;0</formula>
    </cfRule>
    <cfRule type="expression" dxfId="1146" priority="22">
      <formula>F25&lt;0</formula>
    </cfRule>
  </conditionalFormatting>
  <conditionalFormatting sqref="H25:H47">
    <cfRule type="expression" dxfId="1145" priority="19">
      <formula>H25&gt;0</formula>
    </cfRule>
    <cfRule type="expression" dxfId="1144" priority="20">
      <formula>H25&lt;0</formula>
    </cfRule>
  </conditionalFormatting>
  <conditionalFormatting sqref="I25:I27">
    <cfRule type="expression" dxfId="1143" priority="15">
      <formula>I25&gt;0</formula>
    </cfRule>
    <cfRule type="expression" dxfId="1142" priority="16">
      <formula>I25&lt;0</formula>
    </cfRule>
  </conditionalFormatting>
  <conditionalFormatting sqref="Q7">
    <cfRule type="expression" dxfId="1141" priority="5">
      <formula>Q7&gt;0</formula>
    </cfRule>
    <cfRule type="expression" dxfId="1140" priority="6">
      <formula>Q7&lt;0</formula>
    </cfRule>
  </conditionalFormatting>
  <conditionalFormatting sqref="Q8">
    <cfRule type="expression" dxfId="1139" priority="3">
      <formula>Q8&gt;0</formula>
    </cfRule>
    <cfRule type="expression" dxfId="113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77.489999999999995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77.489999999999995</v>
      </c>
      <c r="R4" s="499">
        <v>-3.5999999999999999E-3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85.239000000000004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84.464100000000002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83.6892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82.914299999999997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82.139399999999995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81.364499999999992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80.589600000000004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79.814700000000002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79.0398</v>
      </c>
      <c r="Q49" s="2"/>
      <c r="T49" s="92" t="s">
        <v>104</v>
      </c>
      <c r="U49" s="129" t="s">
        <v>573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78.264899999999997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77.489999999999995</v>
      </c>
      <c r="Q51" s="2"/>
      <c r="T51" s="92" t="s">
        <v>105</v>
      </c>
      <c r="U51" s="129" t="s">
        <v>652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76.715099999999993</v>
      </c>
      <c r="Q52" s="2"/>
      <c r="T52" s="92" t="s">
        <v>106</v>
      </c>
      <c r="U52" s="129" t="s">
        <v>507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75.94019999999999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75.165299999999988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74.390399999999985</v>
      </c>
      <c r="T55" s="92" t="s">
        <v>108</v>
      </c>
      <c r="U55" s="129" t="s">
        <v>653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73.615499999999997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72.840599999999995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72.065699999999993</v>
      </c>
      <c r="T58" s="92" t="s">
        <v>109</v>
      </c>
      <c r="U58" s="129" t="s">
        <v>604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71.290800000000004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70.515900000000002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69.741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37" priority="9">
      <formula>F36&gt;0</formula>
    </cfRule>
    <cfRule type="expression" dxfId="1136" priority="10">
      <formula>F36&lt;0</formula>
    </cfRule>
  </conditionalFormatting>
  <conditionalFormatting sqref="F25:F35">
    <cfRule type="expression" dxfId="1135" priority="7">
      <formula>F25&gt;0</formula>
    </cfRule>
    <cfRule type="expression" dxfId="1134" priority="8">
      <formula>F25&lt;0</formula>
    </cfRule>
  </conditionalFormatting>
  <conditionalFormatting sqref="H25:H35">
    <cfRule type="expression" dxfId="1133" priority="5">
      <formula>H25&gt;0</formula>
    </cfRule>
    <cfRule type="expression" dxfId="1132" priority="6">
      <formula>H25&lt;0</formula>
    </cfRule>
  </conditionalFormatting>
  <conditionalFormatting sqref="Q7">
    <cfRule type="expression" dxfId="1131" priority="3">
      <formula>Q7&gt;0</formula>
    </cfRule>
    <cfRule type="expression" dxfId="1130" priority="4">
      <formula>Q7&lt;0</formula>
    </cfRule>
  </conditionalFormatting>
  <conditionalFormatting sqref="Q8">
    <cfRule type="expression" dxfId="1129" priority="1">
      <formula>Q8&gt;0</formula>
    </cfRule>
    <cfRule type="expression" dxfId="112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551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69.56</v>
      </c>
      <c r="R4" s="522">
        <v>3.3E-3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6956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-53.700000000000728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-212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-2.9575892857142853E-2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76.516000000000005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75.820400000000006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75.124800000000008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74.429200000000009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73.73360000000001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73.038000000000011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72.342399999999998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71.646799999999999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70.9512</v>
      </c>
      <c r="Q49" s="2"/>
      <c r="T49" s="92" t="s">
        <v>122</v>
      </c>
      <c r="U49" s="129" t="s">
        <v>563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70.255600000000001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69.56</v>
      </c>
      <c r="Q51" s="2"/>
      <c r="T51" s="92" t="s">
        <v>105</v>
      </c>
      <c r="U51" s="129" t="s">
        <v>654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68.864400000000003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68.168800000000005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67.473200000000006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66.777600000000007</v>
      </c>
      <c r="T55" s="92" t="s">
        <v>108</v>
      </c>
      <c r="U55" s="129" t="s">
        <v>655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66.081999999999994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65.386399999999995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64.69080000000001</v>
      </c>
      <c r="T58" s="92" t="s">
        <v>109</v>
      </c>
      <c r="U58" s="129" t="s">
        <v>605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63.995200000000004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63.299600000000005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62.604000000000006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27" priority="17">
      <formula>F47&gt;0</formula>
    </cfRule>
    <cfRule type="expression" dxfId="1126" priority="18">
      <formula>F47&lt;0</formula>
    </cfRule>
  </conditionalFormatting>
  <conditionalFormatting sqref="Q7">
    <cfRule type="expression" dxfId="1125" priority="15">
      <formula>Q7&gt;0</formula>
    </cfRule>
    <cfRule type="expression" dxfId="1124" priority="16">
      <formula>Q7&lt;0</formula>
    </cfRule>
  </conditionalFormatting>
  <conditionalFormatting sqref="Q8">
    <cfRule type="expression" dxfId="1123" priority="13">
      <formula>Q8&gt;0</formula>
    </cfRule>
    <cfRule type="expression" dxfId="1122" priority="14">
      <formula>Q8&lt;0</formula>
    </cfRule>
  </conditionalFormatting>
  <conditionalFormatting sqref="F25:F46">
    <cfRule type="expression" dxfId="1121" priority="11">
      <formula>F25&gt;0</formula>
    </cfRule>
    <cfRule type="expression" dxfId="1120" priority="12">
      <formula>F25&lt;0</formula>
    </cfRule>
  </conditionalFormatting>
  <conditionalFormatting sqref="H25:H46">
    <cfRule type="expression" dxfId="1119" priority="9">
      <formula>H25&gt;0</formula>
    </cfRule>
    <cfRule type="expression" dxfId="1118" priority="10">
      <formula>H25&lt;0</formula>
    </cfRule>
  </conditionalFormatting>
  <conditionalFormatting sqref="F89:F110">
    <cfRule type="expression" dxfId="1117" priority="7">
      <formula>F89&gt;0</formula>
    </cfRule>
    <cfRule type="expression" dxfId="1116" priority="8">
      <formula>F89&lt;0</formula>
    </cfRule>
  </conditionalFormatting>
  <conditionalFormatting sqref="H89:H110">
    <cfRule type="expression" dxfId="1115" priority="5">
      <formula>H89&gt;0</formula>
    </cfRule>
    <cfRule type="expression" dxfId="1114" priority="6">
      <formula>H89&lt;0</formula>
    </cfRule>
  </conditionalFormatting>
  <conditionalFormatting sqref="Q10">
    <cfRule type="expression" dxfId="1113" priority="3">
      <formula>Q10&gt;0</formula>
    </cfRule>
    <cfRule type="expression" dxfId="1112" priority="4">
      <formula>Q10&lt;0</formula>
    </cfRule>
  </conditionalFormatting>
  <conditionalFormatting sqref="J25:J38">
    <cfRule type="expression" dxfId="1111" priority="1">
      <formula>J25&gt;0</formula>
    </cfRule>
    <cfRule type="expression" dxfId="1110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32.85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32.85</v>
      </c>
      <c r="R4" s="499">
        <v>1.89E-2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36.135000000000005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35.806500000000007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35.478000000000002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35.149500000000003</v>
      </c>
      <c r="R43" s="82"/>
      <c r="T43" s="86" t="s">
        <v>101</v>
      </c>
      <c r="U43" s="129" t="s">
        <v>589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34.821000000000005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34.4925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34.164000000000001</v>
      </c>
      <c r="R46" s="82"/>
      <c r="T46" s="86" t="s">
        <v>122</v>
      </c>
      <c r="U46" s="231" t="s">
        <v>454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33.835500000000003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33.507000000000005</v>
      </c>
      <c r="R48" s="82"/>
      <c r="T48" s="86" t="s">
        <v>105</v>
      </c>
      <c r="U48" s="129" t="s">
        <v>656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33.1785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32.85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32.521500000000003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32.192999999999998</v>
      </c>
      <c r="R52" s="82"/>
      <c r="T52" s="86" t="s">
        <v>108</v>
      </c>
      <c r="U52" s="129" t="s">
        <v>657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31.8645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31.536000000000001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31.2075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30.879000000000001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30.550500000000003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30.222000000000001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29.893500000000003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29.565000000000001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09" priority="31">
      <formula>F29&gt;0</formula>
    </cfRule>
    <cfRule type="expression" dxfId="1108" priority="32">
      <formula>F29&lt;0</formula>
    </cfRule>
  </conditionalFormatting>
  <conditionalFormatting sqref="F29 F31:F35">
    <cfRule type="expression" dxfId="1107" priority="33">
      <formula>F29&gt;0</formula>
    </cfRule>
    <cfRule type="expression" dxfId="1106" priority="34">
      <formula>F29&lt;0</formula>
    </cfRule>
  </conditionalFormatting>
  <conditionalFormatting sqref="H29 H31:H35">
    <cfRule type="expression" dxfId="1105" priority="29">
      <formula>H29&gt;0</formula>
    </cfRule>
    <cfRule type="expression" dxfId="1104" priority="30">
      <formula>H29&lt;0</formula>
    </cfRule>
  </conditionalFormatting>
  <conditionalFormatting sqref="F21:F28">
    <cfRule type="expression" dxfId="1103" priority="27">
      <formula>F21&gt;0</formula>
    </cfRule>
    <cfRule type="expression" dxfId="1102" priority="28">
      <formula>F21&lt;0</formula>
    </cfRule>
  </conditionalFormatting>
  <conditionalFormatting sqref="H21:H28">
    <cfRule type="expression" dxfId="1101" priority="25">
      <formula>H21&gt;0</formula>
    </cfRule>
    <cfRule type="expression" dxfId="1100" priority="26">
      <formula>H21&lt;0</formula>
    </cfRule>
  </conditionalFormatting>
  <conditionalFormatting sqref="Q8">
    <cfRule type="expression" dxfId="1099" priority="21">
      <formula>Q8&gt;0</formula>
    </cfRule>
    <cfRule type="expression" dxfId="1098" priority="22">
      <formula>Q8&lt;0</formula>
    </cfRule>
  </conditionalFormatting>
  <conditionalFormatting sqref="Q7">
    <cfRule type="expression" dxfId="1097" priority="23">
      <formula>Q7&gt;0</formula>
    </cfRule>
    <cfRule type="expression" dxfId="1096" priority="24">
      <formula>Q7&lt;0</formula>
    </cfRule>
  </conditionalFormatting>
  <conditionalFormatting sqref="F30">
    <cfRule type="expression" dxfId="1095" priority="19">
      <formula>F30&gt;0</formula>
    </cfRule>
    <cfRule type="expression" dxfId="1094" priority="20">
      <formula>F30&lt;0</formula>
    </cfRule>
  </conditionalFormatting>
  <conditionalFormatting sqref="H30">
    <cfRule type="expression" dxfId="1093" priority="17">
      <formula>H30&gt;0</formula>
    </cfRule>
    <cfRule type="expression" dxfId="1092" priority="18">
      <formula>H30&lt;0</formula>
    </cfRule>
  </conditionalFormatting>
  <conditionalFormatting sqref="F68 F70:F74">
    <cfRule type="expression" dxfId="1091" priority="13">
      <formula>F68&gt;0</formula>
    </cfRule>
    <cfRule type="expression" dxfId="1090" priority="14">
      <formula>F68&lt;0</formula>
    </cfRule>
  </conditionalFormatting>
  <conditionalFormatting sqref="F68 F70:F74">
    <cfRule type="expression" dxfId="1089" priority="15">
      <formula>F68&gt;0</formula>
    </cfRule>
    <cfRule type="expression" dxfId="1088" priority="16">
      <formula>F68&lt;0</formula>
    </cfRule>
  </conditionalFormatting>
  <conditionalFormatting sqref="H68 H70:H74">
    <cfRule type="expression" dxfId="1087" priority="11">
      <formula>H68&gt;0</formula>
    </cfRule>
    <cfRule type="expression" dxfId="1086" priority="12">
      <formula>H68&lt;0</formula>
    </cfRule>
  </conditionalFormatting>
  <conditionalFormatting sqref="F60:F67">
    <cfRule type="expression" dxfId="1085" priority="9">
      <formula>F60&gt;0</formula>
    </cfRule>
    <cfRule type="expression" dxfId="1084" priority="10">
      <formula>F60&lt;0</formula>
    </cfRule>
  </conditionalFormatting>
  <conditionalFormatting sqref="H60:H67">
    <cfRule type="expression" dxfId="1083" priority="7">
      <formula>H60&gt;0</formula>
    </cfRule>
    <cfRule type="expression" dxfId="1082" priority="8">
      <formula>H60&lt;0</formula>
    </cfRule>
  </conditionalFormatting>
  <conditionalFormatting sqref="F69">
    <cfRule type="expression" dxfId="1081" priority="5">
      <formula>F69&gt;0</formula>
    </cfRule>
    <cfRule type="expression" dxfId="1080" priority="6">
      <formula>F69&lt;0</formula>
    </cfRule>
  </conditionalFormatting>
  <conditionalFormatting sqref="H69">
    <cfRule type="expression" dxfId="1079" priority="3">
      <formula>H69&gt;0</formula>
    </cfRule>
    <cfRule type="expression" dxfId="1078" priority="4">
      <formula>H69&lt;0</formula>
    </cfRule>
  </conditionalFormatting>
  <conditionalFormatting sqref="Q10">
    <cfRule type="expression" dxfId="1077" priority="1">
      <formula>Q10&gt;0</formula>
    </cfRule>
    <cfRule type="expression" dxfId="107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31.24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31.24</v>
      </c>
      <c r="R4" s="499">
        <v>5.4999999999999997E-3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34.364000000000004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34.051600000000001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33.739200000000004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33.4268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33.114400000000003</v>
      </c>
      <c r="Q45" s="2"/>
      <c r="T45" s="92" t="s">
        <v>100</v>
      </c>
      <c r="U45" s="129" t="s">
        <v>658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32.802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32.489600000000003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32.177199999999999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31.864799999999999</v>
      </c>
      <c r="Q49" s="2"/>
      <c r="T49" s="92" t="s">
        <v>122</v>
      </c>
      <c r="U49" s="129" t="s">
        <v>455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31.552399999999999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31.24</v>
      </c>
      <c r="Q51" s="2"/>
      <c r="T51" s="92" t="s">
        <v>105</v>
      </c>
      <c r="U51" s="129" t="s">
        <v>659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30.927599999999998</v>
      </c>
      <c r="Q52" s="2"/>
      <c r="T52" s="92" t="s">
        <v>106</v>
      </c>
      <c r="U52" s="129" t="s">
        <v>596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30.615199999999998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30.302799999999998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29.990399999999998</v>
      </c>
      <c r="T55" s="92" t="s">
        <v>108</v>
      </c>
      <c r="U55" s="129" t="s">
        <v>660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29.677999999999997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29.365599999999997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29.0532</v>
      </c>
      <c r="T58" s="92" t="s">
        <v>109</v>
      </c>
      <c r="U58" s="129" t="s">
        <v>597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28.7408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28.4284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28.116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75" priority="11">
      <formula>F33&gt;0</formula>
    </cfRule>
    <cfRule type="expression" dxfId="1074" priority="12">
      <formula>F33&lt;0</formula>
    </cfRule>
  </conditionalFormatting>
  <conditionalFormatting sqref="Q7">
    <cfRule type="expression" dxfId="1073" priority="9">
      <formula>Q7&gt;0</formula>
    </cfRule>
    <cfRule type="expression" dxfId="1072" priority="10">
      <formula>Q7&lt;0</formula>
    </cfRule>
  </conditionalFormatting>
  <conditionalFormatting sqref="Q8">
    <cfRule type="expression" dxfId="1071" priority="7">
      <formula>Q8&gt;0</formula>
    </cfRule>
    <cfRule type="expression" dxfId="1070" priority="8">
      <formula>Q8&lt;0</formula>
    </cfRule>
  </conditionalFormatting>
  <conditionalFormatting sqref="F25:F32">
    <cfRule type="expression" dxfId="1069" priority="5">
      <formula>F25&gt;0</formula>
    </cfRule>
    <cfRule type="expression" dxfId="1068" priority="6">
      <formula>F25&lt;0</formula>
    </cfRule>
  </conditionalFormatting>
  <conditionalFormatting sqref="H25:H32">
    <cfRule type="expression" dxfId="1067" priority="3">
      <formula>H25&gt;0</formula>
    </cfRule>
    <cfRule type="expression" dxfId="1066" priority="4">
      <formula>H25&lt;0</formula>
    </cfRule>
  </conditionalFormatting>
  <conditionalFormatting sqref="Q10">
    <cfRule type="expression" dxfId="1065" priority="1">
      <formula>Q10&gt;0</formula>
    </cfRule>
    <cfRule type="expression" dxfId="106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488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517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21.22</v>
      </c>
      <c r="R4" s="499">
        <v>2.86E-2</v>
      </c>
      <c r="T4" s="162" t="s">
        <v>518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6366</v>
      </c>
      <c r="T5" t="s">
        <v>519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972.06999999999698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627.08999999999651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0.10926987877488863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417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439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468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23.342000000000002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23.129799999999999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22.9176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6" si="17">C44*(E44-D44)</f>
        <v>363.19999999999908</v>
      </c>
      <c r="G44" s="40">
        <f t="shared" ref="G44:G47" si="18">D44*C44</f>
        <v>7816.8000000000011</v>
      </c>
      <c r="H44" s="230">
        <f t="shared" ref="H44:H46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22.705400000000001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22.493200000000002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22.280999999999999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42831</v>
      </c>
      <c r="C47" s="7">
        <v>300</v>
      </c>
      <c r="D47" s="78">
        <v>19.13</v>
      </c>
      <c r="E47" s="40"/>
      <c r="F47" s="40"/>
      <c r="G47" s="40">
        <f t="shared" si="18"/>
        <v>5739</v>
      </c>
      <c r="H47" s="230"/>
      <c r="I47" s="40"/>
      <c r="J47" s="40"/>
      <c r="O47" s="82">
        <v>1.04</v>
      </c>
      <c r="P47" s="82">
        <f>O47*$Q$4</f>
        <v>22.0688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3"/>
        <v>21.8566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21.644400000000001</v>
      </c>
      <c r="Q49" s="2"/>
      <c r="T49" s="92" t="s">
        <v>122</v>
      </c>
      <c r="U49" s="129" t="s">
        <v>564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21.432199999999998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21.22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21.0078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20.795599999999997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20.583399999999997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20.371199999999998</v>
      </c>
      <c r="T55" s="92" t="s">
        <v>108</v>
      </c>
      <c r="U55" s="129" t="s">
        <v>554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20.158999999999999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19.946799999999996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19.7346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19.522400000000001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19.310199999999998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19.097999999999999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527</v>
      </c>
      <c r="T67" s="598" t="s">
        <v>517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531</v>
      </c>
      <c r="T68" s="23" t="s">
        <v>530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532</v>
      </c>
      <c r="T69" s="23" t="s">
        <v>533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534</v>
      </c>
      <c r="T70" s="23" t="s">
        <v>535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538</v>
      </c>
      <c r="T73" s="23" t="s">
        <v>528</v>
      </c>
    </row>
    <row r="74" spans="1:31" x14ac:dyDescent="0.25">
      <c r="S74" t="s">
        <v>537</v>
      </c>
      <c r="T74" s="23" t="s">
        <v>529</v>
      </c>
    </row>
    <row r="75" spans="1:31" x14ac:dyDescent="0.25">
      <c r="S75" t="s">
        <v>536</v>
      </c>
      <c r="T75" s="23" t="s">
        <v>539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0">C83*(E83-D83)</f>
        <v>-67.999999999999829</v>
      </c>
      <c r="G83" s="379">
        <f t="shared" ref="G83:G92" si="21">D83*C83</f>
        <v>2110.4</v>
      </c>
      <c r="H83" s="380">
        <f t="shared" ref="H83:H92" si="2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0"/>
        <v>-65.999999999999659</v>
      </c>
      <c r="G84" s="379">
        <f t="shared" si="21"/>
        <v>3129.6</v>
      </c>
      <c r="H84" s="380">
        <f t="shared" si="2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0"/>
        <v>-9.5999999999997954</v>
      </c>
      <c r="G85" s="379">
        <f t="shared" si="21"/>
        <v>3129.6</v>
      </c>
      <c r="H85" s="380">
        <f t="shared" si="2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0"/>
        <v>61.200000000000188</v>
      </c>
      <c r="G86" s="379">
        <f t="shared" si="21"/>
        <v>3129.6</v>
      </c>
      <c r="H86" s="380">
        <f t="shared" si="2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0"/>
        <v>-61.199999999999477</v>
      </c>
      <c r="G87" s="379">
        <f t="shared" si="21"/>
        <v>5103.2</v>
      </c>
      <c r="H87" s="380">
        <f t="shared" si="2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0"/>
        <v>-37.199999999999989</v>
      </c>
      <c r="G88" s="379">
        <f t="shared" si="21"/>
        <v>5103.2</v>
      </c>
      <c r="H88" s="380">
        <f t="shared" si="2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0"/>
        <v>146.80000000000035</v>
      </c>
      <c r="G89" s="379">
        <f t="shared" si="21"/>
        <v>5103.2</v>
      </c>
      <c r="H89" s="380">
        <f t="shared" si="2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0"/>
        <v>180.80000000000069</v>
      </c>
      <c r="G90" s="379">
        <f t="shared" si="21"/>
        <v>5103.2</v>
      </c>
      <c r="H90" s="380">
        <f t="shared" si="2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0"/>
        <v>214.24000000000021</v>
      </c>
      <c r="G91" s="379">
        <f t="shared" si="21"/>
        <v>2454.7599999999998</v>
      </c>
      <c r="H91" s="380">
        <f t="shared" si="2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0"/>
        <v>270.63199999999995</v>
      </c>
      <c r="G92" s="379">
        <f t="shared" si="21"/>
        <v>1908.568</v>
      </c>
      <c r="H92" s="380">
        <f t="shared" si="2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63" priority="27">
      <formula>F31&gt;0</formula>
    </cfRule>
    <cfRule type="expression" dxfId="1062" priority="28">
      <formula>F31&lt;0</formula>
    </cfRule>
  </conditionalFormatting>
  <conditionalFormatting sqref="Q7">
    <cfRule type="expression" dxfId="1061" priority="25">
      <formula>Q7&gt;0</formula>
    </cfRule>
    <cfRule type="expression" dxfId="1060" priority="26">
      <formula>Q7&lt;0</formula>
    </cfRule>
  </conditionalFormatting>
  <conditionalFormatting sqref="Q8">
    <cfRule type="expression" dxfId="1059" priority="23">
      <formula>Q8&gt;0</formula>
    </cfRule>
    <cfRule type="expression" dxfId="1058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57" priority="15">
      <formula>M53&gt;0</formula>
    </cfRule>
    <cfRule type="expression" dxfId="1056" priority="16">
      <formula>M53&lt;0</formula>
    </cfRule>
  </conditionalFormatting>
  <conditionalFormatting sqref="Q10">
    <cfRule type="expression" dxfId="1055" priority="13">
      <formula>Q10&gt;0</formula>
    </cfRule>
    <cfRule type="expression" dxfId="1054" priority="14">
      <formula>Q10&lt;0</formula>
    </cfRule>
  </conditionalFormatting>
  <conditionalFormatting sqref="F25:F30">
    <cfRule type="expression" dxfId="1053" priority="11">
      <formula>F25&gt;0</formula>
    </cfRule>
    <cfRule type="expression" dxfId="1052" priority="12">
      <formula>F25&lt;0</formula>
    </cfRule>
  </conditionalFormatting>
  <conditionalFormatting sqref="H25:H30">
    <cfRule type="expression" dxfId="1051" priority="9">
      <formula>H25&gt;0</formula>
    </cfRule>
    <cfRule type="expression" dxfId="1050" priority="10">
      <formula>H25&lt;0</formula>
    </cfRule>
  </conditionalFormatting>
  <conditionalFormatting sqref="F83:F94">
    <cfRule type="expression" dxfId="1049" priority="7">
      <formula>F83&gt;0</formula>
    </cfRule>
    <cfRule type="expression" dxfId="1048" priority="8">
      <formula>F83&lt;0</formula>
    </cfRule>
  </conditionalFormatting>
  <conditionalFormatting sqref="H83:H94">
    <cfRule type="expression" dxfId="1047" priority="5">
      <formula>H83&gt;0</formula>
    </cfRule>
    <cfRule type="expression" dxfId="1046" priority="6">
      <formula>H83&lt;0</formula>
    </cfRule>
  </conditionalFormatting>
  <conditionalFormatting sqref="J41">
    <cfRule type="expression" dxfId="1045" priority="3">
      <formula>J41&gt;0</formula>
    </cfRule>
    <cfRule type="expression" dxfId="1044" priority="4">
      <formula>J41&lt;0</formula>
    </cfRule>
  </conditionalFormatting>
  <conditionalFormatting sqref="J39:J49">
    <cfRule type="expression" dxfId="1043" priority="1">
      <formula>J39&gt;0</formula>
    </cfRule>
    <cfRule type="expression" dxfId="1042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54.22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54.22</v>
      </c>
      <c r="R4" s="499">
        <v>-5.8999999999999999E-3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59.642000000000003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59.099800000000002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58.557600000000001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58.0154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57.473199999999999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56.931000000000004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56.388800000000003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55.846600000000002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55.304400000000001</v>
      </c>
      <c r="Q49" s="2"/>
      <c r="T49" s="92" t="s">
        <v>104</v>
      </c>
      <c r="U49" s="129" t="s">
        <v>399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54.7622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54.22</v>
      </c>
      <c r="Q51" s="2"/>
      <c r="T51" s="92" t="s">
        <v>105</v>
      </c>
      <c r="U51" s="129" t="s">
        <v>661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53.677799999999998</v>
      </c>
      <c r="Q52" s="2"/>
      <c r="T52" s="92" t="s">
        <v>106</v>
      </c>
      <c r="U52" s="129" t="s">
        <v>508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53.135599999999997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52.593399999999995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52.051199999999994</v>
      </c>
      <c r="T55" s="92" t="s">
        <v>108</v>
      </c>
      <c r="U55" s="129" t="s">
        <v>662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51.508999999999993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50.966799999999999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50.424599999999998</v>
      </c>
      <c r="T58" s="92" t="s">
        <v>109</v>
      </c>
      <c r="U58" s="129" t="s">
        <v>598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49.882400000000004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49.340200000000003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48.798000000000002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41" priority="15">
      <formula>F39&gt;0</formula>
    </cfRule>
    <cfRule type="expression" dxfId="1040" priority="16">
      <formula>F39&lt;0</formula>
    </cfRule>
  </conditionalFormatting>
  <conditionalFormatting sqref="Q7">
    <cfRule type="expression" dxfId="1039" priority="13">
      <formula>Q7&gt;0</formula>
    </cfRule>
    <cfRule type="expression" dxfId="1038" priority="14">
      <formula>Q7&lt;0</formula>
    </cfRule>
  </conditionalFormatting>
  <conditionalFormatting sqref="Q8">
    <cfRule type="expression" dxfId="1037" priority="11">
      <formula>Q8&gt;0</formula>
    </cfRule>
    <cfRule type="expression" dxfId="1036" priority="12">
      <formula>Q8&lt;0</formula>
    </cfRule>
  </conditionalFormatting>
  <conditionalFormatting sqref="F25:F38">
    <cfRule type="expression" dxfId="1035" priority="9">
      <formula>F25&gt;0</formula>
    </cfRule>
    <cfRule type="expression" dxfId="1034" priority="10">
      <formula>F25&lt;0</formula>
    </cfRule>
  </conditionalFormatting>
  <conditionalFormatting sqref="H25:H38">
    <cfRule type="expression" dxfId="1033" priority="7">
      <formula>H25&gt;0</formula>
    </cfRule>
    <cfRule type="expression" dxfId="103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31" priority="3">
      <formula>M55&gt;0</formula>
    </cfRule>
    <cfRule type="expression" dxfId="1030" priority="4">
      <formula>M55&lt;0</formula>
    </cfRule>
  </conditionalFormatting>
  <conditionalFormatting sqref="Q10">
    <cfRule type="expression" dxfId="1029" priority="1">
      <formula>Q10&gt;0</formula>
    </cfRule>
    <cfRule type="expression" dxfId="102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37.090000000000003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37.090000000000003</v>
      </c>
      <c r="R4" s="499">
        <v>2.7000000000000001E-3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40.799000000000007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40.428100000000008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40.057200000000009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39.686300000000003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39.315400000000004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38.944500000000005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38.573600000000006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38.202700000000007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37.831800000000001</v>
      </c>
      <c r="Q49" s="2"/>
      <c r="T49" s="92" t="s">
        <v>104</v>
      </c>
      <c r="U49" s="129" t="s">
        <v>663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37.460900000000002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37.090000000000003</v>
      </c>
      <c r="Q51" s="2"/>
      <c r="T51" s="92" t="s">
        <v>105</v>
      </c>
      <c r="U51" s="129" t="s">
        <v>664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36.719100000000005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36.348200000000006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35.9773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35.606400000000001</v>
      </c>
      <c r="T55" s="92" t="s">
        <v>108</v>
      </c>
      <c r="U55" s="129" t="s">
        <v>665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35.235500000000002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34.864600000000003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34.493700000000004</v>
      </c>
      <c r="T58" s="92" t="s">
        <v>109</v>
      </c>
      <c r="U58" s="129" t="s">
        <v>565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34.122800000000005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33.751900000000006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33.381000000000007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27" priority="27">
      <formula>F27&gt;0</formula>
    </cfRule>
    <cfRule type="expression" dxfId="102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25" priority="15">
      <formula>Q8&gt;0</formula>
    </cfRule>
    <cfRule type="expression" dxfId="1024" priority="16">
      <formula>Q8&lt;0</formula>
    </cfRule>
  </conditionalFormatting>
  <conditionalFormatting sqref="Q7">
    <cfRule type="expression" dxfId="1023" priority="17">
      <formula>Q7&gt;0</formula>
    </cfRule>
    <cfRule type="expression" dxfId="1022" priority="18">
      <formula>Q7&lt;0</formula>
    </cfRule>
  </conditionalFormatting>
  <conditionalFormatting sqref="F37:F38">
    <cfRule type="expression" dxfId="1021" priority="13">
      <formula>F37&gt;0</formula>
    </cfRule>
    <cfRule type="expression" dxfId="1020" priority="14">
      <formula>F37&lt;0</formula>
    </cfRule>
  </conditionalFormatting>
  <conditionalFormatting sqref="H37:H38">
    <cfRule type="expression" dxfId="1019" priority="11">
      <formula>H37&gt;0</formula>
    </cfRule>
    <cfRule type="expression" dxfId="1018" priority="12">
      <formula>H37&lt;0</formula>
    </cfRule>
  </conditionalFormatting>
  <conditionalFormatting sqref="F23:F26 H23:H26">
    <cfRule type="expression" dxfId="1017" priority="9">
      <formula>F23&gt;0</formula>
    </cfRule>
    <cfRule type="expression" dxfId="1016" priority="10">
      <formula>F23&lt;0</formula>
    </cfRule>
  </conditionalFormatting>
  <conditionalFormatting sqref="Q10">
    <cfRule type="expression" dxfId="1015" priority="3">
      <formula>Q10&gt;0</formula>
    </cfRule>
    <cfRule type="expression" dxfId="1014" priority="4">
      <formula>Q10&lt;0</formula>
    </cfRule>
  </conditionalFormatting>
  <conditionalFormatting sqref="F22 H22">
    <cfRule type="expression" dxfId="1013" priority="1">
      <formula>F22&gt;0</formula>
    </cfRule>
    <cfRule type="expression" dxfId="1012" priority="2">
      <formula>F22&lt;0</formula>
    </cfRule>
  </conditionalFormatting>
  <conditionalFormatting sqref="M41">
    <cfRule type="expression" dxfId="1011" priority="5">
      <formula>M41&gt;0</formula>
    </cfRule>
    <cfRule type="expression" dxfId="101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53.35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53.35</v>
      </c>
      <c r="R4" s="499">
        <v>-1.2999999999999999E-3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58.685000000000009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58.151500000000006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57.618000000000002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57.084500000000006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56.551000000000002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56.017500000000005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55.484000000000002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54.950500000000005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54.417000000000002</v>
      </c>
      <c r="Q49" s="2"/>
      <c r="T49" s="92" t="s">
        <v>104</v>
      </c>
      <c r="U49" s="129" t="s">
        <v>522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53.883500000000005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53.35</v>
      </c>
      <c r="Q51" s="2"/>
      <c r="T51" s="92" t="s">
        <v>105</v>
      </c>
      <c r="U51" s="129" t="s">
        <v>666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52.816499999999998</v>
      </c>
      <c r="Q52" s="2"/>
      <c r="T52" s="92" t="s">
        <v>106</v>
      </c>
      <c r="U52" s="129" t="s">
        <v>393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52.283000000000001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51.749499999999998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51.216000000000001</v>
      </c>
      <c r="T55" s="92" t="s">
        <v>108</v>
      </c>
      <c r="U55" s="129" t="s">
        <v>667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50.682499999999997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50.149000000000001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49.615500000000004</v>
      </c>
      <c r="T58" s="92" t="s">
        <v>109</v>
      </c>
      <c r="U58" s="129" t="s">
        <v>606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49.082000000000001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48.548500000000004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48.015000000000001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372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390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390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416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453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471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489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09" priority="29">
      <formula>F25&gt;0</formula>
    </cfRule>
    <cfRule type="expression" dxfId="1008" priority="30">
      <formula>F25&lt;0</formula>
    </cfRule>
  </conditionalFormatting>
  <conditionalFormatting sqref="Q7">
    <cfRule type="expression" dxfId="1007" priority="27">
      <formula>Q7&gt;0</formula>
    </cfRule>
    <cfRule type="expression" dxfId="1006" priority="28">
      <formula>Q7&lt;0</formula>
    </cfRule>
  </conditionalFormatting>
  <conditionalFormatting sqref="Q8">
    <cfRule type="expression" dxfId="1005" priority="25">
      <formula>Q8&gt;0</formula>
    </cfRule>
    <cfRule type="expression" dxfId="1004" priority="26">
      <formula>Q8&lt;0</formula>
    </cfRule>
  </conditionalFormatting>
  <conditionalFormatting sqref="Q10">
    <cfRule type="expression" dxfId="1003" priority="13">
      <formula>Q10&gt;0</formula>
    </cfRule>
    <cfRule type="expression" dxfId="1002" priority="14">
      <formula>Q10&lt;0</formula>
    </cfRule>
  </conditionalFormatting>
  <conditionalFormatting sqref="M46">
    <cfRule type="expression" dxfId="1001" priority="11">
      <formula>M46&gt;0</formula>
    </cfRule>
    <cfRule type="expression" dxfId="1000" priority="12">
      <formula>M46&lt;0</formula>
    </cfRule>
  </conditionalFormatting>
  <conditionalFormatting sqref="F80:F88 H80:H88">
    <cfRule type="expression" dxfId="999" priority="9">
      <formula>F80&gt;0</formula>
    </cfRule>
    <cfRule type="expression" dxfId="998" priority="10">
      <formula>F80&lt;0</formula>
    </cfRule>
  </conditionalFormatting>
  <conditionalFormatting sqref="F75:F79">
    <cfRule type="expression" dxfId="997" priority="7">
      <formula>F75&gt;0</formula>
    </cfRule>
    <cfRule type="expression" dxfId="996" priority="8">
      <formula>F75&lt;0</formula>
    </cfRule>
  </conditionalFormatting>
  <conditionalFormatting sqref="H75:H79">
    <cfRule type="expression" dxfId="995" priority="5">
      <formula>H75&gt;0</formula>
    </cfRule>
    <cfRule type="expression" dxfId="994" priority="6">
      <formula>H75&lt;0</formula>
    </cfRule>
  </conditionalFormatting>
  <conditionalFormatting sqref="F71:F74">
    <cfRule type="expression" dxfId="993" priority="3">
      <formula>F71&gt;0</formula>
    </cfRule>
    <cfRule type="expression" dxfId="992" priority="4">
      <formula>F71&lt;0</formula>
    </cfRule>
  </conditionalFormatting>
  <conditionalFormatting sqref="H71:H74">
    <cfRule type="expression" dxfId="991" priority="1">
      <formula>H71&gt;0</formula>
    </cfRule>
    <cfRule type="expression" dxfId="99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58.51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58.51</v>
      </c>
      <c r="R4" s="499">
        <v>7.1000000000000004E-3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64.361000000000004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63.7759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63.190800000000003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62.605699999999999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62.020600000000002</v>
      </c>
      <c r="Q45" s="2"/>
      <c r="T45" s="92" t="s">
        <v>100</v>
      </c>
      <c r="U45" s="129" t="s">
        <v>668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61.435499999999998</v>
      </c>
      <c r="Q46" s="2"/>
      <c r="T46" s="92" t="s">
        <v>101</v>
      </c>
      <c r="U46" s="129" t="s">
        <v>669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60.8504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60.265299999999996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59.680199999999999</v>
      </c>
      <c r="Q49" s="2"/>
      <c r="T49" s="92" t="s">
        <v>122</v>
      </c>
      <c r="U49" s="129" t="s">
        <v>418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59.095099999999995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58.51</v>
      </c>
      <c r="Q51" s="2"/>
      <c r="T51" s="92" t="s">
        <v>105</v>
      </c>
      <c r="U51" s="129" t="s">
        <v>670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57.924900000000001</v>
      </c>
      <c r="Q52" s="2"/>
      <c r="T52" s="92" t="s">
        <v>106</v>
      </c>
      <c r="U52" s="129" t="s">
        <v>450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57.339799999999997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56.7547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56.169599999999996</v>
      </c>
      <c r="T55" s="92" t="s">
        <v>108</v>
      </c>
      <c r="U55" s="129" t="s">
        <v>671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55.584499999999998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54.999399999999994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54.414300000000004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53.8292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53.244100000000003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52.658999999999999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89" priority="11">
      <formula>F34&gt;0</formula>
    </cfRule>
    <cfRule type="expression" dxfId="988" priority="12">
      <formula>F34&lt;0</formula>
    </cfRule>
  </conditionalFormatting>
  <conditionalFormatting sqref="Q7">
    <cfRule type="expression" dxfId="987" priority="9">
      <formula>Q7&gt;0</formula>
    </cfRule>
    <cfRule type="expression" dxfId="986" priority="10">
      <formula>Q7&lt;0</formula>
    </cfRule>
  </conditionalFormatting>
  <conditionalFormatting sqref="Q8">
    <cfRule type="expression" dxfId="985" priority="7">
      <formula>Q8&gt;0</formula>
    </cfRule>
    <cfRule type="expression" dxfId="984" priority="8">
      <formula>Q8&lt;0</formula>
    </cfRule>
  </conditionalFormatting>
  <conditionalFormatting sqref="F25:F33">
    <cfRule type="expression" dxfId="983" priority="5">
      <formula>F25&gt;0</formula>
    </cfRule>
    <cfRule type="expression" dxfId="982" priority="6">
      <formula>F25&lt;0</formula>
    </cfRule>
  </conditionalFormatting>
  <conditionalFormatting sqref="H25:H33">
    <cfRule type="expression" dxfId="981" priority="3">
      <formula>H25&gt;0</formula>
    </cfRule>
    <cfRule type="expression" dxfId="980" priority="4">
      <formula>H25&lt;0</formula>
    </cfRule>
  </conditionalFormatting>
  <conditionalFormatting sqref="M46">
    <cfRule type="expression" dxfId="979" priority="1">
      <formula>M46&gt;0</formula>
    </cfRule>
    <cfRule type="expression" dxfId="97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495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549</v>
      </c>
      <c r="M4" s="4"/>
      <c r="O4" s="11" t="s">
        <v>66</v>
      </c>
      <c r="Q4" s="55">
        <v>77.81</v>
      </c>
      <c r="R4" s="499">
        <v>9.4999999999999998E-3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4668.6000000000004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-82.880000000002838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-82.880000000002838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-1.744298618535757E-2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415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415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85.591000000000008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473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84.812900000000013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475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84.034800000000004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475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83.256700000000009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82.4786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81.700500000000005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80.92240000000001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80.144300000000001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79.366200000000006</v>
      </c>
      <c r="Q49" s="2"/>
      <c r="T49" s="92" t="s">
        <v>104</v>
      </c>
      <c r="U49" s="129" t="s">
        <v>509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78.588099999999997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77.81</v>
      </c>
      <c r="Q51" s="2"/>
      <c r="T51" s="92" t="s">
        <v>105</v>
      </c>
      <c r="U51" s="129" t="s">
        <v>672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77.031900000000007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76.253799999999998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75.475700000000003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74.697599999999994</v>
      </c>
      <c r="T55" s="92" t="s">
        <v>108</v>
      </c>
      <c r="U55" s="129" t="s">
        <v>673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73.919499999999999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73.141400000000004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72.36330000000001</v>
      </c>
      <c r="T58" s="92" t="s">
        <v>109</v>
      </c>
      <c r="U58" s="129" t="s">
        <v>585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71.5852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70.807100000000005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70.029000000000011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77" priority="9">
      <formula>F57&gt;0</formula>
    </cfRule>
    <cfRule type="expression" dxfId="976" priority="10">
      <formula>F57&lt;0</formula>
    </cfRule>
  </conditionalFormatting>
  <conditionalFormatting sqref="Q7">
    <cfRule type="expression" dxfId="975" priority="7">
      <formula>Q7&gt;0</formula>
    </cfRule>
    <cfRule type="expression" dxfId="974" priority="8">
      <formula>Q7&lt;0</formula>
    </cfRule>
  </conditionalFormatting>
  <conditionalFormatting sqref="Q8">
    <cfRule type="expression" dxfId="973" priority="5">
      <formula>Q8&gt;0</formula>
    </cfRule>
    <cfRule type="expression" dxfId="972" priority="6">
      <formula>Q8&lt;0</formula>
    </cfRule>
  </conditionalFormatting>
  <conditionalFormatting sqref="F25:F56">
    <cfRule type="expression" dxfId="971" priority="3">
      <formula>F25&gt;0</formula>
    </cfRule>
    <cfRule type="expression" dxfId="970" priority="4">
      <formula>F25&lt;0</formula>
    </cfRule>
  </conditionalFormatting>
  <conditionalFormatting sqref="H25:H56">
    <cfRule type="expression" dxfId="969" priority="1">
      <formula>H25&gt;0</formula>
    </cfRule>
    <cfRule type="expression" dxfId="9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6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520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546</v>
      </c>
      <c r="M3" s="3"/>
      <c r="O3" s="11" t="s">
        <v>58</v>
      </c>
      <c r="Q3" s="507">
        <f>IF(Q2=0, Q4, (F31-K31-M31)/Q2)</f>
        <v>16.389371666666662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16.559999999999999</v>
      </c>
      <c r="R4" s="499">
        <v>1.8499999999999999E-2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99359.999999999985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98336.229999999967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15639.34100000163</v>
      </c>
      <c r="R7">
        <v>4800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1023.7700000000041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1.0410913658170588E-2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8400</v>
      </c>
      <c r="D31" s="18"/>
      <c r="E31" s="18"/>
      <c r="F31" s="18">
        <f>SUM(F2:F30)</f>
        <v>136793.4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543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464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477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383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20.203199999999999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20.037599999999998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19.871999999999996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19.706399999999999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19.540799999999997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19.375199999999996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19.209599999999998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19.043999999999997</v>
      </c>
      <c r="T49" s="135" t="s">
        <v>122</v>
      </c>
      <c r="U49" s="129" t="s">
        <v>455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18.878399999999996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18.712799999999998</v>
      </c>
      <c r="T51" s="135" t="s">
        <v>105</v>
      </c>
      <c r="U51" s="129" t="s">
        <v>674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18.5472</v>
      </c>
      <c r="T52" s="135" t="s">
        <v>106</v>
      </c>
      <c r="U52" s="129" t="s">
        <v>675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" si="50">C53*(E53-D53)</f>
        <v>-2453.9999999999936</v>
      </c>
      <c r="G53" s="40">
        <f t="shared" ref="G53" si="51">D53*C53</f>
        <v>98334</v>
      </c>
      <c r="H53" s="231">
        <f t="shared" ref="H53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18.381599999999999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18.216000000000001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18.0504</v>
      </c>
      <c r="T55" s="135" t="s">
        <v>108</v>
      </c>
      <c r="U55" s="129" t="s">
        <v>676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17.884799999999998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17.719200000000001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17.553599999999999</v>
      </c>
      <c r="T58" s="135" t="s">
        <v>109</v>
      </c>
      <c r="U58" s="129" t="s">
        <v>607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17.387999999999998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17.2224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17.056799999999999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16.891199999999998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16.7256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16.559999999999999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16.394399999999997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16.2288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16.063199999999998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15.897599999999999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15.731999999999998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15.566399999999998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15.4008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15.235199999999999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15.069599999999999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14.904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14.738399999999999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14.572799999999999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14.4072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14.241599999999998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14.075999999999999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391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395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406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407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411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414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422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433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438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462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464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67" priority="102">
      <formula>F79&gt;0</formula>
    </cfRule>
    <cfRule type="expression" dxfId="966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65" priority="95">
      <formula>F72&gt;0</formula>
    </cfRule>
    <cfRule type="expression" dxfId="964" priority="96">
      <formula>F72&lt;0</formula>
    </cfRule>
  </conditionalFormatting>
  <conditionalFormatting sqref="H72:H78">
    <cfRule type="expression" dxfId="963" priority="91">
      <formula>H72&gt;0</formula>
    </cfRule>
    <cfRule type="expression" dxfId="962" priority="92">
      <formula>H72&lt;0</formula>
    </cfRule>
  </conditionalFormatting>
  <conditionalFormatting sqref="Q8">
    <cfRule type="expression" dxfId="961" priority="77">
      <formula>Q8&gt;0</formula>
    </cfRule>
    <cfRule type="expression" dxfId="960" priority="78">
      <formula>Q8&lt;0</formula>
    </cfRule>
  </conditionalFormatting>
  <conditionalFormatting sqref="Q7">
    <cfRule type="expression" dxfId="959" priority="79">
      <formula>Q7&gt;0</formula>
    </cfRule>
    <cfRule type="expression" dxfId="958" priority="80">
      <formula>Q7&lt;0</formula>
    </cfRule>
  </conditionalFormatting>
  <conditionalFormatting sqref="F180:F186">
    <cfRule type="expression" dxfId="957" priority="51">
      <formula>F180&gt;0</formula>
    </cfRule>
    <cfRule type="expression" dxfId="956" priority="52">
      <formula>F180&lt;0</formula>
    </cfRule>
  </conditionalFormatting>
  <conditionalFormatting sqref="F105:F123 H105:H123">
    <cfRule type="expression" dxfId="955" priority="73">
      <formula>F105&gt;0</formula>
    </cfRule>
    <cfRule type="expression" dxfId="954" priority="74">
      <formula>F105&lt;0</formula>
    </cfRule>
  </conditionalFormatting>
  <conditionalFormatting sqref="F98:F104">
    <cfRule type="expression" dxfId="953" priority="71">
      <formula>F98&gt;0</formula>
    </cfRule>
    <cfRule type="expression" dxfId="952" priority="72">
      <formula>F98&lt;0</formula>
    </cfRule>
  </conditionalFormatting>
  <conditionalFormatting sqref="H98:H104">
    <cfRule type="expression" dxfId="951" priority="69">
      <formula>H98&gt;0</formula>
    </cfRule>
    <cfRule type="expression" dxfId="950" priority="70">
      <formula>H98&lt;0</formula>
    </cfRule>
  </conditionalFormatting>
  <conditionalFormatting sqref="F131:F149 H131:H149">
    <cfRule type="expression" dxfId="949" priority="67">
      <formula>F131&gt;0</formula>
    </cfRule>
    <cfRule type="expression" dxfId="948" priority="68">
      <formula>F131&lt;0</formula>
    </cfRule>
  </conditionalFormatting>
  <conditionalFormatting sqref="F124:F130">
    <cfRule type="expression" dxfId="947" priority="65">
      <formula>F124&gt;0</formula>
    </cfRule>
    <cfRule type="expression" dxfId="946" priority="66">
      <formula>F124&lt;0</formula>
    </cfRule>
  </conditionalFormatting>
  <conditionalFormatting sqref="H124:H130">
    <cfRule type="expression" dxfId="945" priority="63">
      <formula>H124&gt;0</formula>
    </cfRule>
    <cfRule type="expression" dxfId="944" priority="64">
      <formula>H124&lt;0</formula>
    </cfRule>
  </conditionalFormatting>
  <conditionalFormatting sqref="F157:F174 H157:H174">
    <cfRule type="expression" dxfId="943" priority="61">
      <formula>F157&gt;0</formula>
    </cfRule>
    <cfRule type="expression" dxfId="942" priority="62">
      <formula>F157&lt;0</formula>
    </cfRule>
  </conditionalFormatting>
  <conditionalFormatting sqref="F150:F156">
    <cfRule type="expression" dxfId="941" priority="59">
      <formula>F150&gt;0</formula>
    </cfRule>
    <cfRule type="expression" dxfId="940" priority="60">
      <formula>F150&lt;0</formula>
    </cfRule>
  </conditionalFormatting>
  <conditionalFormatting sqref="H150:H156">
    <cfRule type="expression" dxfId="939" priority="57">
      <formula>H150&gt;0</formula>
    </cfRule>
    <cfRule type="expression" dxfId="938" priority="58">
      <formula>H150&lt;0</formula>
    </cfRule>
  </conditionalFormatting>
  <conditionalFormatting sqref="F175:F179 H175:H179">
    <cfRule type="expression" dxfId="937" priority="55">
      <formula>F175&gt;0</formula>
    </cfRule>
    <cfRule type="expression" dxfId="936" priority="56">
      <formula>F175&lt;0</formula>
    </cfRule>
  </conditionalFormatting>
  <conditionalFormatting sqref="F187:F202 H187:H202">
    <cfRule type="expression" dxfId="935" priority="53">
      <formula>F187&gt;0</formula>
    </cfRule>
    <cfRule type="expression" dxfId="934" priority="54">
      <formula>F187&lt;0</formula>
    </cfRule>
  </conditionalFormatting>
  <conditionalFormatting sqref="H180:H186">
    <cfRule type="expression" dxfId="933" priority="49">
      <formula>H180&gt;0</formula>
    </cfRule>
    <cfRule type="expression" dxfId="932" priority="50">
      <formula>H180&lt;0</formula>
    </cfRule>
  </conditionalFormatting>
  <conditionalFormatting sqref="F203 H203">
    <cfRule type="expression" dxfId="931" priority="47">
      <formula>F203&gt;0</formula>
    </cfRule>
    <cfRule type="expression" dxfId="930" priority="48">
      <formula>F203&lt;0</formula>
    </cfRule>
  </conditionalFormatting>
  <conditionalFormatting sqref="F204:F208 H204:H208">
    <cfRule type="expression" dxfId="929" priority="45">
      <formula>F204&gt;0</formula>
    </cfRule>
    <cfRule type="expression" dxfId="928" priority="46">
      <formula>F204&lt;0</formula>
    </cfRule>
  </conditionalFormatting>
  <conditionalFormatting sqref="F216:F231 H216:H231">
    <cfRule type="expression" dxfId="927" priority="43">
      <formula>F216&gt;0</formula>
    </cfRule>
    <cfRule type="expression" dxfId="926" priority="44">
      <formula>F216&lt;0</formula>
    </cfRule>
  </conditionalFormatting>
  <conditionalFormatting sqref="F209:F215">
    <cfRule type="expression" dxfId="925" priority="41">
      <formula>F209&gt;0</formula>
    </cfRule>
    <cfRule type="expression" dxfId="924" priority="42">
      <formula>F209&lt;0</formula>
    </cfRule>
  </conditionalFormatting>
  <conditionalFormatting sqref="H209:H215">
    <cfRule type="expression" dxfId="923" priority="39">
      <formula>H209&gt;0</formula>
    </cfRule>
    <cfRule type="expression" dxfId="922" priority="40">
      <formula>H209&lt;0</formula>
    </cfRule>
  </conditionalFormatting>
  <conditionalFormatting sqref="F233:F238 H233:H238">
    <cfRule type="expression" dxfId="921" priority="37">
      <formula>F233&gt;0</formula>
    </cfRule>
    <cfRule type="expression" dxfId="920" priority="38">
      <formula>F233&lt;0</formula>
    </cfRule>
  </conditionalFormatting>
  <conditionalFormatting sqref="F239 H239">
    <cfRule type="expression" dxfId="919" priority="35">
      <formula>F239&gt;0</formula>
    </cfRule>
    <cfRule type="expression" dxfId="918" priority="36">
      <formula>F239&lt;0</formula>
    </cfRule>
  </conditionalFormatting>
  <conditionalFormatting sqref="F240:F244 H240:H244">
    <cfRule type="expression" dxfId="917" priority="33">
      <formula>F240&gt;0</formula>
    </cfRule>
    <cfRule type="expression" dxfId="916" priority="34">
      <formula>F240&lt;0</formula>
    </cfRule>
  </conditionalFormatting>
  <conditionalFormatting sqref="F252:F267 H252:H267">
    <cfRule type="expression" dxfId="915" priority="31">
      <formula>F252&gt;0</formula>
    </cfRule>
    <cfRule type="expression" dxfId="914" priority="32">
      <formula>F252&lt;0</formula>
    </cfRule>
  </conditionalFormatting>
  <conditionalFormatting sqref="F245:F251">
    <cfRule type="expression" dxfId="913" priority="29">
      <formula>F245&gt;0</formula>
    </cfRule>
    <cfRule type="expression" dxfId="912" priority="30">
      <formula>F245&lt;0</formula>
    </cfRule>
  </conditionalFormatting>
  <conditionalFormatting sqref="H245:H251">
    <cfRule type="expression" dxfId="911" priority="27">
      <formula>H245&gt;0</formula>
    </cfRule>
    <cfRule type="expression" dxfId="910" priority="28">
      <formula>H245&lt;0</formula>
    </cfRule>
  </conditionalFormatting>
  <conditionalFormatting sqref="F268:F273 H268:H273">
    <cfRule type="expression" dxfId="909" priority="25">
      <formula>F268&gt;0</formula>
    </cfRule>
    <cfRule type="expression" dxfId="908" priority="26">
      <formula>F268&lt;0</formula>
    </cfRule>
  </conditionalFormatting>
  <conditionalFormatting sqref="F274 H274">
    <cfRule type="expression" dxfId="907" priority="23">
      <formula>F274&gt;0</formula>
    </cfRule>
    <cfRule type="expression" dxfId="906" priority="24">
      <formula>F274&lt;0</formula>
    </cfRule>
  </conditionalFormatting>
  <conditionalFormatting sqref="F275:F279 H275:H279">
    <cfRule type="expression" dxfId="905" priority="21">
      <formula>F275&gt;0</formula>
    </cfRule>
    <cfRule type="expression" dxfId="904" priority="22">
      <formula>F275&lt;0</formula>
    </cfRule>
  </conditionalFormatting>
  <conditionalFormatting sqref="F287:F302 H287:H302">
    <cfRule type="expression" dxfId="903" priority="19">
      <formula>F287&gt;0</formula>
    </cfRule>
    <cfRule type="expression" dxfId="902" priority="20">
      <formula>F287&lt;0</formula>
    </cfRule>
  </conditionalFormatting>
  <conditionalFormatting sqref="F280:F286">
    <cfRule type="expression" dxfId="901" priority="17">
      <formula>F280&gt;0</formula>
    </cfRule>
    <cfRule type="expression" dxfId="900" priority="18">
      <formula>F280&lt;0</formula>
    </cfRule>
  </conditionalFormatting>
  <conditionalFormatting sqref="H280:H286">
    <cfRule type="expression" dxfId="899" priority="15">
      <formula>H280&gt;0</formula>
    </cfRule>
    <cfRule type="expression" dxfId="898" priority="16">
      <formula>H280&lt;0</formula>
    </cfRule>
  </conditionalFormatting>
  <conditionalFormatting sqref="M331">
    <cfRule type="expression" dxfId="897" priority="13">
      <formula>M331&gt;0</formula>
    </cfRule>
    <cfRule type="expression" dxfId="896" priority="14">
      <formula>M331&lt;0</formula>
    </cfRule>
  </conditionalFormatting>
  <conditionalFormatting sqref="F54:F68 H54:H68">
    <cfRule type="expression" dxfId="895" priority="11">
      <formula>F54&gt;0</formula>
    </cfRule>
    <cfRule type="expression" dxfId="894" priority="12">
      <formula>F54&lt;0</formula>
    </cfRule>
  </conditionalFormatting>
  <conditionalFormatting sqref="F42:F53">
    <cfRule type="expression" dxfId="893" priority="9">
      <formula>F42&gt;0</formula>
    </cfRule>
    <cfRule type="expression" dxfId="892" priority="10">
      <formula>F42&lt;0</formula>
    </cfRule>
  </conditionalFormatting>
  <conditionalFormatting sqref="H42:H53">
    <cfRule type="expression" dxfId="891" priority="7">
      <formula>H42&gt;0</formula>
    </cfRule>
    <cfRule type="expression" dxfId="890" priority="8">
      <formula>H42&lt;0</formula>
    </cfRule>
  </conditionalFormatting>
  <conditionalFormatting sqref="F36:F41 H36:H41">
    <cfRule type="expression" dxfId="889" priority="5">
      <formula>F36&gt;0</formula>
    </cfRule>
    <cfRule type="expression" dxfId="888" priority="6">
      <formula>F36&lt;0</formula>
    </cfRule>
  </conditionalFormatting>
  <conditionalFormatting sqref="J38:K38">
    <cfRule type="expression" dxfId="887" priority="3">
      <formula>J38&gt;0</formula>
    </cfRule>
    <cfRule type="expression" dxfId="886" priority="4">
      <formula>J38&lt;0</formula>
    </cfRule>
  </conditionalFormatting>
  <conditionalFormatting sqref="J39:K45 K44:K68">
    <cfRule type="expression" dxfId="885" priority="1">
      <formula>J39&gt;0</formula>
    </cfRule>
    <cfRule type="expression" dxfId="884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375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544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496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30.19</v>
      </c>
      <c r="R4" s="499">
        <v>1.11E-2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45285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578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-759.81000000000495</v>
      </c>
      <c r="R7">
        <v>1300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-2507.7799999999988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-5.2471942414732915E-2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543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440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394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397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465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474</v>
      </c>
      <c r="J41" s="40"/>
      <c r="K41" s="40"/>
      <c r="O41" s="82">
        <v>1.1000000000000001</v>
      </c>
      <c r="P41" s="82">
        <f>O41*$Q$4</f>
        <v>33.209000000000003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32.907100000000007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32.605200000000004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32.3033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32.001400000000004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31.699500000000004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31.397600000000004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31.095700000000001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30.793800000000001</v>
      </c>
      <c r="Q49" s="2"/>
      <c r="T49" s="92" t="s">
        <v>104</v>
      </c>
      <c r="U49" s="87" t="s">
        <v>566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30.491900000000001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30.19</v>
      </c>
      <c r="Q51" s="2"/>
      <c r="T51" s="92" t="s">
        <v>105</v>
      </c>
      <c r="U51" s="87" t="s">
        <v>677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29.888100000000001</v>
      </c>
      <c r="Q52" s="2"/>
      <c r="T52" s="92" t="s">
        <v>106</v>
      </c>
      <c r="U52" s="87" t="s">
        <v>678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29.586200000000002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29.284300000000002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28.982399999999998</v>
      </c>
      <c r="T55" s="92" t="s">
        <v>108</v>
      </c>
      <c r="U55" s="87" t="s">
        <v>679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28.680499999999999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28.378599999999999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28.076700000000002</v>
      </c>
      <c r="T58" s="92" t="s">
        <v>109</v>
      </c>
      <c r="U58" s="87" t="s">
        <v>608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27.774800000000003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27.472900000000003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27.171000000000003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83" priority="49">
      <formula>F58&gt;0</formula>
    </cfRule>
    <cfRule type="expression" dxfId="882" priority="50">
      <formula>F58&lt;0</formula>
    </cfRule>
  </conditionalFormatting>
  <conditionalFormatting sqref="F63:F76 F79:F123 F126:F127">
    <cfRule type="expression" dxfId="881" priority="45">
      <formula>F63&gt;0</formula>
    </cfRule>
    <cfRule type="expression" dxfId="880" priority="46">
      <formula>F63&lt;0</formula>
    </cfRule>
  </conditionalFormatting>
  <conditionalFormatting sqref="F63:F76 F79:F123 F126:F127">
    <cfRule type="expression" dxfId="879" priority="47">
      <formula>F63&gt;0</formula>
    </cfRule>
    <cfRule type="expression" dxfId="878" priority="48">
      <formula>F63&lt;0</formula>
    </cfRule>
  </conditionalFormatting>
  <conditionalFormatting sqref="H58:H76 H79:H123 H126:H127">
    <cfRule type="expression" dxfId="877" priority="43">
      <formula>H58&gt;0</formula>
    </cfRule>
    <cfRule type="expression" dxfId="876" priority="44">
      <formula>H58&lt;0</formula>
    </cfRule>
  </conditionalFormatting>
  <conditionalFormatting sqref="F54:F57">
    <cfRule type="expression" dxfId="875" priority="37">
      <formula>F54&gt;0</formula>
    </cfRule>
    <cfRule type="expression" dxfId="874" priority="38">
      <formula>F54&lt;0</formula>
    </cfRule>
  </conditionalFormatting>
  <conditionalFormatting sqref="H54:H57">
    <cfRule type="expression" dxfId="873" priority="35">
      <formula>H54&gt;0</formula>
    </cfRule>
    <cfRule type="expression" dxfId="872" priority="36">
      <formula>H54&lt;0</formula>
    </cfRule>
  </conditionalFormatting>
  <conditionalFormatting sqref="Q8">
    <cfRule type="expression" dxfId="871" priority="31">
      <formula>Q8&gt;0</formula>
    </cfRule>
    <cfRule type="expression" dxfId="870" priority="32">
      <formula>Q8&lt;0</formula>
    </cfRule>
  </conditionalFormatting>
  <conditionalFormatting sqref="Q7">
    <cfRule type="expression" dxfId="869" priority="33">
      <formula>Q7&gt;0</formula>
    </cfRule>
    <cfRule type="expression" dxfId="868" priority="34">
      <formula>Q7&lt;0</formula>
    </cfRule>
  </conditionalFormatting>
  <conditionalFormatting sqref="F77">
    <cfRule type="expression" dxfId="867" priority="27">
      <formula>F77&gt;0</formula>
    </cfRule>
    <cfRule type="expression" dxfId="866" priority="28">
      <formula>F77&lt;0</formula>
    </cfRule>
  </conditionalFormatting>
  <conditionalFormatting sqref="F77">
    <cfRule type="expression" dxfId="865" priority="29">
      <formula>F77&gt;0</formula>
    </cfRule>
    <cfRule type="expression" dxfId="864" priority="30">
      <formula>F77&lt;0</formula>
    </cfRule>
  </conditionalFormatting>
  <conditionalFormatting sqref="H77">
    <cfRule type="expression" dxfId="863" priority="25">
      <formula>H77&gt;0</formula>
    </cfRule>
    <cfRule type="expression" dxfId="862" priority="26">
      <formula>H77&lt;0</formula>
    </cfRule>
  </conditionalFormatting>
  <conditionalFormatting sqref="F78">
    <cfRule type="expression" dxfId="861" priority="21">
      <formula>F78&gt;0</formula>
    </cfRule>
    <cfRule type="expression" dxfId="860" priority="22">
      <formula>F78&lt;0</formula>
    </cfRule>
  </conditionalFormatting>
  <conditionalFormatting sqref="F78">
    <cfRule type="expression" dxfId="859" priority="23">
      <formula>F78&gt;0</formula>
    </cfRule>
    <cfRule type="expression" dxfId="858" priority="24">
      <formula>F78&lt;0</formula>
    </cfRule>
  </conditionalFormatting>
  <conditionalFormatting sqref="H78">
    <cfRule type="expression" dxfId="857" priority="19">
      <formula>H78&gt;0</formula>
    </cfRule>
    <cfRule type="expression" dxfId="856" priority="20">
      <formula>H78&lt;0</formula>
    </cfRule>
  </conditionalFormatting>
  <conditionalFormatting sqref="F124:F125">
    <cfRule type="expression" dxfId="855" priority="15">
      <formula>F124&gt;0</formula>
    </cfRule>
    <cfRule type="expression" dxfId="854" priority="16">
      <formula>F124&lt;0</formula>
    </cfRule>
  </conditionalFormatting>
  <conditionalFormatting sqref="F124:F125">
    <cfRule type="expression" dxfId="853" priority="17">
      <formula>F124&gt;0</formula>
    </cfRule>
    <cfRule type="expression" dxfId="852" priority="18">
      <formula>F124&lt;0</formula>
    </cfRule>
  </conditionalFormatting>
  <conditionalFormatting sqref="H124:H125">
    <cfRule type="expression" dxfId="851" priority="13">
      <formula>H124&gt;0</formula>
    </cfRule>
    <cfRule type="expression" dxfId="850" priority="14">
      <formula>H124&lt;0</formula>
    </cfRule>
  </conditionalFormatting>
  <conditionalFormatting sqref="F35:F48">
    <cfRule type="expression" dxfId="849" priority="11">
      <formula>F35&gt;0</formula>
    </cfRule>
    <cfRule type="expression" dxfId="848" priority="12">
      <formula>F35&lt;0</formula>
    </cfRule>
  </conditionalFormatting>
  <conditionalFormatting sqref="H35:H48">
    <cfRule type="expression" dxfId="847" priority="9">
      <formula>H35&gt;0</formula>
    </cfRule>
    <cfRule type="expression" dxfId="846" priority="10">
      <formula>H35&lt;0</formula>
    </cfRule>
  </conditionalFormatting>
  <conditionalFormatting sqref="Q10">
    <cfRule type="expression" dxfId="845" priority="7">
      <formula>Q10&gt;0</formula>
    </cfRule>
    <cfRule type="expression" dxfId="844" priority="8">
      <formula>Q10&lt;0</formula>
    </cfRule>
  </conditionalFormatting>
  <conditionalFormatting sqref="J45:K45">
    <cfRule type="expression" dxfId="843" priority="5">
      <formula>J45&gt;0</formula>
    </cfRule>
    <cfRule type="expression" dxfId="842" priority="6">
      <formula>J45&lt;0</formula>
    </cfRule>
  </conditionalFormatting>
  <conditionalFormatting sqref="K46">
    <cfRule type="expression" dxfId="841" priority="3">
      <formula>K46&gt;0</formula>
    </cfRule>
    <cfRule type="expression" dxfId="840" priority="4">
      <formula>K46&lt;0</formula>
    </cfRule>
  </conditionalFormatting>
  <conditionalFormatting sqref="K47:K51">
    <cfRule type="expression" dxfId="839" priority="1">
      <formula>K47&gt;0</formula>
    </cfRule>
    <cfRule type="expression" dxfId="838" priority="2">
      <formula>K47&lt;0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11.25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11.25</v>
      </c>
      <c r="R4" s="499">
        <v>1.8E-3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12.375000000000002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12.262500000000001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12.15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12.037500000000001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11.925000000000001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11.8125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11.700000000000001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11.5875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11.475</v>
      </c>
      <c r="Q49" s="2"/>
      <c r="T49" s="92" t="s">
        <v>104</v>
      </c>
      <c r="U49" s="87" t="s">
        <v>401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11.362500000000001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11.25</v>
      </c>
      <c r="Q51" s="2"/>
      <c r="T51" s="92" t="s">
        <v>105</v>
      </c>
      <c r="U51" s="87" t="s">
        <v>680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11.137499999999999</v>
      </c>
      <c r="Q52" s="2"/>
      <c r="T52" s="92" t="s">
        <v>106</v>
      </c>
      <c r="U52" s="87" t="s">
        <v>419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11.025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10.9125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10.799999999999999</v>
      </c>
      <c r="T55" s="92" t="s">
        <v>108</v>
      </c>
      <c r="U55" s="87" t="s">
        <v>681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10.6875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10.574999999999999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10.4625</v>
      </c>
      <c r="T58" s="92" t="s">
        <v>109</v>
      </c>
      <c r="U58" s="87" t="s">
        <v>599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10.35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10.237500000000001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10.125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37" priority="25">
      <formula>F30&gt;0</formula>
    </cfRule>
    <cfRule type="expression" dxfId="836" priority="26">
      <formula>F30&lt;0</formula>
    </cfRule>
  </conditionalFormatting>
  <conditionalFormatting sqref="F34:F42 F46:F74">
    <cfRule type="expression" dxfId="835" priority="21">
      <formula>F34&gt;0</formula>
    </cfRule>
    <cfRule type="expression" dxfId="834" priority="22">
      <formula>F34&lt;0</formula>
    </cfRule>
  </conditionalFormatting>
  <conditionalFormatting sqref="F34:F42 F46:F74">
    <cfRule type="expression" dxfId="833" priority="23">
      <formula>F34&gt;0</formula>
    </cfRule>
    <cfRule type="expression" dxfId="832" priority="24">
      <formula>F34&lt;0</formula>
    </cfRule>
  </conditionalFormatting>
  <conditionalFormatting sqref="H30:H42 H46:H74">
    <cfRule type="expression" dxfId="831" priority="19">
      <formula>H30&gt;0</formula>
    </cfRule>
    <cfRule type="expression" dxfId="830" priority="20">
      <formula>H30&lt;0</formula>
    </cfRule>
  </conditionalFormatting>
  <conditionalFormatting sqref="F25:F29">
    <cfRule type="expression" dxfId="829" priority="13">
      <formula>F25&gt;0</formula>
    </cfRule>
    <cfRule type="expression" dxfId="828" priority="14">
      <formula>F25&lt;0</formula>
    </cfRule>
  </conditionalFormatting>
  <conditionalFormatting sqref="H25:H29">
    <cfRule type="expression" dxfId="827" priority="11">
      <formula>H25&gt;0</formula>
    </cfRule>
    <cfRule type="expression" dxfId="826" priority="12">
      <formula>H25&lt;0</formula>
    </cfRule>
  </conditionalFormatting>
  <conditionalFormatting sqref="Q7">
    <cfRule type="expression" dxfId="825" priority="9">
      <formula>Q7&gt;0</formula>
    </cfRule>
    <cfRule type="expression" dxfId="824" priority="10">
      <formula>Q7&lt;0</formula>
    </cfRule>
  </conditionalFormatting>
  <conditionalFormatting sqref="Q8">
    <cfRule type="expression" dxfId="823" priority="7">
      <formula>Q8&gt;0</formula>
    </cfRule>
    <cfRule type="expression" dxfId="822" priority="8">
      <formula>Q8&lt;0</formula>
    </cfRule>
  </conditionalFormatting>
  <conditionalFormatting sqref="F43:F45">
    <cfRule type="expression" dxfId="821" priority="3">
      <formula>F43&gt;0</formula>
    </cfRule>
    <cfRule type="expression" dxfId="820" priority="4">
      <formula>F43&lt;0</formula>
    </cfRule>
  </conditionalFormatting>
  <conditionalFormatting sqref="F43:F45">
    <cfRule type="expression" dxfId="819" priority="5">
      <formula>F43&gt;0</formula>
    </cfRule>
    <cfRule type="expression" dxfId="818" priority="6">
      <formula>F43&lt;0</formula>
    </cfRule>
  </conditionalFormatting>
  <conditionalFormatting sqref="H43:H45">
    <cfRule type="expression" dxfId="817" priority="1">
      <formula>H43&gt;0</formula>
    </cfRule>
    <cfRule type="expression" dxfId="816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124.34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124.34</v>
      </c>
      <c r="R4" s="499">
        <v>-4.5999999999999999E-3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136.774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135.53060000000002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134.28720000000001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133.0438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131.8004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130.55700000000002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129.31360000000001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128.0702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126.82680000000001</v>
      </c>
      <c r="Q49" s="2"/>
      <c r="T49" s="92" t="s">
        <v>104</v>
      </c>
      <c r="U49" s="129" t="s">
        <v>384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125.5834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124.34</v>
      </c>
      <c r="Q51" s="2"/>
      <c r="T51" s="92" t="s">
        <v>105</v>
      </c>
      <c r="U51" s="129" t="s">
        <v>682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123.09660000000001</v>
      </c>
      <c r="Q52" s="2"/>
      <c r="T52" s="92" t="s">
        <v>106</v>
      </c>
      <c r="U52" s="129" t="s">
        <v>683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121.8532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120.60980000000001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119.3664</v>
      </c>
      <c r="T55" s="92" t="s">
        <v>108</v>
      </c>
      <c r="U55" s="129" t="s">
        <v>684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118.123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116.8796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115.6362</v>
      </c>
      <c r="T58" s="92" t="s">
        <v>109</v>
      </c>
      <c r="U58" s="129" t="s">
        <v>609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114.39280000000001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113.1494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111.90600000000001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388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431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448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15" priority="19">
      <formula>F25&gt;0</formula>
    </cfRule>
    <cfRule type="expression" dxfId="814" priority="20">
      <formula>F25&lt;0</formula>
    </cfRule>
  </conditionalFormatting>
  <conditionalFormatting sqref="Q7">
    <cfRule type="expression" dxfId="813" priority="17">
      <formula>Q7&gt;0</formula>
    </cfRule>
    <cfRule type="expression" dxfId="812" priority="18">
      <formula>Q7&lt;0</formula>
    </cfRule>
  </conditionalFormatting>
  <conditionalFormatting sqref="Q8">
    <cfRule type="expression" dxfId="811" priority="15">
      <formula>Q8&gt;0</formula>
    </cfRule>
    <cfRule type="expression" dxfId="810" priority="16">
      <formula>Q8&lt;0</formula>
    </cfRule>
  </conditionalFormatting>
  <conditionalFormatting sqref="M74">
    <cfRule type="expression" dxfId="809" priority="9">
      <formula>M74&gt;0</formula>
    </cfRule>
    <cfRule type="expression" dxfId="808" priority="10">
      <formula>M74&lt;0</formula>
    </cfRule>
  </conditionalFormatting>
  <conditionalFormatting sqref="F113:F149 H113:H149">
    <cfRule type="expression" dxfId="807" priority="7">
      <formula>F113&gt;0</formula>
    </cfRule>
    <cfRule type="expression" dxfId="806" priority="8">
      <formula>F113&lt;0</formula>
    </cfRule>
  </conditionalFormatting>
  <conditionalFormatting sqref="F105:F112">
    <cfRule type="expression" dxfId="805" priority="5">
      <formula>F105&gt;0</formula>
    </cfRule>
    <cfRule type="expression" dxfId="804" priority="6">
      <formula>F105&lt;0</formula>
    </cfRule>
  </conditionalFormatting>
  <conditionalFormatting sqref="H105:H112">
    <cfRule type="expression" dxfId="803" priority="3">
      <formula>H105&gt;0</formula>
    </cfRule>
    <cfRule type="expression" dxfId="802" priority="4">
      <formula>H105&lt;0</formula>
    </cfRule>
  </conditionalFormatting>
  <conditionalFormatting sqref="Q10">
    <cfRule type="expression" dxfId="801" priority="1">
      <formula>Q10&gt;0</formula>
    </cfRule>
    <cfRule type="expression" dxfId="80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21.716088000000081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10.61</v>
      </c>
      <c r="R4" s="499">
        <v>7.6E-3</v>
      </c>
      <c r="T4" s="1" t="s">
        <v>493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26525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54290.220000000205</v>
      </c>
      <c r="T6" t="s">
        <v>494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-27765.220000000205</v>
      </c>
      <c r="R7">
        <v>1800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-27765.220000000205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-0.5114221309105047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11.671000000000001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11.5649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11.4588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11.3527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11.246600000000001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11.140499999999999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11.0344</v>
      </c>
      <c r="Q49" s="2"/>
      <c r="T49" s="107" t="s">
        <v>104</v>
      </c>
      <c r="U49" s="105" t="s">
        <v>685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10.9283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10.8222</v>
      </c>
      <c r="Q51" s="2"/>
      <c r="T51" s="107" t="s">
        <v>105</v>
      </c>
      <c r="U51" s="105" t="s">
        <v>686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10.716099999999999</v>
      </c>
      <c r="Q52" s="2"/>
      <c r="T52" s="107" t="s">
        <v>106</v>
      </c>
      <c r="U52" s="105" t="s">
        <v>567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10.61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10.5039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10.397799999999998</v>
      </c>
      <c r="T55" s="107" t="s">
        <v>108</v>
      </c>
      <c r="U55" s="105" t="s">
        <v>687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10.291699999999999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10.185599999999999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10.079499999999999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9.973399999999998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9.8673000000000002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9.7612000000000005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9.6550999999999991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9.5489999999999995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540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541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9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6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41805</v>
      </c>
      <c r="D118" s="80"/>
      <c r="E118" s="14"/>
      <c r="F118" s="18">
        <f>SUM(F2:F117)</f>
        <v>587740.78</v>
      </c>
      <c r="G118" s="14"/>
      <c r="H118" s="14">
        <f>SUM(H2:H117)</f>
        <v>39305</v>
      </c>
      <c r="I118" s="80"/>
      <c r="J118" s="14"/>
      <c r="K118" s="18">
        <f>SUM(K2:K117)</f>
        <v>533450.55999999982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37805</v>
      </c>
      <c r="D119" s="355"/>
      <c r="E119" s="355"/>
      <c r="F119" s="356">
        <f>SumByColor($A$119,F2:F117)</f>
        <v>515066</v>
      </c>
      <c r="G119" s="355"/>
      <c r="H119" s="355">
        <f>SumByColor($A$119,H2:H117)</f>
        <v>37805</v>
      </c>
      <c r="I119" s="355"/>
      <c r="J119" s="355"/>
      <c r="K119" s="356">
        <f>SumByColor($A$119,K2:K117)</f>
        <v>516034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405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409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5" si="41">C254*(E254-D254)</f>
        <v>-27102.239999999998</v>
      </c>
      <c r="G254" s="40">
        <f t="shared" ref="G254:G255" si="42">IF(C254=0, 0,D254*C254)</f>
        <v>51104.24</v>
      </c>
      <c r="H254" s="231">
        <f t="shared" ref="H254:H255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799" priority="74">
      <formula>F12&gt;0</formula>
    </cfRule>
    <cfRule type="expression" dxfId="798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97" priority="67">
      <formula>F124&gt;0</formula>
    </cfRule>
    <cfRule type="expression" dxfId="796" priority="68">
      <formula>F124&lt;0</formula>
    </cfRule>
  </conditionalFormatting>
  <conditionalFormatting sqref="H124:H130">
    <cfRule type="expression" dxfId="795" priority="55">
      <formula>H124&gt;0</formula>
    </cfRule>
    <cfRule type="expression" dxfId="794" priority="56">
      <formula>H124&lt;0</formula>
    </cfRule>
  </conditionalFormatting>
  <conditionalFormatting sqref="H131">
    <cfRule type="expression" dxfId="793" priority="53">
      <formula>H131&gt;0</formula>
    </cfRule>
    <cfRule type="expression" dxfId="792" priority="54">
      <formula>H131&lt;0</formula>
    </cfRule>
  </conditionalFormatting>
  <conditionalFormatting sqref="H132">
    <cfRule type="expression" dxfId="791" priority="51">
      <formula>H132&gt;0</formula>
    </cfRule>
    <cfRule type="expression" dxfId="790" priority="52">
      <formula>H132&lt;0</formula>
    </cfRule>
  </conditionalFormatting>
  <conditionalFormatting sqref="H133:H135">
    <cfRule type="expression" dxfId="789" priority="49">
      <formula>H133&gt;0</formula>
    </cfRule>
    <cfRule type="expression" dxfId="788" priority="50">
      <formula>H133&lt;0</formula>
    </cfRule>
  </conditionalFormatting>
  <conditionalFormatting sqref="H136">
    <cfRule type="expression" dxfId="787" priority="45">
      <formula>H136&gt;0</formula>
    </cfRule>
    <cfRule type="expression" dxfId="786" priority="46">
      <formula>H136&lt;0</formula>
    </cfRule>
  </conditionalFormatting>
  <conditionalFormatting sqref="Q7">
    <cfRule type="expression" dxfId="785" priority="39">
      <formula>Q7&gt;0</formula>
    </cfRule>
    <cfRule type="expression" dxfId="784" priority="40">
      <formula>Q7&lt;0</formula>
    </cfRule>
  </conditionalFormatting>
  <conditionalFormatting sqref="Q8">
    <cfRule type="expression" dxfId="783" priority="37">
      <formula>Q8&gt;0</formula>
    </cfRule>
    <cfRule type="expression" dxfId="782" priority="38">
      <formula>Q8&lt;0</formula>
    </cfRule>
  </conditionalFormatting>
  <conditionalFormatting sqref="F167:F178 H167:H178">
    <cfRule type="expression" dxfId="781" priority="35">
      <formula>F167&gt;0</formula>
    </cfRule>
    <cfRule type="expression" dxfId="780" priority="36">
      <formula>F167&lt;0</formula>
    </cfRule>
  </conditionalFormatting>
  <conditionalFormatting sqref="F183:F197 H183:H197">
    <cfRule type="expression" dxfId="779" priority="33">
      <formula>F183&gt;0</formula>
    </cfRule>
    <cfRule type="expression" dxfId="778" priority="34">
      <formula>F183&lt;0</formula>
    </cfRule>
  </conditionalFormatting>
  <conditionalFormatting sqref="F198:F206 H198:H206">
    <cfRule type="expression" dxfId="777" priority="31">
      <formula>F198&gt;0</formula>
    </cfRule>
    <cfRule type="expression" dxfId="776" priority="32">
      <formula>F198&lt;0</formula>
    </cfRule>
  </conditionalFormatting>
  <conditionalFormatting sqref="F141:F147 H141:H147">
    <cfRule type="expression" dxfId="775" priority="29">
      <formula>F141&gt;0</formula>
    </cfRule>
    <cfRule type="expression" dxfId="774" priority="30">
      <formula>F141&lt;0</formula>
    </cfRule>
  </conditionalFormatting>
  <conditionalFormatting sqref="H149:H152 F149:F152">
    <cfRule type="expression" dxfId="773" priority="27">
      <formula>F149&gt;0</formula>
    </cfRule>
    <cfRule type="expression" dxfId="772" priority="28">
      <formula>F149&lt;0</formula>
    </cfRule>
  </conditionalFormatting>
  <conditionalFormatting sqref="F226 H215:H218 H257:H260 F257:F260 H226 H231:H233 F231:F233 F235:F244 H235:H244">
    <cfRule type="expression" dxfId="771" priority="25">
      <formula>F215&gt;0</formula>
    </cfRule>
    <cfRule type="expression" dxfId="770" priority="26">
      <formula>F215&lt;0</formula>
    </cfRule>
  </conditionalFormatting>
  <conditionalFormatting sqref="F207:F218">
    <cfRule type="expression" dxfId="769" priority="23">
      <formula>F207&gt;0</formula>
    </cfRule>
    <cfRule type="expression" dxfId="768" priority="24">
      <formula>F207&lt;0</formula>
    </cfRule>
  </conditionalFormatting>
  <conditionalFormatting sqref="H207:H208">
    <cfRule type="expression" dxfId="767" priority="21">
      <formula>H207&gt;0</formula>
    </cfRule>
    <cfRule type="expression" dxfId="766" priority="22">
      <formula>H207&lt;0</formula>
    </cfRule>
  </conditionalFormatting>
  <conditionalFormatting sqref="H209">
    <cfRule type="expression" dxfId="765" priority="19">
      <formula>H209&gt;0</formula>
    </cfRule>
    <cfRule type="expression" dxfId="764" priority="20">
      <formula>H209&lt;0</formula>
    </cfRule>
  </conditionalFormatting>
  <conditionalFormatting sqref="H210">
    <cfRule type="expression" dxfId="763" priority="17">
      <formula>H210&gt;0</formula>
    </cfRule>
    <cfRule type="expression" dxfId="762" priority="18">
      <formula>H210&lt;0</formula>
    </cfRule>
  </conditionalFormatting>
  <conditionalFormatting sqref="H211:H213">
    <cfRule type="expression" dxfId="761" priority="15">
      <formula>H211&gt;0</formula>
    </cfRule>
    <cfRule type="expression" dxfId="760" priority="16">
      <formula>H211&lt;0</formula>
    </cfRule>
  </conditionalFormatting>
  <conditionalFormatting sqref="H214">
    <cfRule type="expression" dxfId="759" priority="13">
      <formula>H214&gt;0</formula>
    </cfRule>
    <cfRule type="expression" dxfId="758" priority="14">
      <formula>H214&lt;0</formula>
    </cfRule>
  </conditionalFormatting>
  <conditionalFormatting sqref="F245:F256 H245:H256">
    <cfRule type="expression" dxfId="757" priority="11">
      <formula>F245&gt;0</formula>
    </cfRule>
    <cfRule type="expression" dxfId="756" priority="12">
      <formula>F245&lt;0</formula>
    </cfRule>
  </conditionalFormatting>
  <conditionalFormatting sqref="F261:F275 H261:H275">
    <cfRule type="expression" dxfId="755" priority="9">
      <formula>F261&gt;0</formula>
    </cfRule>
    <cfRule type="expression" dxfId="754" priority="10">
      <formula>F261&lt;0</formula>
    </cfRule>
  </conditionalFormatting>
  <conditionalFormatting sqref="F276:F283 H276:H283">
    <cfRule type="expression" dxfId="753" priority="7">
      <formula>F276&gt;0</formula>
    </cfRule>
    <cfRule type="expression" dxfId="752" priority="8">
      <formula>F276&lt;0</formula>
    </cfRule>
  </conditionalFormatting>
  <conditionalFormatting sqref="F219:F225 H219:H225">
    <cfRule type="expression" dxfId="751" priority="5">
      <formula>F219&gt;0</formula>
    </cfRule>
    <cfRule type="expression" dxfId="750" priority="6">
      <formula>F219&lt;0</formula>
    </cfRule>
  </conditionalFormatting>
  <conditionalFormatting sqref="H227:H230 F227:F230">
    <cfRule type="expression" dxfId="749" priority="3">
      <formula>F227&gt;0</formula>
    </cfRule>
    <cfRule type="expression" dxfId="748" priority="4">
      <formula>F227&lt;0</formula>
    </cfRule>
  </conditionalFormatting>
  <conditionalFormatting sqref="H234 F234">
    <cfRule type="expression" dxfId="747" priority="1">
      <formula>F234&gt;0</formula>
    </cfRule>
    <cfRule type="expression" dxfId="746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94.42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94.42</v>
      </c>
      <c r="R4" s="499">
        <v>-4.0000000000000002E-4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103.86200000000001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102.91780000000001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101.9736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101.02940000000001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100.0852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99.141000000000005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98.19680000000001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97.252600000000001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96.308400000000006</v>
      </c>
      <c r="Q49" s="2"/>
      <c r="T49" s="92" t="s">
        <v>122</v>
      </c>
      <c r="U49" s="129" t="s">
        <v>418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95.364199999999997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94.42</v>
      </c>
      <c r="Q51" s="2"/>
      <c r="T51" s="92" t="s">
        <v>105</v>
      </c>
      <c r="U51" s="129" t="s">
        <v>688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93.475800000000007</v>
      </c>
      <c r="Q52" s="2"/>
      <c r="T52" s="92" t="s">
        <v>106</v>
      </c>
      <c r="U52" s="129" t="s">
        <v>451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92.531599999999997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91.587400000000002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90.643199999999993</v>
      </c>
      <c r="T55" s="92" t="s">
        <v>108</v>
      </c>
      <c r="U55" s="129" t="s">
        <v>689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89.698999999999998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88.754800000000003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87.810600000000008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86.866399999999999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85.922200000000004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84.978000000000009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377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377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45" priority="43">
      <formula>F33&gt;0</formula>
    </cfRule>
    <cfRule type="expression" dxfId="744" priority="44">
      <formula>F33&lt;0</formula>
    </cfRule>
  </conditionalFormatting>
  <conditionalFormatting sqref="Q7">
    <cfRule type="expression" dxfId="743" priority="41">
      <formula>Q7&gt;0</formula>
    </cfRule>
    <cfRule type="expression" dxfId="742" priority="42">
      <formula>Q7&lt;0</formula>
    </cfRule>
  </conditionalFormatting>
  <conditionalFormatting sqref="Q8">
    <cfRule type="expression" dxfId="741" priority="39">
      <formula>Q8&gt;0</formula>
    </cfRule>
    <cfRule type="expression" dxfId="740" priority="40">
      <formula>Q8&lt;0</formula>
    </cfRule>
  </conditionalFormatting>
  <conditionalFormatting sqref="F29 F32">
    <cfRule type="expression" dxfId="739" priority="37">
      <formula>F29&gt;0</formula>
    </cfRule>
    <cfRule type="expression" dxfId="738" priority="38">
      <formula>F29&lt;0</formula>
    </cfRule>
  </conditionalFormatting>
  <conditionalFormatting sqref="H29 H32">
    <cfRule type="expression" dxfId="737" priority="35">
      <formula>H29&gt;0</formula>
    </cfRule>
    <cfRule type="expression" dxfId="736" priority="36">
      <formula>H29&lt;0</formula>
    </cfRule>
  </conditionalFormatting>
  <conditionalFormatting sqref="F30:F31">
    <cfRule type="expression" dxfId="735" priority="33">
      <formula>F30&gt;0</formula>
    </cfRule>
    <cfRule type="expression" dxfId="734" priority="34">
      <formula>F30&lt;0</formula>
    </cfRule>
  </conditionalFormatting>
  <conditionalFormatting sqref="H30:H31">
    <cfRule type="expression" dxfId="733" priority="31">
      <formula>H30&gt;0</formula>
    </cfRule>
    <cfRule type="expression" dxfId="732" priority="32">
      <formula>H30&lt;0</formula>
    </cfRule>
  </conditionalFormatting>
  <conditionalFormatting sqref="F105:F140 H105:H140">
    <cfRule type="expression" dxfId="731" priority="29">
      <formula>F105&gt;0</formula>
    </cfRule>
    <cfRule type="expression" dxfId="730" priority="30">
      <formula>F105&lt;0</formula>
    </cfRule>
  </conditionalFormatting>
  <conditionalFormatting sqref="F96:F99">
    <cfRule type="expression" dxfId="729" priority="27">
      <formula>F96&gt;0</formula>
    </cfRule>
    <cfRule type="expression" dxfId="728" priority="28">
      <formula>F96&lt;0</formula>
    </cfRule>
  </conditionalFormatting>
  <conditionalFormatting sqref="H96:H99">
    <cfRule type="expression" dxfId="727" priority="25">
      <formula>H96&gt;0</formula>
    </cfRule>
    <cfRule type="expression" dxfId="726" priority="26">
      <formula>H96&lt;0</formula>
    </cfRule>
  </conditionalFormatting>
  <conditionalFormatting sqref="F25:F28">
    <cfRule type="expression" dxfId="725" priority="19">
      <formula>F25&gt;0</formula>
    </cfRule>
    <cfRule type="expression" dxfId="724" priority="20">
      <formula>F25&lt;0</formula>
    </cfRule>
  </conditionalFormatting>
  <conditionalFormatting sqref="H25:H28">
    <cfRule type="expression" dxfId="723" priority="17">
      <formula>H25&gt;0</formula>
    </cfRule>
    <cfRule type="expression" dxfId="722" priority="18">
      <formula>H25&lt;0</formula>
    </cfRule>
  </conditionalFormatting>
  <conditionalFormatting sqref="J27">
    <cfRule type="expression" dxfId="721" priority="15">
      <formula>J27&gt;0</formula>
    </cfRule>
    <cfRule type="expression" dxfId="720" priority="16">
      <formula>J27&lt;0</formula>
    </cfRule>
  </conditionalFormatting>
  <conditionalFormatting sqref="F104">
    <cfRule type="expression" dxfId="719" priority="13">
      <formula>F104&gt;0</formula>
    </cfRule>
    <cfRule type="expression" dxfId="718" priority="14">
      <formula>F104&lt;0</formula>
    </cfRule>
  </conditionalFormatting>
  <conditionalFormatting sqref="H104">
    <cfRule type="expression" dxfId="717" priority="11">
      <formula>H104&gt;0</formula>
    </cfRule>
    <cfRule type="expression" dxfId="716" priority="12">
      <formula>H104&lt;0</formula>
    </cfRule>
  </conditionalFormatting>
  <conditionalFormatting sqref="F100:F103">
    <cfRule type="expression" dxfId="715" priority="9">
      <formula>F100&gt;0</formula>
    </cfRule>
    <cfRule type="expression" dxfId="714" priority="10">
      <formula>F100&lt;0</formula>
    </cfRule>
  </conditionalFormatting>
  <conditionalFormatting sqref="H100:H103">
    <cfRule type="expression" dxfId="713" priority="7">
      <formula>H100&gt;0</formula>
    </cfRule>
    <cfRule type="expression" dxfId="712" priority="8">
      <formula>H100&lt;0</formula>
    </cfRule>
  </conditionalFormatting>
  <conditionalFormatting sqref="J102">
    <cfRule type="expression" dxfId="711" priority="5">
      <formula>J102&gt;0</formula>
    </cfRule>
    <cfRule type="expression" dxfId="710" priority="6">
      <formula>J102&lt;0</formula>
    </cfRule>
  </conditionalFormatting>
  <conditionalFormatting sqref="Q10">
    <cfRule type="expression" dxfId="709" priority="3">
      <formula>Q10&gt;0</formula>
    </cfRule>
    <cfRule type="expression" dxfId="708" priority="4">
      <formula>Q10&lt;0</formula>
    </cfRule>
  </conditionalFormatting>
  <conditionalFormatting sqref="M71">
    <cfRule type="expression" dxfId="707" priority="1">
      <formula>M71&gt;0</formula>
    </cfRule>
    <cfRule type="expression" dxfId="706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54.9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54.9</v>
      </c>
      <c r="R4" s="499">
        <v>-3.8E-3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60.39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59.841000000000001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59.292000000000002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58.743000000000002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58.194000000000003</v>
      </c>
      <c r="T49" s="92" t="s">
        <v>122</v>
      </c>
      <c r="U49" s="129" t="s">
        <v>586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57.645000000000003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57.096000000000004</v>
      </c>
      <c r="T51" s="92" t="s">
        <v>105</v>
      </c>
      <c r="U51" s="129" t="s">
        <v>690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56.546999999999997</v>
      </c>
      <c r="T52" s="92" t="s">
        <v>106</v>
      </c>
      <c r="U52" s="129" t="s">
        <v>691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55.997999999999998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55.448999999999998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54.9</v>
      </c>
      <c r="T55" s="92" t="s">
        <v>108</v>
      </c>
      <c r="U55" s="129" t="s">
        <v>692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54.350999999999999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53.802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53.253</v>
      </c>
      <c r="T58" s="92" t="s">
        <v>109</v>
      </c>
      <c r="U58" s="129" t="s">
        <v>610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52.703999999999994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52.154999999999994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51.605999999999995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51.057000000000002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50.508000000000003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49.959000000000003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49.41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05" priority="43">
      <formula>F27&gt;0</formula>
    </cfRule>
    <cfRule type="expression" dxfId="704" priority="44">
      <formula>F27&lt;0</formula>
    </cfRule>
  </conditionalFormatting>
  <conditionalFormatting sqref="H27:H33">
    <cfRule type="expression" dxfId="703" priority="39">
      <formula>H27&gt;0</formula>
    </cfRule>
    <cfRule type="expression" dxfId="702" priority="40">
      <formula>H27&lt;0</formula>
    </cfRule>
  </conditionalFormatting>
  <conditionalFormatting sqref="F23:F26">
    <cfRule type="expression" dxfId="701" priority="25">
      <formula>F23&gt;0</formula>
    </cfRule>
    <cfRule type="expression" dxfId="700" priority="26">
      <formula>F23&lt;0</formula>
    </cfRule>
  </conditionalFormatting>
  <conditionalFormatting sqref="H23:H26">
    <cfRule type="expression" dxfId="699" priority="23">
      <formula>H23&gt;0</formula>
    </cfRule>
    <cfRule type="expression" dxfId="698" priority="24">
      <formula>H23&lt;0</formula>
    </cfRule>
  </conditionalFormatting>
  <conditionalFormatting sqref="Q8">
    <cfRule type="expression" dxfId="697" priority="19">
      <formula>Q8&gt;0</formula>
    </cfRule>
    <cfRule type="expression" dxfId="696" priority="20">
      <formula>Q8&lt;0</formula>
    </cfRule>
  </conditionalFormatting>
  <conditionalFormatting sqref="Q7">
    <cfRule type="expression" dxfId="695" priority="21">
      <formula>Q7&gt;0</formula>
    </cfRule>
    <cfRule type="expression" dxfId="694" priority="22">
      <formula>Q7&lt;0</formula>
    </cfRule>
  </conditionalFormatting>
  <conditionalFormatting sqref="F34">
    <cfRule type="expression" dxfId="693" priority="17">
      <formula>F34&gt;0</formula>
    </cfRule>
    <cfRule type="expression" dxfId="692" priority="18">
      <formula>F34&lt;0</formula>
    </cfRule>
  </conditionalFormatting>
  <conditionalFormatting sqref="H34">
    <cfRule type="expression" dxfId="691" priority="15">
      <formula>H34&gt;0</formula>
    </cfRule>
    <cfRule type="expression" dxfId="690" priority="16">
      <formula>H34&lt;0</formula>
    </cfRule>
  </conditionalFormatting>
  <conditionalFormatting sqref="M36">
    <cfRule type="expression" dxfId="689" priority="5">
      <formula>M36&gt;0</formula>
    </cfRule>
    <cfRule type="expression" dxfId="688" priority="6">
      <formula>M36&lt;0</formula>
    </cfRule>
  </conditionalFormatting>
  <conditionalFormatting sqref="Q10">
    <cfRule type="expression" dxfId="687" priority="1">
      <formula>Q10&gt;0</formula>
    </cfRule>
    <cfRule type="expression" dxfId="686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100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552</v>
      </c>
      <c r="M3" s="4"/>
      <c r="O3" s="11" t="s">
        <v>58</v>
      </c>
      <c r="Q3" s="229">
        <f>IF(Q2=0, Q4, (F18-K18-M18)/Q2)</f>
        <v>30.4756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73"/>
      <c r="C4" s="4"/>
      <c r="D4" s="3"/>
      <c r="E4" s="3"/>
      <c r="F4" s="44"/>
      <c r="G4" s="73"/>
      <c r="H4" s="184"/>
      <c r="I4" s="3"/>
      <c r="J4" s="3"/>
      <c r="K4" s="3"/>
      <c r="L4" s="4"/>
      <c r="O4" s="11" t="s">
        <v>66</v>
      </c>
      <c r="Q4" s="55">
        <v>28.94</v>
      </c>
      <c r="R4" s="499">
        <v>3.0999999999999999E-3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2894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3047.56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1298.6999999999985</v>
      </c>
      <c r="R7" s="30">
        <v>42839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-153.55999999999995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-5.0387851264618234E-2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5966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543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376</v>
      </c>
      <c r="B25" s="192">
        <v>42758</v>
      </c>
      <c r="C25" s="7">
        <v>100</v>
      </c>
      <c r="D25" s="44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376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10">
        <v>200</v>
      </c>
      <c r="D28" s="40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7">
        <v>100</v>
      </c>
      <c r="D29" s="44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510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7">
        <v>100</v>
      </c>
      <c r="D30" s="44">
        <v>30.4756</v>
      </c>
      <c r="E30" s="40">
        <v>29.17</v>
      </c>
      <c r="F30" s="40">
        <f t="shared" ref="F30" si="8">C30*(E30-D30)</f>
        <v>-130.55999999999983</v>
      </c>
      <c r="G30" s="40">
        <f t="shared" ref="G30" si="9">D30*C30</f>
        <v>3047.56</v>
      </c>
      <c r="H30" s="230">
        <f t="shared" ref="H30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31.834000000000003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31.544600000000003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31.255200000000002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30.965800000000002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30.676400000000005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30.387000000000004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30.097600000000003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29.808200000000003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29.518800000000002</v>
      </c>
      <c r="Q49" s="2"/>
      <c r="T49" s="92" t="s">
        <v>122</v>
      </c>
      <c r="U49" s="129" t="s">
        <v>455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29.229400000000002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28.94</v>
      </c>
      <c r="Q51" s="2"/>
      <c r="T51" s="92" t="s">
        <v>105</v>
      </c>
      <c r="U51" s="129" t="s">
        <v>693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28.650600000000001</v>
      </c>
      <c r="Q52" s="2"/>
      <c r="T52" s="92" t="s">
        <v>106</v>
      </c>
      <c r="U52" s="129" t="s">
        <v>469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28.3612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28.0718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27.782399999999999</v>
      </c>
      <c r="T55" s="92" t="s">
        <v>108</v>
      </c>
      <c r="U55" s="129" t="s">
        <v>694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27.492999999999999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27.203599999999998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26.914200000000001</v>
      </c>
      <c r="T58" s="92" t="s">
        <v>109</v>
      </c>
      <c r="U58" s="129" t="s">
        <v>611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26.624800000000004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26.335400000000003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26.046000000000003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85" priority="37">
      <formula>F55&gt;0</formula>
    </cfRule>
    <cfRule type="expression" dxfId="684" priority="38">
      <formula>F55&lt;0</formula>
    </cfRule>
  </conditionalFormatting>
  <conditionalFormatting sqref="Q7">
    <cfRule type="expression" dxfId="683" priority="25">
      <formula>Q7&gt;0</formula>
    </cfRule>
    <cfRule type="expression" dxfId="682" priority="26">
      <formula>Q7&lt;0</formula>
    </cfRule>
  </conditionalFormatting>
  <conditionalFormatting sqref="Q8">
    <cfRule type="expression" dxfId="681" priority="23">
      <formula>Q8&gt;0</formula>
    </cfRule>
    <cfRule type="expression" dxfId="680" priority="24">
      <formula>Q8&lt;0</formula>
    </cfRule>
  </conditionalFormatting>
  <conditionalFormatting sqref="F42:F54">
    <cfRule type="expression" dxfId="679" priority="21">
      <formula>F42&gt;0</formula>
    </cfRule>
    <cfRule type="expression" dxfId="678" priority="22">
      <formula>F42&lt;0</formula>
    </cfRule>
  </conditionalFormatting>
  <conditionalFormatting sqref="H42:H54">
    <cfRule type="expression" dxfId="677" priority="19">
      <formula>H42&gt;0</formula>
    </cfRule>
    <cfRule type="expression" dxfId="676" priority="20">
      <formula>H42&lt;0</formula>
    </cfRule>
  </conditionalFormatting>
  <conditionalFormatting sqref="H58:H61">
    <cfRule type="expression" dxfId="675" priority="15">
      <formula>H58&gt;0</formula>
    </cfRule>
    <cfRule type="expression" dxfId="674" priority="16">
      <formula>H58&lt;0</formula>
    </cfRule>
  </conditionalFormatting>
  <conditionalFormatting sqref="F58:F61">
    <cfRule type="expression" dxfId="673" priority="17">
      <formula>F58&gt;0</formula>
    </cfRule>
    <cfRule type="expression" dxfId="672" priority="18">
      <formula>F58&lt;0</formula>
    </cfRule>
  </conditionalFormatting>
  <conditionalFormatting sqref="M84">
    <cfRule type="expression" dxfId="671" priority="13">
      <formula>M84&gt;0</formula>
    </cfRule>
    <cfRule type="expression" dxfId="670" priority="14">
      <formula>M84&lt;0</formula>
    </cfRule>
  </conditionalFormatting>
  <conditionalFormatting sqref="F23:F24 F31:F36">
    <cfRule type="expression" dxfId="669" priority="11">
      <formula>F23&gt;0</formula>
    </cfRule>
    <cfRule type="expression" dxfId="668" priority="12">
      <formula>F23&lt;0</formula>
    </cfRule>
  </conditionalFormatting>
  <conditionalFormatting sqref="H23:H24 H31:H36">
    <cfRule type="expression" dxfId="667" priority="9">
      <formula>H23&gt;0</formula>
    </cfRule>
    <cfRule type="expression" dxfId="666" priority="10">
      <formula>H23&lt;0</formula>
    </cfRule>
  </conditionalFormatting>
  <conditionalFormatting sqref="Q10">
    <cfRule type="expression" dxfId="665" priority="7">
      <formula>Q10&gt;0</formula>
    </cfRule>
    <cfRule type="expression" dxfId="664" priority="8">
      <formula>Q10&lt;0</formula>
    </cfRule>
  </conditionalFormatting>
  <conditionalFormatting sqref="F25:F30">
    <cfRule type="expression" dxfId="663" priority="5">
      <formula>F25&gt;0</formula>
    </cfRule>
    <cfRule type="expression" dxfId="662" priority="6">
      <formula>F25&lt;0</formula>
    </cfRule>
  </conditionalFormatting>
  <conditionalFormatting sqref="H25:H30">
    <cfRule type="expression" dxfId="661" priority="3">
      <formula>H25&gt;0</formula>
    </cfRule>
    <cfRule type="expression" dxfId="660" priority="4">
      <formula>H25&lt;0</formula>
    </cfRule>
  </conditionalFormatting>
  <conditionalFormatting sqref="K28:K35">
    <cfRule type="expression" dxfId="659" priority="1">
      <formula>K28&gt;0</formula>
    </cfRule>
    <cfRule type="expression" dxfId="658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51.15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51.15</v>
      </c>
      <c r="R4" s="499">
        <v>-1.4E-3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575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56.265000000000001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55.753500000000003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55.242000000000004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54.730499999999999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54.219000000000001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53.707500000000003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53.195999999999998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52.6845</v>
      </c>
      <c r="Q48" s="2"/>
      <c r="T48" s="92" t="s">
        <v>333</v>
      </c>
      <c r="U48" s="87" t="s">
        <v>555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52.173000000000002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51.661499999999997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51.15</v>
      </c>
      <c r="Q51" s="2"/>
      <c r="T51" s="92" t="s">
        <v>105</v>
      </c>
      <c r="U51" s="87" t="s">
        <v>695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50.638500000000001</v>
      </c>
      <c r="Q52" s="2"/>
      <c r="T52" s="92" t="s">
        <v>106</v>
      </c>
      <c r="U52" s="87" t="s">
        <v>574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50.126999999999995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49.615499999999997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49.103999999999999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48.592499999999994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48.080999999999996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47.569499999999998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47.058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46.546500000000002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46.034999999999997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57" priority="9">
      <formula>F39&gt;0</formula>
    </cfRule>
    <cfRule type="expression" dxfId="656" priority="10">
      <formula>F39&lt;0</formula>
    </cfRule>
  </conditionalFormatting>
  <conditionalFormatting sqref="F25:F38">
    <cfRule type="expression" dxfId="655" priority="7">
      <formula>F25&gt;0</formula>
    </cfRule>
    <cfRule type="expression" dxfId="654" priority="8">
      <formula>F25&lt;0</formula>
    </cfRule>
  </conditionalFormatting>
  <conditionalFormatting sqref="H25:H38">
    <cfRule type="expression" dxfId="653" priority="5">
      <formula>H25&gt;0</formula>
    </cfRule>
    <cfRule type="expression" dxfId="652" priority="6">
      <formula>H25&lt;0</formula>
    </cfRule>
  </conditionalFormatting>
  <conditionalFormatting sqref="Q7">
    <cfRule type="expression" dxfId="651" priority="3">
      <formula>Q7&gt;0</formula>
    </cfRule>
    <cfRule type="expression" dxfId="650" priority="4">
      <formula>Q7&lt;0</formula>
    </cfRule>
  </conditionalFormatting>
  <conditionalFormatting sqref="Q8">
    <cfRule type="expression" dxfId="649" priority="1">
      <formula>Q8&gt;0</formula>
    </cfRule>
    <cfRule type="expression" dxfId="648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1100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>C3*D3+E3</f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25.455454545454547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0">Y3-Z3</f>
        <v>0.51999999999999957</v>
      </c>
      <c r="AE3" s="137">
        <f t="shared" ref="AE3:AE66" si="1">AC3/AC4-1</f>
        <v>-1.7458100558659373E-3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>C4*D4+E4</f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27.64</v>
      </c>
      <c r="R4" s="499">
        <v>-3.09E-2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0"/>
        <v>0.73999999999999844</v>
      </c>
      <c r="AE4" s="137">
        <f t="shared" si="1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>C5*D5+E5</f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30404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0"/>
        <v>0.46000000000000085</v>
      </c>
      <c r="AE5" s="137">
        <f t="shared" si="1"/>
        <v>-2.4162927166033743E-3</v>
      </c>
      <c r="AL5" s="233"/>
      <c r="AO5" s="233"/>
    </row>
    <row r="6" spans="1:42" x14ac:dyDescent="0.25">
      <c r="B6" s="498">
        <v>42835</v>
      </c>
      <c r="C6" s="4">
        <v>100</v>
      </c>
      <c r="D6" s="3">
        <v>28.08</v>
      </c>
      <c r="E6" s="3">
        <v>0</v>
      </c>
      <c r="F6" s="3">
        <f>C6*D6+E6</f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28001</v>
      </c>
      <c r="T6" s="23" t="s">
        <v>500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0"/>
        <v>0.67000000000000171</v>
      </c>
      <c r="AE6" s="137">
        <f t="shared" si="1"/>
        <v>1.6491228070175445E-2</v>
      </c>
      <c r="AL6" s="233"/>
      <c r="AO6" s="233"/>
    </row>
    <row r="7" spans="1:42" x14ac:dyDescent="0.25">
      <c r="B7" s="501"/>
      <c r="C7" s="4"/>
      <c r="D7" s="3"/>
      <c r="E7" s="3"/>
      <c r="F7" s="3"/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17898.866999999853</v>
      </c>
      <c r="R7">
        <v>700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0"/>
        <v>0.32999999999999829</v>
      </c>
      <c r="AE7" s="137">
        <f t="shared" si="1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2403</v>
      </c>
      <c r="T8" t="s">
        <v>579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0"/>
        <v>0.43999999999999773</v>
      </c>
      <c r="AE8" s="137">
        <f t="shared" si="1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8.5818363629870359E-2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0"/>
        <v>1.1099999999999994</v>
      </c>
      <c r="AE9" s="137">
        <f t="shared" si="1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0"/>
        <v>1.7100000000000009</v>
      </c>
      <c r="AE10" s="137">
        <f t="shared" si="1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0"/>
        <v>0.44999999999999929</v>
      </c>
      <c r="AE11" s="137">
        <f t="shared" si="1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0"/>
        <v>0.51999999999999957</v>
      </c>
      <c r="AE12" s="137">
        <f t="shared" si="1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0"/>
        <v>1.0100000000000016</v>
      </c>
      <c r="AE13" s="137">
        <f t="shared" si="1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0"/>
        <v>0.80000000000000071</v>
      </c>
      <c r="AE14" s="137">
        <f t="shared" si="1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0"/>
        <v>0.51000000000000156</v>
      </c>
      <c r="AE15" s="137">
        <f t="shared" si="1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0"/>
        <v>0.40000000000000213</v>
      </c>
      <c r="AE16" s="137">
        <f t="shared" si="1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0"/>
        <v>1.2099999999999973</v>
      </c>
      <c r="AE17" s="137">
        <f t="shared" si="1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0"/>
        <v>0.44999999999999929</v>
      </c>
      <c r="AE18" s="137">
        <f t="shared" si="1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0"/>
        <v>0.53000000000000114</v>
      </c>
      <c r="AE19" s="137">
        <f t="shared" si="1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0"/>
        <v>0.94000000000000128</v>
      </c>
      <c r="AE20" s="137">
        <f t="shared" si="1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0"/>
        <v>0.63999999999999702</v>
      </c>
      <c r="AE21" s="137">
        <f t="shared" si="1"/>
        <v>-9.0622537431048755E-3</v>
      </c>
    </row>
    <row r="22" spans="1:41" x14ac:dyDescent="0.25">
      <c r="A22" s="22" t="s">
        <v>81</v>
      </c>
      <c r="B22" s="12"/>
      <c r="C22" s="12">
        <f>SUM(C2:C21)</f>
        <v>1100</v>
      </c>
      <c r="D22" s="12"/>
      <c r="E22" s="12"/>
      <c r="F22" s="13">
        <f>SUM(F2:F21)</f>
        <v>28001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0"/>
        <v>0.78999999999999915</v>
      </c>
      <c r="AE22" s="137">
        <f t="shared" si="1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0"/>
        <v>0.46999999999999886</v>
      </c>
      <c r="AE23" s="137">
        <f t="shared" si="1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0"/>
        <v>0.75</v>
      </c>
      <c r="AE24" s="137">
        <f t="shared" si="1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0"/>
        <v>0.69999999999999929</v>
      </c>
      <c r="AE25" s="137">
        <f t="shared" si="1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0"/>
        <v>0.87000000000000099</v>
      </c>
      <c r="AE26" s="137">
        <f t="shared" si="1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0"/>
        <v>0.50999999999999801</v>
      </c>
      <c r="AE27" s="137">
        <f t="shared" si="1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0"/>
        <v>0.62999999999999901</v>
      </c>
      <c r="AE28" s="137">
        <f t="shared" si="1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502</v>
      </c>
      <c r="L29" s="228" t="s">
        <v>781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0"/>
        <v>0.62000000000000099</v>
      </c>
      <c r="AE29" s="137">
        <f t="shared" si="1"/>
        <v>2.2375215146299698E-2</v>
      </c>
    </row>
    <row r="30" spans="1:41" x14ac:dyDescent="0.25">
      <c r="A30" s="378" t="s">
        <v>371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2">-C30*(D30-E30)</f>
        <v>2329.0005499999988</v>
      </c>
      <c r="G30" s="379">
        <f t="shared" ref="G30:G39" si="3">IF(C30=0, 0,D30*C30)</f>
        <v>31321.499450000003</v>
      </c>
      <c r="H30" s="381">
        <f t="shared" ref="H30:H39" si="4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0"/>
        <v>0.62000000000000099</v>
      </c>
      <c r="AE30" s="137">
        <f t="shared" si="1"/>
        <v>-1.0221465076661107E-2</v>
      </c>
    </row>
    <row r="31" spans="1:41" x14ac:dyDescent="0.25">
      <c r="A31" s="378" t="s">
        <v>378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2"/>
        <v>4315.650300000003</v>
      </c>
      <c r="G31" s="379">
        <f t="shared" si="3"/>
        <v>26727.599699999999</v>
      </c>
      <c r="H31" s="381">
        <f t="shared" si="4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0"/>
        <v>0.73999999999999844</v>
      </c>
      <c r="AE31" s="137">
        <f t="shared" si="1"/>
        <v>-1.1368421052631583E-2</v>
      </c>
    </row>
    <row r="32" spans="1:41" x14ac:dyDescent="0.25">
      <c r="A32" s="378" t="s">
        <v>379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2"/>
        <v>4135.3999999999987</v>
      </c>
      <c r="G32" s="379">
        <f t="shared" si="3"/>
        <v>31297.599999999999</v>
      </c>
      <c r="H32" s="381">
        <f t="shared" si="4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0"/>
        <v>0.41000000000000014</v>
      </c>
      <c r="AE32" s="137">
        <f t="shared" si="1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2"/>
        <v>5561.0910000000003</v>
      </c>
      <c r="G33" s="379">
        <f t="shared" si="3"/>
        <v>17029.909</v>
      </c>
      <c r="H33" s="381">
        <f t="shared" si="4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0"/>
        <v>0.40000000000000213</v>
      </c>
      <c r="AE33" s="137">
        <f t="shared" si="1"/>
        <v>1.7987152034261156E-2</v>
      </c>
    </row>
    <row r="34" spans="1:41" x14ac:dyDescent="0.25">
      <c r="A34" s="378" t="s">
        <v>380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2"/>
        <v>5181.0919999999987</v>
      </c>
      <c r="G34" s="379">
        <f t="shared" si="3"/>
        <v>31057.907999999999</v>
      </c>
      <c r="H34" s="381">
        <f t="shared" si="4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0"/>
        <v>0.36999999999999744</v>
      </c>
      <c r="AE34" s="137">
        <f t="shared" si="1"/>
        <v>1.6100957354221013E-2</v>
      </c>
    </row>
    <row r="35" spans="1:41" x14ac:dyDescent="0.25">
      <c r="A35" s="524" t="s">
        <v>404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2"/>
        <v>1467.000449999998</v>
      </c>
      <c r="G35" s="526">
        <f t="shared" si="3"/>
        <v>31175.99955</v>
      </c>
      <c r="H35" s="527">
        <f t="shared" si="4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0"/>
        <v>0.48999999999999844</v>
      </c>
      <c r="AE35" s="137">
        <f t="shared" si="1"/>
        <v>-1.7376194613378804E-3</v>
      </c>
    </row>
    <row r="36" spans="1:41" x14ac:dyDescent="0.25">
      <c r="A36" s="524" t="s">
        <v>421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2"/>
        <v>2079.2700000000032</v>
      </c>
      <c r="G36" s="526">
        <f t="shared" si="3"/>
        <v>31130.73</v>
      </c>
      <c r="H36" s="527">
        <f t="shared" si="4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0"/>
        <v>0.47000000000000242</v>
      </c>
      <c r="AE36" s="137">
        <f t="shared" si="1"/>
        <v>-4.325259515570945E-3</v>
      </c>
      <c r="AL36" s="233"/>
    </row>
    <row r="37" spans="1:41" x14ac:dyDescent="0.25">
      <c r="A37" s="524" t="s">
        <v>447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2"/>
        <v>1356.7692499999996</v>
      </c>
      <c r="G37" s="526">
        <f t="shared" si="3"/>
        <v>35920.730750000002</v>
      </c>
      <c r="H37" s="527">
        <f t="shared" si="4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0"/>
        <v>0.69000000000000128</v>
      </c>
      <c r="AE37" s="137">
        <f t="shared" si="1"/>
        <v>-3.2635983263598178E-2</v>
      </c>
    </row>
    <row r="38" spans="1:41" x14ac:dyDescent="0.25">
      <c r="A38" s="524" t="s">
        <v>452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2"/>
        <v>-90.19724999999994</v>
      </c>
      <c r="G38" s="526">
        <f t="shared" si="3"/>
        <v>38238.197250000005</v>
      </c>
      <c r="H38" s="527">
        <f t="shared" si="4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0"/>
        <v>0.37999999999999901</v>
      </c>
      <c r="AE38" s="137">
        <f t="shared" si="1"/>
        <v>-6.2370062370062929E-3</v>
      </c>
    </row>
    <row r="39" spans="1:41" x14ac:dyDescent="0.25">
      <c r="A39" s="524" t="s">
        <v>466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2"/>
        <v>-261.77950000000169</v>
      </c>
      <c r="G39" s="526">
        <f t="shared" si="3"/>
        <v>35880.779500000004</v>
      </c>
      <c r="H39" s="527">
        <f t="shared" si="4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0"/>
        <v>0.86000000000000298</v>
      </c>
      <c r="AE39" s="137">
        <f t="shared" si="1"/>
        <v>-1.6359918200408941E-2</v>
      </c>
    </row>
    <row r="40" spans="1:41" x14ac:dyDescent="0.25">
      <c r="A40" s="665" t="s">
        <v>466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5">-C40*(D40-E40)</f>
        <v>556.45000000000277</v>
      </c>
      <c r="G40" s="667">
        <f t="shared" ref="G40" si="6">IF(C40=0, 0,D40*C40)</f>
        <v>36256.049999999996</v>
      </c>
      <c r="H40" s="685">
        <f t="shared" ref="H40" si="7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0"/>
        <v>0.46999999999999886</v>
      </c>
      <c r="AE40" s="137">
        <f t="shared" si="1"/>
        <v>9.913258983890838E-3</v>
      </c>
    </row>
    <row r="41" spans="1:41" x14ac:dyDescent="0.25">
      <c r="A41" s="665" t="s">
        <v>486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8">-C41*(D41-E41)</f>
        <v>-234.0499999999997</v>
      </c>
      <c r="G41" s="667">
        <f t="shared" ref="G41" si="9">IF(C41=0, 0,D41*C41)</f>
        <v>36256.049999999996</v>
      </c>
      <c r="H41" s="685">
        <f t="shared" ref="H41" si="10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0"/>
        <v>0.46999999999999886</v>
      </c>
      <c r="AE41" s="137">
        <f t="shared" si="1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1">-C42*(D42-E42)</f>
        <v>571.95000000000516</v>
      </c>
      <c r="G42" s="667">
        <f t="shared" ref="G42:G43" si="12">IF(C42=0, 0,D42*C42)</f>
        <v>36256.049999999996</v>
      </c>
      <c r="H42" s="685">
        <f t="shared" ref="H42:H43" si="13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0"/>
        <v>0.48000000000000043</v>
      </c>
      <c r="AE42" s="137">
        <f t="shared" si="1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1"/>
        <v>1660.1399999999999</v>
      </c>
      <c r="G43" s="667">
        <f t="shared" si="12"/>
        <v>27799.86</v>
      </c>
      <c r="H43" s="685">
        <f t="shared" si="13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0"/>
        <v>0.51999999999999957</v>
      </c>
      <c r="AE43" s="137">
        <f t="shared" si="1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4">-C44*(D44-E44)</f>
        <v>2139.8400000000011</v>
      </c>
      <c r="G44" s="667">
        <f t="shared" ref="G44:G45" si="15">IF(C44=0, 0,D44*C44)</f>
        <v>27500.16</v>
      </c>
      <c r="H44" s="685">
        <f t="shared" ref="H44:H45" si="16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7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0"/>
        <v>0.73999999999999844</v>
      </c>
      <c r="AE44" s="137">
        <f t="shared" si="1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4"/>
        <v>3145.7000000000016</v>
      </c>
      <c r="G45" s="667">
        <f t="shared" si="15"/>
        <v>22424.3</v>
      </c>
      <c r="H45" s="685">
        <f t="shared" si="16"/>
        <v>0.14028085603563997</v>
      </c>
      <c r="I45" s="667"/>
      <c r="J45" s="667"/>
      <c r="K45" s="667">
        <v>15696</v>
      </c>
      <c r="L45" s="667">
        <f t="shared" si="17"/>
        <v>6.7282999999999991</v>
      </c>
      <c r="N45" s="4"/>
      <c r="O45" s="82">
        <v>1.1000000000000001</v>
      </c>
      <c r="P45" s="82">
        <f>O45*$Q$4</f>
        <v>30.404000000000003</v>
      </c>
      <c r="T45" s="92" t="s">
        <v>100</v>
      </c>
      <c r="U45" s="129" t="s">
        <v>696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0"/>
        <v>0.84999999999999787</v>
      </c>
      <c r="AE45" s="137">
        <f t="shared" si="1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8">-C46*(D46-E46)</f>
        <v>2735.699999999998</v>
      </c>
      <c r="G46" s="667">
        <f t="shared" ref="G46" si="19">IF(C46=0, 0,D46*C46)</f>
        <v>24929.3</v>
      </c>
      <c r="H46" s="685">
        <f t="shared" ref="H46" si="20">IF(C46=0, D46, (E46-D46)/D46)</f>
        <v>0.1097383400255923</v>
      </c>
      <c r="I46" s="667"/>
      <c r="J46" s="667"/>
      <c r="K46" s="667">
        <v>15286</v>
      </c>
      <c r="L46" s="667">
        <f t="shared" si="17"/>
        <v>8.7666363636363638</v>
      </c>
      <c r="N46" s="4"/>
      <c r="O46" s="82">
        <v>1.0900000000000001</v>
      </c>
      <c r="P46" s="82">
        <f t="shared" ref="P46:P65" si="21">O46*$Q$4</f>
        <v>30.127600000000005</v>
      </c>
      <c r="T46" s="92" t="s">
        <v>101</v>
      </c>
      <c r="U46" s="129" t="s">
        <v>697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0"/>
        <v>0.5400000000000027</v>
      </c>
      <c r="AE46" s="137">
        <f t="shared" si="1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2">-C47*(D47-E47)</f>
        <v>2808.5999999999985</v>
      </c>
      <c r="G47" s="667">
        <f t="shared" ref="G47" si="23">IF(C47=0, 0,D47*C47)</f>
        <v>22371.4</v>
      </c>
      <c r="H47" s="685">
        <f t="shared" ref="H47" si="24">IF(C47=0, D47, (E47-D47)/D47)</f>
        <v>0.12554422164012974</v>
      </c>
      <c r="I47" s="667"/>
      <c r="J47" s="667"/>
      <c r="K47" s="667">
        <v>15359</v>
      </c>
      <c r="L47" s="667">
        <f t="shared" si="17"/>
        <v>7.0124000000000013</v>
      </c>
      <c r="N47" s="4"/>
      <c r="O47" s="82">
        <v>1.08</v>
      </c>
      <c r="P47" s="82">
        <f t="shared" si="21"/>
        <v>29.851200000000002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0"/>
        <v>0.46999999999999886</v>
      </c>
      <c r="AE47" s="137">
        <f t="shared" si="1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5">-C48*(D48-E48)</f>
        <v>3208.5999999999972</v>
      </c>
      <c r="G48" s="667">
        <f t="shared" ref="G48" si="26">IF(C48=0, 0,D48*C48)</f>
        <v>22371.4</v>
      </c>
      <c r="H48" s="685">
        <f t="shared" ref="H48" si="27">IF(C48=0, D48, (E48-D48)/D48)</f>
        <v>0.1434241933897743</v>
      </c>
      <c r="I48" s="667">
        <v>22</v>
      </c>
      <c r="J48" s="667"/>
      <c r="K48" s="667">
        <v>15759</v>
      </c>
      <c r="L48" s="667">
        <f t="shared" si="17"/>
        <v>6.6124000000000018</v>
      </c>
      <c r="M48" s="4"/>
      <c r="N48" s="4"/>
      <c r="O48" s="82">
        <v>1.07</v>
      </c>
      <c r="P48" s="82">
        <f t="shared" si="21"/>
        <v>29.574800000000003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0"/>
        <v>0.80999999999999872</v>
      </c>
      <c r="AE48" s="137">
        <f t="shared" si="1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8">-C49*(D49-E49)</f>
        <v>1484.9999999999995</v>
      </c>
      <c r="G49" s="477">
        <f t="shared" ref="G49" si="29">IF(C49=0, 0,D49*C49)</f>
        <v>24635</v>
      </c>
      <c r="H49" s="690">
        <f t="shared" ref="H49" si="30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7"/>
        <v>8.2620000000000005</v>
      </c>
      <c r="M49" s="4"/>
      <c r="N49" s="4"/>
      <c r="O49" s="82">
        <v>1.06</v>
      </c>
      <c r="P49" s="82">
        <f t="shared" si="21"/>
        <v>29.298400000000001</v>
      </c>
      <c r="T49" s="92" t="s">
        <v>122</v>
      </c>
      <c r="U49" s="129" t="s">
        <v>590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0"/>
        <v>0.65000000000000213</v>
      </c>
      <c r="AE49" s="137">
        <f t="shared" si="1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1">-C50*(D50-E50)</f>
        <v>2086.199999999998</v>
      </c>
      <c r="G50" s="477">
        <f t="shared" ref="G50" si="32">IF(C50=0, 0,D50*C50)</f>
        <v>21736.799999999999</v>
      </c>
      <c r="H50" s="690">
        <f t="shared" ref="H50" si="33">IF(C50=0, D50, (E50-D50)/D50)</f>
        <v>9.5975488572374867E-2</v>
      </c>
      <c r="I50" s="477"/>
      <c r="J50" s="477"/>
      <c r="K50" s="477">
        <v>16974</v>
      </c>
      <c r="L50" s="477">
        <f t="shared" si="17"/>
        <v>5.2919999999999989</v>
      </c>
      <c r="M50" s="4"/>
      <c r="N50" s="4"/>
      <c r="O50" s="82">
        <v>1.05</v>
      </c>
      <c r="P50" s="82">
        <f t="shared" si="21"/>
        <v>29.022000000000002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0"/>
        <v>0.69999999999999929</v>
      </c>
      <c r="AE50" s="137">
        <f t="shared" si="1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4">-C51*(D51-E51)</f>
        <v>3844.9999999999991</v>
      </c>
      <c r="G51" s="477">
        <f t="shared" ref="G51:G52" si="35">IF(C51=0, 0,D51*C51)</f>
        <v>24585</v>
      </c>
      <c r="H51" s="690">
        <f t="shared" ref="H51:H52" si="36">IF(C51=0, D51, (E51-D51)/D51)</f>
        <v>0.15639617653040466</v>
      </c>
      <c r="I51" s="477">
        <v>24</v>
      </c>
      <c r="J51" s="477"/>
      <c r="K51" s="477">
        <v>18733</v>
      </c>
      <c r="L51" s="477">
        <f t="shared" si="17"/>
        <v>5.8520000000000003</v>
      </c>
      <c r="M51" s="4"/>
      <c r="N51" s="4"/>
      <c r="O51" s="82">
        <v>1.04</v>
      </c>
      <c r="P51" s="82">
        <f t="shared" si="21"/>
        <v>28.745600000000003</v>
      </c>
      <c r="T51" s="92" t="s">
        <v>105</v>
      </c>
      <c r="U51" s="129" t="s">
        <v>698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0"/>
        <v>0.78999999999999915</v>
      </c>
      <c r="AE51" s="137">
        <f t="shared" si="1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4"/>
        <v>3236.9999999999982</v>
      </c>
      <c r="G52" s="40">
        <f t="shared" si="35"/>
        <v>25193</v>
      </c>
      <c r="H52" s="231">
        <f t="shared" si="36"/>
        <v>0.12848807208351518</v>
      </c>
      <c r="I52" s="40">
        <v>25</v>
      </c>
      <c r="J52" s="40"/>
      <c r="K52" s="40">
        <v>18733</v>
      </c>
      <c r="L52" s="40">
        <f t="shared" si="17"/>
        <v>6.46</v>
      </c>
      <c r="M52" s="4"/>
      <c r="N52" s="4"/>
      <c r="O52" s="82">
        <v>1.03</v>
      </c>
      <c r="P52" s="82">
        <f t="shared" si="21"/>
        <v>28.469200000000001</v>
      </c>
      <c r="T52" s="92" t="s">
        <v>106</v>
      </c>
      <c r="U52" s="129" t="s">
        <v>580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0"/>
        <v>0.82999999999999829</v>
      </c>
      <c r="AE52" s="137">
        <f t="shared" si="1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4" si="37">-C53*(D53-E53)</f>
        <v>3326.9999999999982</v>
      </c>
      <c r="G53" s="40">
        <f t="shared" ref="G53:G54" si="38">IF(C53=0, 0,D53*C53)</f>
        <v>25193</v>
      </c>
      <c r="H53" s="231">
        <f t="shared" ref="H53:H54" si="39">IF(C53=0, D53, (E53-D53)/D53)</f>
        <v>0.13206049299408557</v>
      </c>
      <c r="I53" s="40">
        <v>25</v>
      </c>
      <c r="J53" s="40"/>
      <c r="K53" s="40">
        <v>18823</v>
      </c>
      <c r="L53" s="40">
        <f t="shared" ref="L53:L54" si="40">(G53-K53)/C53</f>
        <v>6.37</v>
      </c>
      <c r="M53" s="4"/>
      <c r="N53" s="4"/>
      <c r="O53" s="82">
        <v>1.02</v>
      </c>
      <c r="P53" s="82">
        <f t="shared" si="21"/>
        <v>28.192800000000002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0"/>
        <v>0.57000000000000028</v>
      </c>
      <c r="AE53" s="137">
        <f t="shared" si="1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7"/>
        <v>2403.5000000000027</v>
      </c>
      <c r="G54" s="40">
        <f t="shared" si="38"/>
        <v>28000.499999999996</v>
      </c>
      <c r="H54" s="231">
        <f t="shared" si="39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1"/>
        <v>27.916399999999999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0"/>
        <v>0.43999999999999773</v>
      </c>
      <c r="AE54" s="137">
        <f t="shared" si="1"/>
        <v>1.1515430677107252E-2</v>
      </c>
      <c r="AL54" s="233"/>
      <c r="AO54" s="233"/>
    </row>
    <row r="55" spans="1:41" x14ac:dyDescent="0.25">
      <c r="B55" s="192"/>
      <c r="C55" s="10"/>
      <c r="D55" s="199"/>
      <c r="E55" s="40"/>
      <c r="F55" s="40"/>
      <c r="G55" s="40"/>
      <c r="H55" s="231"/>
      <c r="I55" s="40"/>
      <c r="J55" s="40"/>
      <c r="K55" s="40"/>
      <c r="L55" s="40"/>
      <c r="M55" s="4"/>
      <c r="N55" s="4"/>
      <c r="O55" s="82">
        <v>1</v>
      </c>
      <c r="P55" s="82">
        <f t="shared" si="21"/>
        <v>27.64</v>
      </c>
      <c r="T55" s="92" t="s">
        <v>108</v>
      </c>
      <c r="U55" s="129" t="s">
        <v>699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0"/>
        <v>0.81000000000000227</v>
      </c>
      <c r="AE55" s="137">
        <f t="shared" si="1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1"/>
        <v>27.363600000000002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0"/>
        <v>0.80999999999999872</v>
      </c>
      <c r="AE56" s="137">
        <f t="shared" si="1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1"/>
        <v>27.087199999999999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0"/>
        <v>0.49000000000000199</v>
      </c>
      <c r="AE57" s="137">
        <f t="shared" si="1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1"/>
        <v>26.8108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0"/>
        <v>0.32000000000000028</v>
      </c>
      <c r="AE58" s="137">
        <f t="shared" si="1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1"/>
        <v>26.534399999999998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0"/>
        <v>0.78000000000000114</v>
      </c>
      <c r="AE59" s="137">
        <f t="shared" si="1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1"/>
        <v>26.257999999999999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0"/>
        <v>0.32000000000000028</v>
      </c>
      <c r="AE60" s="137">
        <f t="shared" si="1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1"/>
        <v>25.9816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0"/>
        <v>0.39000000000000057</v>
      </c>
      <c r="AE61" s="137">
        <f t="shared" si="1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1"/>
        <v>25.705200000000001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0"/>
        <v>0.60999999999999943</v>
      </c>
      <c r="AE62" s="137">
        <f t="shared" si="1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1"/>
        <v>25.428800000000003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0"/>
        <v>0.30000000000000071</v>
      </c>
      <c r="AE63" s="137">
        <f t="shared" si="1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1"/>
        <v>25.1524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0"/>
        <v>0.60999999999999943</v>
      </c>
      <c r="AE64" s="137">
        <f t="shared" si="1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1"/>
        <v>24.876000000000001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0"/>
        <v>0.58999999999999986</v>
      </c>
      <c r="AE65" s="137">
        <f t="shared" si="1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0"/>
        <v>0.68999999999999773</v>
      </c>
      <c r="AE66" s="137">
        <f t="shared" si="1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1">-C70*(D70-E70)</f>
        <v>-3110.9999999999973</v>
      </c>
      <c r="G70" s="557">
        <f t="shared" ref="G70:G79" si="42">IF(C70=0, 0,D70*C70)</f>
        <v>88179</v>
      </c>
      <c r="H70" s="605">
        <f t="shared" ref="H70:H84" si="43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1"/>
        <v>-1812.9999999999875</v>
      </c>
      <c r="G71" s="557">
        <f t="shared" si="42"/>
        <v>84721</v>
      </c>
      <c r="H71" s="605">
        <f t="shared" si="43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1"/>
        <v>-5303.9999999999955</v>
      </c>
      <c r="G72" s="557">
        <f t="shared" si="42"/>
        <v>87975</v>
      </c>
      <c r="H72" s="605">
        <f t="shared" si="43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1"/>
        <v>2303.5000000000036</v>
      </c>
      <c r="G73" s="557">
        <f t="shared" si="42"/>
        <v>46042.899999999994</v>
      </c>
      <c r="H73" s="605">
        <f t="shared" si="43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1"/>
        <v>1305.9000000000083</v>
      </c>
      <c r="G74" s="557">
        <f t="shared" si="42"/>
        <v>49304.979999999996</v>
      </c>
      <c r="H74" s="605">
        <f t="shared" si="43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1"/>
        <v>-2283.9999999999918</v>
      </c>
      <c r="G75" s="557">
        <f t="shared" si="42"/>
        <v>96556.1</v>
      </c>
      <c r="H75" s="605">
        <f t="shared" si="43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1"/>
        <v>-2355</v>
      </c>
      <c r="G76" s="557">
        <f t="shared" si="42"/>
        <v>79834.5</v>
      </c>
      <c r="H76" s="605">
        <f t="shared" si="43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1"/>
        <v>-5211.8000000000056</v>
      </c>
      <c r="G77" s="557">
        <f t="shared" si="42"/>
        <v>85362.200000000012</v>
      </c>
      <c r="H77" s="605">
        <f t="shared" si="43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1"/>
        <v>-9899.9999999999909</v>
      </c>
      <c r="G78" s="557">
        <f t="shared" si="42"/>
        <v>99240</v>
      </c>
      <c r="H78" s="605">
        <f t="shared" si="43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1"/>
        <v>-7337.0000000000055</v>
      </c>
      <c r="G79" s="557">
        <f t="shared" si="42"/>
        <v>84653.8</v>
      </c>
      <c r="H79" s="605">
        <f t="shared" si="43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1"/>
        <v>-6779.9999999999936</v>
      </c>
      <c r="G80" s="557">
        <f t="shared" ref="G80:G107" si="44">IF(C80=0, 0,D80*C80)</f>
        <v>99120</v>
      </c>
      <c r="H80" s="605">
        <f t="shared" si="43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1"/>
        <v>-6881.5999999999967</v>
      </c>
      <c r="G81" s="557">
        <f t="shared" si="44"/>
        <v>84400.8</v>
      </c>
      <c r="H81" s="605">
        <f t="shared" si="43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1"/>
        <v>-3768.0000000000032</v>
      </c>
      <c r="G82" s="557">
        <f t="shared" si="44"/>
        <v>78798.3</v>
      </c>
      <c r="H82" s="605">
        <f t="shared" si="43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1"/>
        <v>-4301.0000000000073</v>
      </c>
      <c r="G83" s="557">
        <f t="shared" si="44"/>
        <v>84350.200000000012</v>
      </c>
      <c r="H83" s="605">
        <f t="shared" si="43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1"/>
        <v>-5211.8000000000056</v>
      </c>
      <c r="G84" s="557">
        <f t="shared" si="44"/>
        <v>84198.400000000009</v>
      </c>
      <c r="H84" s="605">
        <f t="shared" si="43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1"/>
        <v>-11782.399999999992</v>
      </c>
      <c r="G85" s="557">
        <f t="shared" si="44"/>
        <v>87105.599999999991</v>
      </c>
      <c r="H85" s="605">
        <f t="shared" ref="H85:H107" si="45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1"/>
        <v>-9968.1999999999935</v>
      </c>
      <c r="G86" s="557">
        <f t="shared" si="44"/>
        <v>84147.799999999988</v>
      </c>
      <c r="H86" s="605">
        <f t="shared" si="45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1"/>
        <v>-13054.80000000001</v>
      </c>
      <c r="G87" s="557">
        <f t="shared" si="44"/>
        <v>84097.200000000012</v>
      </c>
      <c r="H87" s="605">
        <f t="shared" si="45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1"/>
        <v>-13079.999999999998</v>
      </c>
      <c r="G88" s="557">
        <f t="shared" si="44"/>
        <v>97320</v>
      </c>
      <c r="H88" s="605">
        <f t="shared" si="45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1"/>
        <v>-13020.000000000009</v>
      </c>
      <c r="G89" s="557">
        <f t="shared" si="44"/>
        <v>100068</v>
      </c>
      <c r="H89" s="605">
        <f t="shared" si="45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1"/>
        <v>-13043.880000000006</v>
      </c>
      <c r="G90" s="557">
        <f t="shared" si="44"/>
        <v>93366.720000000001</v>
      </c>
      <c r="H90" s="605">
        <f t="shared" si="45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1"/>
        <v>-13025.958000000004</v>
      </c>
      <c r="G91" s="557">
        <f t="shared" si="44"/>
        <v>84068.358000000007</v>
      </c>
      <c r="H91" s="605">
        <f t="shared" si="45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1"/>
        <v>-11521.114000000007</v>
      </c>
      <c r="G92" s="557">
        <f t="shared" si="44"/>
        <v>83980.314000000013</v>
      </c>
      <c r="H92" s="605">
        <f t="shared" si="45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1"/>
        <v>-11410.000000000005</v>
      </c>
      <c r="G93" s="557">
        <f t="shared" si="44"/>
        <v>111790</v>
      </c>
      <c r="H93" s="605">
        <f t="shared" si="45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1"/>
        <v>-11220.000000000005</v>
      </c>
      <c r="G94" s="557">
        <f t="shared" si="44"/>
        <v>97380</v>
      </c>
      <c r="H94" s="605">
        <f t="shared" si="45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1"/>
        <v>-11211.199999999997</v>
      </c>
      <c r="G95" s="557">
        <f t="shared" si="44"/>
        <v>90191.2</v>
      </c>
      <c r="H95" s="605">
        <f t="shared" si="45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1"/>
        <v>-9664.6</v>
      </c>
      <c r="G96" s="557">
        <f t="shared" si="44"/>
        <v>83743</v>
      </c>
      <c r="H96" s="605">
        <f t="shared" si="45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1"/>
        <v>-9794.1360000000041</v>
      </c>
      <c r="G97" s="557">
        <f t="shared" si="44"/>
        <v>83720.736000000004</v>
      </c>
      <c r="H97" s="605">
        <f t="shared" si="45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1"/>
        <v>-16274.965999999995</v>
      </c>
      <c r="G98" s="557">
        <f t="shared" si="44"/>
        <v>86390.766000000003</v>
      </c>
      <c r="H98" s="605">
        <f t="shared" si="45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1"/>
        <v>-29899.999999999993</v>
      </c>
      <c r="G99" s="557">
        <f t="shared" si="44"/>
        <v>83600</v>
      </c>
      <c r="H99" s="605">
        <f t="shared" si="45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1"/>
        <v>-28718.02199999999</v>
      </c>
      <c r="G100" s="557">
        <f t="shared" si="44"/>
        <v>86367.621999999988</v>
      </c>
      <c r="H100" s="605">
        <f t="shared" si="45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1"/>
        <v>-30321.199999999997</v>
      </c>
      <c r="G101" s="557">
        <f t="shared" si="44"/>
        <v>81015.199999999997</v>
      </c>
      <c r="H101" s="605">
        <f t="shared" si="45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1"/>
        <v>-29806.800000000003</v>
      </c>
      <c r="G102" s="557">
        <f t="shared" si="44"/>
        <v>72786.8</v>
      </c>
      <c r="H102" s="605">
        <f t="shared" si="45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1"/>
        <v>-29239.199999999993</v>
      </c>
      <c r="G103" s="557">
        <f t="shared" si="44"/>
        <v>68155.199999999997</v>
      </c>
      <c r="H103" s="605">
        <f t="shared" si="45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1"/>
        <v>-30856.212000000007</v>
      </c>
      <c r="G104" s="557">
        <f t="shared" si="44"/>
        <v>86033.612000000008</v>
      </c>
      <c r="H104" s="605">
        <f t="shared" si="45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1"/>
        <v>-24651.563999999995</v>
      </c>
      <c r="G105" s="557">
        <f t="shared" si="44"/>
        <v>80248.363999999987</v>
      </c>
      <c r="H105" s="605">
        <f t="shared" si="45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1"/>
        <v>-24751.381000000001</v>
      </c>
      <c r="G106" s="557">
        <f t="shared" si="44"/>
        <v>86009.581000000006</v>
      </c>
      <c r="H106" s="605">
        <f t="shared" si="45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1"/>
        <v>-28613.610000000004</v>
      </c>
      <c r="G107" s="557">
        <f t="shared" si="44"/>
        <v>86010.11</v>
      </c>
      <c r="H107" s="605">
        <f t="shared" si="45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6">-C108*(D108-E108)</f>
        <v>-28406.616000000002</v>
      </c>
      <c r="G108" s="557">
        <f t="shared" ref="G108:G146" si="47">IF(C108=0, 0,D108*C108)</f>
        <v>85963.266000000003</v>
      </c>
      <c r="H108" s="605">
        <f t="shared" ref="H108:H146" si="48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6"/>
        <v>-27248.360000000008</v>
      </c>
      <c r="G109" s="557">
        <f t="shared" si="47"/>
        <v>85919.360000000015</v>
      </c>
      <c r="H109" s="605">
        <f t="shared" si="48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6"/>
        <v>-26871.468499999992</v>
      </c>
      <c r="G110" s="557">
        <f t="shared" si="47"/>
        <v>84298.1685</v>
      </c>
      <c r="H110" s="605">
        <f t="shared" si="48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6"/>
        <v>-24742.084500000001</v>
      </c>
      <c r="G111" s="557">
        <f t="shared" si="47"/>
        <v>70382.784499999994</v>
      </c>
      <c r="H111" s="605">
        <f t="shared" si="48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6"/>
        <v>-25084.414000000001</v>
      </c>
      <c r="G112" s="557">
        <f t="shared" si="47"/>
        <v>85258.813999999998</v>
      </c>
      <c r="H112" s="605">
        <f t="shared" si="48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6"/>
        <v>-29256.487999999998</v>
      </c>
      <c r="G113" s="557">
        <f t="shared" si="47"/>
        <v>86340.487999999998</v>
      </c>
      <c r="H113" s="605">
        <f t="shared" si="48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6"/>
        <v>-27809.620000000003</v>
      </c>
      <c r="G114" s="557">
        <f t="shared" si="47"/>
        <v>85248.82</v>
      </c>
      <c r="H114" s="605">
        <f t="shared" si="48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6"/>
        <v>-30544.820000000003</v>
      </c>
      <c r="G115" s="557">
        <f t="shared" si="47"/>
        <v>85248.82</v>
      </c>
      <c r="H115" s="605">
        <f t="shared" si="48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6"/>
        <v>-30549.887999999995</v>
      </c>
      <c r="G116" s="557">
        <f t="shared" si="47"/>
        <v>90453.887999999992</v>
      </c>
      <c r="H116" s="605">
        <f t="shared" si="48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6"/>
        <v>-28441.346000000009</v>
      </c>
      <c r="G117" s="557">
        <f t="shared" si="47"/>
        <v>85038.946000000011</v>
      </c>
      <c r="H117" s="605">
        <f t="shared" si="48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6"/>
        <v>-31628.763999999996</v>
      </c>
      <c r="G118" s="557">
        <f t="shared" si="47"/>
        <v>91224.963999999993</v>
      </c>
      <c r="H118" s="605">
        <f t="shared" si="48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6"/>
        <v>-27540.307999999997</v>
      </c>
      <c r="G119" s="557">
        <f t="shared" si="47"/>
        <v>84769.108000000007</v>
      </c>
      <c r="H119" s="605">
        <f t="shared" si="48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6"/>
        <v>-28697.508000000002</v>
      </c>
      <c r="G120" s="557">
        <f t="shared" si="47"/>
        <v>84769.108000000007</v>
      </c>
      <c r="H120" s="605">
        <f t="shared" si="48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6"/>
        <v>-24361.662</v>
      </c>
      <c r="G121" s="557">
        <f t="shared" si="47"/>
        <v>73394.262000000002</v>
      </c>
      <c r="H121" s="605">
        <f t="shared" si="48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6"/>
        <v>-23878.821999999989</v>
      </c>
      <c r="G122" s="557">
        <f t="shared" si="47"/>
        <v>84684.421999999991</v>
      </c>
      <c r="H122" s="605">
        <f t="shared" si="48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6"/>
        <v>-23451.183999999997</v>
      </c>
      <c r="G123" s="557">
        <f t="shared" si="47"/>
        <v>84572.383999999991</v>
      </c>
      <c r="H123" s="605">
        <f t="shared" si="48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6"/>
        <v>-28042.299999999996</v>
      </c>
      <c r="G124" s="557">
        <f t="shared" si="47"/>
        <v>87167.3</v>
      </c>
      <c r="H124" s="605">
        <f t="shared" si="48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6"/>
        <v>-32191.9</v>
      </c>
      <c r="G125" s="557">
        <f t="shared" si="47"/>
        <v>97191.900000000009</v>
      </c>
      <c r="H125" s="605">
        <f t="shared" si="48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6"/>
        <v>-31551.299999999996</v>
      </c>
      <c r="G126" s="557">
        <f t="shared" si="47"/>
        <v>86881.3</v>
      </c>
      <c r="H126" s="605">
        <f t="shared" si="48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6"/>
        <v>-34151.30000000001</v>
      </c>
      <c r="G127" s="557">
        <f t="shared" si="47"/>
        <v>115921.3</v>
      </c>
      <c r="H127" s="605">
        <f t="shared" si="48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6"/>
        <v>-33961.949999999997</v>
      </c>
      <c r="G128" s="557">
        <f t="shared" si="47"/>
        <v>86651.95</v>
      </c>
      <c r="H128" s="605">
        <f t="shared" si="48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6"/>
        <v>-27277.000000000004</v>
      </c>
      <c r="G129" s="557">
        <f t="shared" si="47"/>
        <v>81277.000000000015</v>
      </c>
      <c r="H129" s="605">
        <f t="shared" si="48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6"/>
        <v>-23679.899999999991</v>
      </c>
      <c r="G130" s="557">
        <f t="shared" si="47"/>
        <v>75384.899999999994</v>
      </c>
      <c r="H130" s="605">
        <f t="shared" si="48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6"/>
        <v>-23160.150000000005</v>
      </c>
      <c r="G131" s="557">
        <f t="shared" si="47"/>
        <v>75360.150000000009</v>
      </c>
      <c r="H131" s="605">
        <f t="shared" si="48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6"/>
        <v>-21580</v>
      </c>
      <c r="G132" s="557">
        <f t="shared" si="47"/>
        <v>69380</v>
      </c>
      <c r="H132" s="605">
        <f t="shared" si="48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6"/>
        <v>-20050.800000000003</v>
      </c>
      <c r="G133" s="557">
        <f t="shared" si="47"/>
        <v>69290.8</v>
      </c>
      <c r="H133" s="605">
        <f t="shared" si="48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6"/>
        <v>-16837.537500000002</v>
      </c>
      <c r="G134" s="557">
        <f t="shared" si="47"/>
        <v>61016.287500000006</v>
      </c>
      <c r="H134" s="605">
        <f t="shared" si="48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6"/>
        <v>-17476.399999999998</v>
      </c>
      <c r="G135" s="557">
        <f t="shared" si="47"/>
        <v>68916.399999999994</v>
      </c>
      <c r="H135" s="605">
        <f t="shared" si="48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6"/>
        <v>-18696.400000000005</v>
      </c>
      <c r="G136" s="557">
        <f t="shared" si="47"/>
        <v>68736.400000000009</v>
      </c>
      <c r="H136" s="605">
        <f t="shared" si="48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6"/>
        <v>-20214.768</v>
      </c>
      <c r="G137" s="557">
        <f t="shared" si="47"/>
        <v>78001.168000000005</v>
      </c>
      <c r="H137" s="605">
        <f t="shared" si="48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6"/>
        <v>-21262.920000000002</v>
      </c>
      <c r="G138" s="557">
        <f t="shared" si="47"/>
        <v>78002.12</v>
      </c>
      <c r="H138" s="605">
        <f t="shared" si="48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6"/>
        <v>-20999.216</v>
      </c>
      <c r="G139" s="557">
        <f t="shared" si="47"/>
        <v>77881.216</v>
      </c>
      <c r="H139" s="605">
        <f t="shared" si="48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6"/>
        <v>-19042.620000000006</v>
      </c>
      <c r="G140" s="557">
        <f t="shared" si="47"/>
        <v>75714.62000000001</v>
      </c>
      <c r="H140" s="605">
        <f t="shared" si="48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6"/>
        <v>-17040.800000000003</v>
      </c>
      <c r="G141" s="557">
        <f t="shared" si="47"/>
        <v>68040.800000000003</v>
      </c>
      <c r="H141" s="605">
        <f t="shared" si="48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6"/>
        <v>-12255.250000000002</v>
      </c>
      <c r="G142" s="557">
        <f t="shared" si="47"/>
        <v>47380.250000000007</v>
      </c>
      <c r="H142" s="605">
        <f t="shared" si="48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6"/>
        <v>-13580.100000000006</v>
      </c>
      <c r="G143" s="557">
        <f t="shared" si="47"/>
        <v>54140.100000000006</v>
      </c>
      <c r="H143" s="605">
        <f t="shared" si="48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6"/>
        <v>-13760.25</v>
      </c>
      <c r="G144" s="557">
        <f t="shared" si="47"/>
        <v>60870.25</v>
      </c>
      <c r="H144" s="605">
        <f t="shared" si="48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6"/>
        <v>-14250</v>
      </c>
      <c r="G145" s="557">
        <f t="shared" si="47"/>
        <v>67530</v>
      </c>
      <c r="H145" s="605">
        <f t="shared" si="48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6"/>
        <v>-19047.14</v>
      </c>
      <c r="G146" s="557">
        <f t="shared" si="47"/>
        <v>77261.94</v>
      </c>
      <c r="H146" s="605">
        <f t="shared" si="48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49">-C147*(D147-E147)</f>
        <v>-19222.143999999993</v>
      </c>
      <c r="G147" s="557">
        <f t="shared" ref="G147:G194" si="50">IF(C147=0, 0,D147*C147)</f>
        <v>83551.944000000003</v>
      </c>
      <c r="H147" s="605">
        <f t="shared" ref="H147:H194" si="51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49"/>
        <v>-15240.149999999998</v>
      </c>
      <c r="G148" s="557">
        <f t="shared" si="50"/>
        <v>73695.149999999994</v>
      </c>
      <c r="H148" s="605">
        <f t="shared" si="51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49"/>
        <v>-14340.15</v>
      </c>
      <c r="G149" s="557">
        <f t="shared" si="50"/>
        <v>73695.149999999994</v>
      </c>
      <c r="H149" s="605">
        <f t="shared" si="51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49"/>
        <v>-11794.000000000004</v>
      </c>
      <c r="G150" s="557">
        <f t="shared" si="50"/>
        <v>66834</v>
      </c>
      <c r="H150" s="605">
        <f t="shared" si="51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49"/>
        <v>-11115.000000000004</v>
      </c>
      <c r="G151" s="557">
        <f t="shared" si="50"/>
        <v>73035</v>
      </c>
      <c r="H151" s="605">
        <f t="shared" si="51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49"/>
        <v>-16785.000000000004</v>
      </c>
      <c r="G152" s="557">
        <f t="shared" si="50"/>
        <v>73035</v>
      </c>
      <c r="H152" s="605">
        <f t="shared" si="51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49"/>
        <v>-19431.5</v>
      </c>
      <c r="G153" s="557">
        <f t="shared" si="50"/>
        <v>78981.5</v>
      </c>
      <c r="H153" s="605">
        <f t="shared" si="51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49"/>
        <v>-17741.700000000012</v>
      </c>
      <c r="G154" s="557">
        <f t="shared" si="50"/>
        <v>72641.700000000012</v>
      </c>
      <c r="H154" s="605">
        <f t="shared" si="51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49"/>
        <v>-15851.700000000012</v>
      </c>
      <c r="G155" s="557">
        <f t="shared" si="50"/>
        <v>72641.700000000012</v>
      </c>
      <c r="H155" s="605">
        <f t="shared" si="51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49"/>
        <v>-15763.5</v>
      </c>
      <c r="G156" s="557">
        <f t="shared" si="50"/>
        <v>72643.5</v>
      </c>
      <c r="H156" s="605">
        <f t="shared" si="51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49"/>
        <v>-13333.500000000004</v>
      </c>
      <c r="G157" s="557">
        <f t="shared" si="50"/>
        <v>72643.5</v>
      </c>
      <c r="H157" s="605">
        <f t="shared" si="51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49"/>
        <v>-10052</v>
      </c>
      <c r="G158" s="557">
        <f t="shared" si="50"/>
        <v>65732</v>
      </c>
      <c r="H158" s="605">
        <f t="shared" si="51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49"/>
        <v>-7249.2800000000043</v>
      </c>
      <c r="G159" s="557">
        <f t="shared" si="50"/>
        <v>54193.280000000006</v>
      </c>
      <c r="H159" s="605">
        <f t="shared" si="51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49"/>
        <v>-8771.3200000000015</v>
      </c>
      <c r="G160" s="557">
        <f t="shared" si="50"/>
        <v>57017.32</v>
      </c>
      <c r="H160" s="605">
        <f t="shared" si="51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49"/>
        <v>-10069.200000000003</v>
      </c>
      <c r="G161" s="557">
        <f t="shared" si="50"/>
        <v>65309.200000000004</v>
      </c>
      <c r="H161" s="605">
        <f t="shared" si="51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49"/>
        <v>-10289.249999999993</v>
      </c>
      <c r="G162" s="557">
        <f t="shared" si="50"/>
        <v>72119.25</v>
      </c>
      <c r="H162" s="605">
        <f t="shared" si="51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49"/>
        <v>-11755.169999999996</v>
      </c>
      <c r="G163" s="557">
        <f t="shared" si="50"/>
        <v>74735.17</v>
      </c>
      <c r="H163" s="605">
        <f t="shared" si="51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49"/>
        <v>-8821.7999999999993</v>
      </c>
      <c r="G164" s="557">
        <f t="shared" si="50"/>
        <v>71956.800000000003</v>
      </c>
      <c r="H164" s="605">
        <f t="shared" si="51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49"/>
        <v>-6552.0000000000064</v>
      </c>
      <c r="G165" s="557">
        <f t="shared" si="50"/>
        <v>64632.000000000007</v>
      </c>
      <c r="H165" s="605">
        <f t="shared" si="51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49"/>
        <v>-7832.0000000000082</v>
      </c>
      <c r="G166" s="557">
        <f t="shared" si="50"/>
        <v>64632.000000000007</v>
      </c>
      <c r="H166" s="605">
        <f t="shared" si="51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49"/>
        <v>-3677.4000000000024</v>
      </c>
      <c r="G167" s="557">
        <f t="shared" si="50"/>
        <v>34737.4</v>
      </c>
      <c r="H167" s="605">
        <f t="shared" si="51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49"/>
        <v>-3622.5999999999985</v>
      </c>
      <c r="G168" s="557">
        <f t="shared" si="50"/>
        <v>34662.6</v>
      </c>
      <c r="H168" s="605">
        <f t="shared" si="51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49"/>
        <v>-3122.5999999999985</v>
      </c>
      <c r="G169" s="557">
        <f t="shared" si="50"/>
        <v>34662.6</v>
      </c>
      <c r="H169" s="605">
        <f t="shared" si="51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49"/>
        <v>-2162.5999999999976</v>
      </c>
      <c r="G170" s="557">
        <f t="shared" si="50"/>
        <v>34662.6</v>
      </c>
      <c r="H170" s="605">
        <f t="shared" si="51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49"/>
        <v>-2282.5999999999949</v>
      </c>
      <c r="G171" s="557">
        <f t="shared" si="50"/>
        <v>34662.6</v>
      </c>
      <c r="H171" s="605">
        <f t="shared" si="51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49"/>
        <v>-2262.599999999999</v>
      </c>
      <c r="G172" s="557">
        <f t="shared" si="50"/>
        <v>34662.6</v>
      </c>
      <c r="H172" s="605">
        <f t="shared" si="51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49"/>
        <v>-842.59999999999741</v>
      </c>
      <c r="G173" s="557">
        <f t="shared" si="50"/>
        <v>34662.6</v>
      </c>
      <c r="H173" s="605">
        <f t="shared" si="51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49"/>
        <v>-1182.6000000000008</v>
      </c>
      <c r="G174" s="557">
        <f t="shared" si="50"/>
        <v>34662.6</v>
      </c>
      <c r="H174" s="605">
        <f t="shared" si="51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49"/>
        <v>-1262.599999999999</v>
      </c>
      <c r="G175" s="557">
        <f t="shared" si="50"/>
        <v>34662.6</v>
      </c>
      <c r="H175" s="605">
        <f t="shared" si="51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49"/>
        <v>-527.79999999999916</v>
      </c>
      <c r="G176" s="557">
        <f t="shared" si="50"/>
        <v>34547.800000000003</v>
      </c>
      <c r="H176" s="605">
        <f t="shared" si="51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49"/>
        <v>-148.00000000000324</v>
      </c>
      <c r="G177" s="557">
        <f t="shared" si="50"/>
        <v>34468</v>
      </c>
      <c r="H177" s="605">
        <f t="shared" si="51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49"/>
        <v>421.79999999999751</v>
      </c>
      <c r="G178" s="557">
        <f t="shared" si="50"/>
        <v>25753.200000000001</v>
      </c>
      <c r="H178" s="605">
        <f t="shared" si="51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49"/>
        <v>-655.79999999999927</v>
      </c>
      <c r="G179" s="557">
        <f t="shared" si="50"/>
        <v>34275.799999999996</v>
      </c>
      <c r="H179" s="605">
        <f t="shared" si="51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49"/>
        <v>24.200000000000443</v>
      </c>
      <c r="G180" s="557">
        <f t="shared" si="50"/>
        <v>34275.799999999996</v>
      </c>
      <c r="H180" s="605">
        <f t="shared" si="51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49"/>
        <v>-748.650000000001</v>
      </c>
      <c r="G181" s="557">
        <f t="shared" si="50"/>
        <v>35923.65</v>
      </c>
      <c r="H181" s="605">
        <f t="shared" si="51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49"/>
        <v>-370.65000000000163</v>
      </c>
      <c r="G182" s="557">
        <f t="shared" si="50"/>
        <v>35923.65</v>
      </c>
      <c r="H182" s="605">
        <f t="shared" si="51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49"/>
        <v>721.34999999999752</v>
      </c>
      <c r="G183" s="557">
        <f t="shared" si="50"/>
        <v>35923.65</v>
      </c>
      <c r="H183" s="605">
        <f t="shared" si="51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49"/>
        <v>784.34999999999991</v>
      </c>
      <c r="G184" s="557">
        <f t="shared" si="50"/>
        <v>35923.65</v>
      </c>
      <c r="H184" s="605">
        <f t="shared" si="51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49"/>
        <v>-328.71300000000014</v>
      </c>
      <c r="G185" s="557">
        <f t="shared" si="50"/>
        <v>35923.712999999996</v>
      </c>
      <c r="H185" s="605">
        <f t="shared" si="51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49"/>
        <v>1147.1040000000016</v>
      </c>
      <c r="G186" s="557">
        <f t="shared" si="50"/>
        <v>27108.895999999997</v>
      </c>
      <c r="H186" s="605">
        <f t="shared" si="51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49"/>
        <v>1035.1040000000012</v>
      </c>
      <c r="G187" s="557">
        <f t="shared" si="50"/>
        <v>27108.895999999997</v>
      </c>
      <c r="H187" s="605">
        <f t="shared" si="51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49"/>
        <v>1691.1040000000014</v>
      </c>
      <c r="G188" s="557">
        <f t="shared" si="50"/>
        <v>27108.895999999997</v>
      </c>
      <c r="H188" s="605">
        <f t="shared" si="51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49"/>
        <v>829.27800000000434</v>
      </c>
      <c r="G189" s="557">
        <f t="shared" si="50"/>
        <v>30562.721999999998</v>
      </c>
      <c r="H189" s="605">
        <f t="shared" si="51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49"/>
        <v>1441.2780000000041</v>
      </c>
      <c r="G190" s="557">
        <f t="shared" si="50"/>
        <v>30562.721999999998</v>
      </c>
      <c r="H190" s="605">
        <f t="shared" si="51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49"/>
        <v>1621.2799999999988</v>
      </c>
      <c r="G191" s="557">
        <f t="shared" si="50"/>
        <v>33978.720000000001</v>
      </c>
      <c r="H191" s="605">
        <f t="shared" si="51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49"/>
        <v>1421.2799999999959</v>
      </c>
      <c r="G192" s="557">
        <f t="shared" si="50"/>
        <v>33978.720000000001</v>
      </c>
      <c r="H192" s="605">
        <f t="shared" si="51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49"/>
        <v>987.2939999999993</v>
      </c>
      <c r="G193" s="557">
        <f t="shared" si="50"/>
        <v>37314.705999999998</v>
      </c>
      <c r="H193" s="605">
        <f t="shared" si="51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49"/>
        <v>563.20000000000186</v>
      </c>
      <c r="G194" s="557">
        <f t="shared" si="50"/>
        <v>33866.799999999996</v>
      </c>
      <c r="H194" s="605">
        <f t="shared" si="51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2">-C195*(D195-E195)</f>
        <v>13.200000000004763</v>
      </c>
      <c r="G195" s="557">
        <f t="shared" ref="G195:G200" si="53">IF(C195=0, 0,D195*C195)</f>
        <v>33866.799999999996</v>
      </c>
      <c r="H195" s="605">
        <f t="shared" ref="H195:H200" si="54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2"/>
        <v>1215.1259999999966</v>
      </c>
      <c r="G196" s="557">
        <f t="shared" si="53"/>
        <v>30356.874000000003</v>
      </c>
      <c r="H196" s="605">
        <f t="shared" si="54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2"/>
        <v>1490.8199999999993</v>
      </c>
      <c r="G197" s="557">
        <f t="shared" si="53"/>
        <v>16149.18</v>
      </c>
      <c r="H197" s="605">
        <f t="shared" si="54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2"/>
        <v>1396.8179999999988</v>
      </c>
      <c r="G198" s="557">
        <f t="shared" si="53"/>
        <v>30157.182000000004</v>
      </c>
      <c r="H198" s="605">
        <f t="shared" si="54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2"/>
        <v>1418.8200000000038</v>
      </c>
      <c r="G199" s="557">
        <f t="shared" si="53"/>
        <v>33641.18</v>
      </c>
      <c r="H199" s="605">
        <f t="shared" si="54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2"/>
        <v>894.66600000000085</v>
      </c>
      <c r="G200" s="557">
        <f t="shared" si="53"/>
        <v>33505.333999999995</v>
      </c>
      <c r="H200" s="605">
        <f t="shared" si="54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5">-C203*(D203-E203)</f>
        <v>-135.39999999999708</v>
      </c>
      <c r="G203" s="557">
        <f t="shared" ref="G203:G214" si="56">IF(C203=0, 0,D203*C203)</f>
        <v>33485.4</v>
      </c>
      <c r="H203" s="605">
        <f t="shared" ref="H203:H214" si="57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5"/>
        <v>-85.39999999999992</v>
      </c>
      <c r="G204" s="557">
        <f t="shared" si="56"/>
        <v>33445.4</v>
      </c>
      <c r="H204" s="605">
        <f t="shared" si="57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5"/>
        <v>6304.4477999999999</v>
      </c>
      <c r="G205" s="557">
        <f t="shared" si="56"/>
        <v>29929.552199999998</v>
      </c>
      <c r="H205" s="605">
        <f t="shared" si="57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5"/>
        <v>6185.8829999999971</v>
      </c>
      <c r="G206" s="557">
        <f t="shared" si="56"/>
        <v>26913.117000000002</v>
      </c>
      <c r="H206" s="605">
        <f t="shared" si="57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5"/>
        <v>3488.9400000000032</v>
      </c>
      <c r="G207" s="557">
        <f t="shared" si="56"/>
        <v>29775.059999999998</v>
      </c>
      <c r="H207" s="605">
        <f t="shared" si="57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5"/>
        <v>3544.800000000002</v>
      </c>
      <c r="G208" s="557">
        <f t="shared" si="56"/>
        <v>33415.199999999997</v>
      </c>
      <c r="H208" s="605">
        <f t="shared" si="57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5"/>
        <v>4164.8400000000011</v>
      </c>
      <c r="G209" s="557">
        <f t="shared" si="56"/>
        <v>29657.159999999996</v>
      </c>
      <c r="H209" s="605">
        <f t="shared" si="57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5"/>
        <v>4696.7399999999952</v>
      </c>
      <c r="G210" s="557">
        <f t="shared" si="56"/>
        <v>29611.260000000002</v>
      </c>
      <c r="H210" s="605">
        <f t="shared" si="57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5"/>
        <v>6995.4000000000015</v>
      </c>
      <c r="G211" s="557">
        <f t="shared" si="56"/>
        <v>13444.599999999999</v>
      </c>
      <c r="H211" s="605">
        <f t="shared" si="57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5"/>
        <v>6822.3599999999979</v>
      </c>
      <c r="G212" s="557">
        <f t="shared" si="56"/>
        <v>29213.640000000003</v>
      </c>
      <c r="H212" s="605">
        <f t="shared" si="57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5"/>
        <v>6817.7999999999993</v>
      </c>
      <c r="G213" s="557">
        <f t="shared" si="56"/>
        <v>26215.200000000001</v>
      </c>
      <c r="H213" s="605">
        <f t="shared" si="57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5"/>
        <v>7021.4999999999991</v>
      </c>
      <c r="G214" s="557">
        <f t="shared" si="56"/>
        <v>24180</v>
      </c>
      <c r="H214" s="605">
        <f t="shared" si="57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8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59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8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59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8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59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8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59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8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59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8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59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8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59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8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59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8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59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8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59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8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59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8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59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8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59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8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59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8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59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8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59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8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59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8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59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8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59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8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59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8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59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8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59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8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59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8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59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8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59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8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59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8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59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8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59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8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59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8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59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8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59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8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59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8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59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8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59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8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59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8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59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8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59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8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59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8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59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8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59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8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59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8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59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8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59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8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59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8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59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8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59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8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59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8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59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8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59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8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59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8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59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8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8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8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8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0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8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0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8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0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8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0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8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0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0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0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0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0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0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0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0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0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0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0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0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0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0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0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0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0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0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0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0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0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0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0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0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0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0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0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0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0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0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0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0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0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0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0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0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0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0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0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0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0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0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0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0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0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0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0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0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0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0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1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0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1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0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1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0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1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0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1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0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1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0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1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0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0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0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0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2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3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2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3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2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3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2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3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2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3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2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3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2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3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2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3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2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3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2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3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2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3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2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3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2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3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2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3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2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3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2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3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2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3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2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3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2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3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2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3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2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3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2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3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2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3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2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3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2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3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2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3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2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3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2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3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2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2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2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2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2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4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4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4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4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4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4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5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5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5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5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5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47" priority="81">
      <formula>F70&gt;0</formula>
    </cfRule>
    <cfRule type="expression" dxfId="646" priority="82">
      <formula>F70&lt;0</formula>
    </cfRule>
  </conditionalFormatting>
  <conditionalFormatting sqref="H70:H81">
    <cfRule type="expression" dxfId="645" priority="73">
      <formula>H70&gt;0</formula>
    </cfRule>
    <cfRule type="expression" dxfId="644" priority="74">
      <formula>H70&lt;0</formula>
    </cfRule>
  </conditionalFormatting>
  <conditionalFormatting sqref="H82">
    <cfRule type="expression" dxfId="643" priority="63">
      <formula>H82&gt;0</formula>
    </cfRule>
    <cfRule type="expression" dxfId="642" priority="64">
      <formula>H82&lt;0</formula>
    </cfRule>
  </conditionalFormatting>
  <conditionalFormatting sqref="H83">
    <cfRule type="expression" dxfId="641" priority="59">
      <formula>H83&gt;0</formula>
    </cfRule>
    <cfRule type="expression" dxfId="640" priority="60">
      <formula>H83&lt;0</formula>
    </cfRule>
  </conditionalFormatting>
  <conditionalFormatting sqref="H84:H89">
    <cfRule type="expression" dxfId="639" priority="55">
      <formula>H84&gt;0</formula>
    </cfRule>
    <cfRule type="expression" dxfId="638" priority="56">
      <formula>H84&lt;0</formula>
    </cfRule>
  </conditionalFormatting>
  <conditionalFormatting sqref="Q8">
    <cfRule type="expression" dxfId="637" priority="39">
      <formula>Q8&gt;0</formula>
    </cfRule>
    <cfRule type="expression" dxfId="636" priority="40">
      <formula>Q8&lt;0</formula>
    </cfRule>
  </conditionalFormatting>
  <conditionalFormatting sqref="Q7">
    <cfRule type="expression" dxfId="635" priority="41">
      <formula>Q7&gt;0</formula>
    </cfRule>
    <cfRule type="expression" dxfId="634" priority="42">
      <formula>Q7&lt;0</formula>
    </cfRule>
  </conditionalFormatting>
  <conditionalFormatting sqref="F201 H201">
    <cfRule type="expression" dxfId="633" priority="37">
      <formula>F201&gt;0</formula>
    </cfRule>
    <cfRule type="expression" dxfId="632" priority="38">
      <formula>F201&lt;0</formula>
    </cfRule>
  </conditionalFormatting>
  <conditionalFormatting sqref="F30:F61">
    <cfRule type="expression" dxfId="631" priority="35">
      <formula>F30&gt;0</formula>
    </cfRule>
    <cfRule type="expression" dxfId="630" priority="36">
      <formula>F30&lt;0</formula>
    </cfRule>
  </conditionalFormatting>
  <conditionalFormatting sqref="H30:H61">
    <cfRule type="expression" dxfId="629" priority="33">
      <formula>H30&gt;0</formula>
    </cfRule>
    <cfRule type="expression" dxfId="628" priority="34">
      <formula>H30&lt;0</formula>
    </cfRule>
  </conditionalFormatting>
  <conditionalFormatting sqref="Q10">
    <cfRule type="expression" dxfId="627" priority="31">
      <formula>Q10&gt;0</formula>
    </cfRule>
    <cfRule type="expression" dxfId="626" priority="32">
      <formula>Q10&lt;0</formula>
    </cfRule>
  </conditionalFormatting>
  <conditionalFormatting sqref="J37">
    <cfRule type="expression" dxfId="625" priority="29">
      <formula>J37&gt;0</formula>
    </cfRule>
    <cfRule type="expression" dxfId="624" priority="30">
      <formula>J37&lt;0</formula>
    </cfRule>
  </conditionalFormatting>
  <conditionalFormatting sqref="J43:J44">
    <cfRule type="expression" dxfId="623" priority="27">
      <formula>J43&gt;0</formula>
    </cfRule>
    <cfRule type="expression" dxfId="622" priority="28">
      <formula>J43&lt;0</formula>
    </cfRule>
  </conditionalFormatting>
  <conditionalFormatting sqref="Q9">
    <cfRule type="expression" dxfId="621" priority="25">
      <formula>Q9&gt;0</formula>
    </cfRule>
    <cfRule type="expression" dxfId="620" priority="26">
      <formula>Q9&lt;0</formula>
    </cfRule>
  </conditionalFormatting>
  <conditionalFormatting sqref="J45">
    <cfRule type="expression" dxfId="619" priority="23">
      <formula>J45&gt;0</formula>
    </cfRule>
    <cfRule type="expression" dxfId="618" priority="24">
      <formula>J45&lt;0</formula>
    </cfRule>
  </conditionalFormatting>
  <conditionalFormatting sqref="J46:J48 J50:J53">
    <cfRule type="expression" dxfId="617" priority="21">
      <formula>J46&gt;0</formula>
    </cfRule>
    <cfRule type="expression" dxfId="616" priority="22">
      <formula>J46&lt;0</formula>
    </cfRule>
  </conditionalFormatting>
  <conditionalFormatting sqref="K37">
    <cfRule type="expression" dxfId="615" priority="19">
      <formula>K37&gt;0</formula>
    </cfRule>
    <cfRule type="expression" dxfId="614" priority="20">
      <formula>K37&lt;0</formula>
    </cfRule>
  </conditionalFormatting>
  <conditionalFormatting sqref="K43:K44">
    <cfRule type="expression" dxfId="613" priority="17">
      <formula>K43&gt;0</formula>
    </cfRule>
    <cfRule type="expression" dxfId="612" priority="18">
      <formula>K43&lt;0</formula>
    </cfRule>
  </conditionalFormatting>
  <conditionalFormatting sqref="K45">
    <cfRule type="expression" dxfId="611" priority="15">
      <formula>K45&gt;0</formula>
    </cfRule>
    <cfRule type="expression" dxfId="610" priority="16">
      <formula>K45&lt;0</formula>
    </cfRule>
  </conditionalFormatting>
  <conditionalFormatting sqref="K46:K53">
    <cfRule type="expression" dxfId="609" priority="13">
      <formula>K46&gt;0</formula>
    </cfRule>
    <cfRule type="expression" dxfId="608" priority="14">
      <formula>K46&lt;0</formula>
    </cfRule>
  </conditionalFormatting>
  <conditionalFormatting sqref="L37">
    <cfRule type="expression" dxfId="607" priority="11">
      <formula>L37&gt;0</formula>
    </cfRule>
    <cfRule type="expression" dxfId="606" priority="12">
      <formula>L37&lt;0</formula>
    </cfRule>
  </conditionalFormatting>
  <conditionalFormatting sqref="L43:L44">
    <cfRule type="expression" dxfId="605" priority="9">
      <formula>L43&gt;0</formula>
    </cfRule>
    <cfRule type="expression" dxfId="604" priority="10">
      <formula>L43&lt;0</formula>
    </cfRule>
  </conditionalFormatting>
  <conditionalFormatting sqref="L45">
    <cfRule type="expression" dxfId="603" priority="7">
      <formula>L45&gt;0</formula>
    </cfRule>
    <cfRule type="expression" dxfId="602" priority="8">
      <formula>L45&lt;0</formula>
    </cfRule>
  </conditionalFormatting>
  <conditionalFormatting sqref="L46:L53">
    <cfRule type="expression" dxfId="601" priority="5">
      <formula>L46&gt;0</formula>
    </cfRule>
    <cfRule type="expression" dxfId="600" priority="6">
      <formula>L46&lt;0</formula>
    </cfRule>
  </conditionalFormatting>
  <conditionalFormatting sqref="K54">
    <cfRule type="expression" dxfId="3" priority="3">
      <formula>K54&gt;0</formula>
    </cfRule>
    <cfRule type="expression" dxfId="2" priority="4">
      <formula>K54&lt;0</formula>
    </cfRule>
  </conditionalFormatting>
  <conditionalFormatting sqref="L54">
    <cfRule type="expression" dxfId="1" priority="1">
      <formula>L54&gt;0</formula>
    </cfRule>
    <cfRule type="expression" dxfId="0" priority="2">
      <formula>L54&lt;0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50.45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50.45</v>
      </c>
      <c r="R4" s="517">
        <v>-1.1999999999999999E-3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55.495000000000005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54.990500000000004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54.486000000000004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53.981500000000004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53.477000000000004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52.972500000000004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52.468000000000004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51.963500000000003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51.459000000000003</v>
      </c>
      <c r="Q49" s="2"/>
      <c r="T49" s="86" t="s">
        <v>104</v>
      </c>
      <c r="U49" s="88" t="s">
        <v>424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50.954500000000003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50.45</v>
      </c>
      <c r="Q51" s="2"/>
      <c r="T51" s="86" t="s">
        <v>105</v>
      </c>
      <c r="U51" s="87" t="s">
        <v>700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49.945500000000003</v>
      </c>
      <c r="Q52" s="2"/>
      <c r="T52" s="86" t="s">
        <v>106</v>
      </c>
      <c r="U52" s="87" t="s">
        <v>556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49.441000000000003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48.936500000000002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48.432000000000002</v>
      </c>
      <c r="T55" s="86" t="s">
        <v>108</v>
      </c>
      <c r="U55" s="87" t="s">
        <v>701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47.927500000000002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47.423000000000002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46.918500000000002</v>
      </c>
      <c r="T58" s="86" t="s">
        <v>109</v>
      </c>
      <c r="U58" s="87" t="s">
        <v>612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46.414000000000001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45.909500000000001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45.405000000000001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9" priority="11">
      <formula>F27&gt;0</formula>
    </cfRule>
    <cfRule type="expression" dxfId="598" priority="12">
      <formula>F27&lt;0</formula>
    </cfRule>
  </conditionalFormatting>
  <conditionalFormatting sqref="H27:H29">
    <cfRule type="expression" dxfId="597" priority="9">
      <formula>H27&gt;0</formula>
    </cfRule>
    <cfRule type="expression" dxfId="596" priority="10">
      <formula>H27&lt;0</formula>
    </cfRule>
  </conditionalFormatting>
  <conditionalFormatting sqref="F23:F26">
    <cfRule type="expression" dxfId="595" priority="7">
      <formula>F23&gt;0</formula>
    </cfRule>
    <cfRule type="expression" dxfId="594" priority="8">
      <formula>F23&lt;0</formula>
    </cfRule>
  </conditionalFormatting>
  <conditionalFormatting sqref="H23:H26">
    <cfRule type="expression" dxfId="593" priority="5">
      <formula>H23&gt;0</formula>
    </cfRule>
    <cfRule type="expression" dxfId="592" priority="6">
      <formula>H23&lt;0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35.799999999999997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35.799999999999997</v>
      </c>
      <c r="R4" s="517">
        <v>-6.4000000000000003E-3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39.380000000000003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39.021999999999998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38.664000000000001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38.305999999999997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37.948</v>
      </c>
      <c r="Q45" s="2"/>
      <c r="T45" s="86" t="s">
        <v>100</v>
      </c>
      <c r="U45" s="87" t="s">
        <v>702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37.589999999999996</v>
      </c>
      <c r="Q46" s="2"/>
      <c r="T46" s="86" t="s">
        <v>101</v>
      </c>
      <c r="U46" s="87" t="s">
        <v>703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37.231999999999999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36.873999999999995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36.515999999999998</v>
      </c>
      <c r="Q49" s="2"/>
      <c r="T49" s="86" t="s">
        <v>104</v>
      </c>
      <c r="U49" s="88" t="s">
        <v>457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36.157999999999994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35.799999999999997</v>
      </c>
      <c r="Q51" s="2"/>
      <c r="T51" s="86" t="s">
        <v>105</v>
      </c>
      <c r="U51" s="87" t="s">
        <v>704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35.442</v>
      </c>
      <c r="Q52" s="2"/>
      <c r="T52" s="86" t="s">
        <v>106</v>
      </c>
      <c r="U52" s="87" t="s">
        <v>568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35.083999999999996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34.725999999999999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34.367999999999995</v>
      </c>
      <c r="T55" s="86" t="s">
        <v>108</v>
      </c>
      <c r="U55" s="87" t="s">
        <v>705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34.01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33.651999999999994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33.293999999999997</v>
      </c>
      <c r="T58" s="86" t="s">
        <v>109</v>
      </c>
      <c r="U58" s="87" t="s">
        <v>613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32.936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32.577999999999996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32.22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7" priority="7">
      <formula>F21&gt;0</formula>
    </cfRule>
    <cfRule type="expression" dxfId="586" priority="8">
      <formula>F21&lt;0</formula>
    </cfRule>
  </conditionalFormatting>
  <conditionalFormatting sqref="F22">
    <cfRule type="expression" dxfId="585" priority="5">
      <formula>F22&gt;0</formula>
    </cfRule>
    <cfRule type="expression" dxfId="584" priority="6">
      <formula>F22&lt;0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49.97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49.97</v>
      </c>
      <c r="R4" s="499">
        <v>0.04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54.967000000000006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54.467300000000002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53.967600000000004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53.4679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52.968200000000003</v>
      </c>
      <c r="Q49" s="2"/>
      <c r="R49" s="34"/>
      <c r="T49" s="107" t="s">
        <v>122</v>
      </c>
      <c r="U49" s="105" t="s">
        <v>402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52.468499999999999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51.968800000000002</v>
      </c>
      <c r="Q51" s="2"/>
      <c r="R51" s="34"/>
      <c r="T51" s="107" t="s">
        <v>105</v>
      </c>
      <c r="U51" s="105" t="s">
        <v>706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51.469099999999997</v>
      </c>
      <c r="Q52" s="2"/>
      <c r="R52" s="34"/>
      <c r="T52" s="107" t="s">
        <v>106</v>
      </c>
      <c r="U52" s="105" t="s">
        <v>587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50.9694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50.469699999999996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49.97</v>
      </c>
      <c r="Q55" s="2"/>
      <c r="R55" s="34"/>
      <c r="T55" s="107" t="s">
        <v>108</v>
      </c>
      <c r="U55" s="105" t="s">
        <v>707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49.470300000000002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48.970599999999997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48.4709</v>
      </c>
      <c r="Q58" s="2"/>
      <c r="R58" s="34"/>
      <c r="T58" s="107" t="s">
        <v>109</v>
      </c>
      <c r="U58" s="105" t="s">
        <v>614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47.971199999999996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47.471499999999999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46.971799999999995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46.472100000000005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45.9724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45.472700000000003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44.972999999999999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9" priority="17">
      <formula>F38&gt;0</formula>
    </cfRule>
    <cfRule type="expression" dxfId="578" priority="18">
      <formula>F38&lt;0</formula>
    </cfRule>
  </conditionalFormatting>
  <conditionalFormatting sqref="H38:H72">
    <cfRule type="expression" dxfId="577" priority="9">
      <formula>H38&gt;0</formula>
    </cfRule>
    <cfRule type="expression" dxfId="576" priority="10">
      <formula>H38&lt;0</formula>
    </cfRule>
  </conditionalFormatting>
  <conditionalFormatting sqref="F21:F37">
    <cfRule type="expression" dxfId="575" priority="7">
      <formula>F21&gt;0</formula>
    </cfRule>
    <cfRule type="expression" dxfId="574" priority="8">
      <formula>F21&lt;0</formula>
    </cfRule>
  </conditionalFormatting>
  <conditionalFormatting sqref="H21:H37">
    <cfRule type="expression" dxfId="573" priority="5">
      <formula>H21&gt;0</formula>
    </cfRule>
    <cfRule type="expression" dxfId="572" priority="6">
      <formula>H21&lt;0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107.62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107.62</v>
      </c>
      <c r="R4" s="517">
        <v>5.4999999999999997E-3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118.38200000000002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117.30580000000002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116.22960000000002</v>
      </c>
      <c r="Q49" s="34"/>
      <c r="R49"/>
      <c r="T49" s="86" t="s">
        <v>104</v>
      </c>
      <c r="U49" s="93" t="s">
        <v>708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115.1534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114.0772</v>
      </c>
      <c r="Q51" s="82"/>
      <c r="R51"/>
      <c r="T51" s="86" t="s">
        <v>105</v>
      </c>
      <c r="U51" s="129" t="s">
        <v>709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113.001</v>
      </c>
      <c r="Q52" s="82"/>
      <c r="R52"/>
      <c r="T52" s="86" t="s">
        <v>106</v>
      </c>
      <c r="U52" s="129" t="s">
        <v>559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111.9248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110.8486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109.7724</v>
      </c>
      <c r="Q55" s="82"/>
      <c r="R55"/>
      <c r="T55" s="86" t="s">
        <v>108</v>
      </c>
      <c r="U55" s="129" t="s">
        <v>710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108.6962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107.62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106.5438</v>
      </c>
      <c r="Q58" s="82"/>
      <c r="R58"/>
      <c r="T58" s="86" t="s">
        <v>109</v>
      </c>
      <c r="U58" s="129" t="s">
        <v>615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105.4676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104.3914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103.3152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102.239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101.1628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100.0866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99.010400000000004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97.934200000000004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96.858000000000004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7" priority="11">
      <formula>F24&gt;0</formula>
    </cfRule>
    <cfRule type="expression" dxfId="566" priority="12">
      <formula>F24&lt;0</formula>
    </cfRule>
  </conditionalFormatting>
  <conditionalFormatting sqref="H27:H30">
    <cfRule type="expression" dxfId="565" priority="9">
      <formula>H27&gt;0</formula>
    </cfRule>
    <cfRule type="expression" dxfId="564" priority="10">
      <formula>H27&lt;0</formula>
    </cfRule>
  </conditionalFormatting>
  <conditionalFormatting sqref="F25">
    <cfRule type="expression" dxfId="563" priority="7">
      <formula>F25&gt;0</formula>
    </cfRule>
    <cfRule type="expression" dxfId="562" priority="8">
      <formula>F25&lt;0</formula>
    </cfRule>
  </conditionalFormatting>
  <conditionalFormatting sqref="H24:H26">
    <cfRule type="expression" dxfId="561" priority="5">
      <formula>H24&gt;0</formula>
    </cfRule>
    <cfRule type="expression" dxfId="560" priority="6">
      <formula>H24&lt;0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48.54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48.54</v>
      </c>
      <c r="R4" s="518">
        <v>4.7999999999999996E-3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53.394000000000005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52.9086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52.423200000000001</v>
      </c>
      <c r="R42" s="34"/>
      <c r="T42" s="86" t="s">
        <v>100</v>
      </c>
      <c r="U42" s="129" t="s">
        <v>711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51.937800000000003</v>
      </c>
      <c r="R43" s="82"/>
      <c r="T43" s="86" t="s">
        <v>101</v>
      </c>
      <c r="U43" s="129" t="s">
        <v>712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51.452400000000004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50.966999999999999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50.4816</v>
      </c>
      <c r="R46" s="82"/>
      <c r="T46" s="86" t="s">
        <v>122</v>
      </c>
      <c r="U46" s="231" t="s">
        <v>454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49.996200000000002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49.510800000000003</v>
      </c>
      <c r="R48" s="82"/>
      <c r="T48" s="86" t="s">
        <v>105</v>
      </c>
      <c r="U48" s="129" t="s">
        <v>713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49.025399999999998</v>
      </c>
      <c r="R49" s="82"/>
      <c r="T49" s="86" t="s">
        <v>106</v>
      </c>
      <c r="U49" s="129" t="s">
        <v>616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48.54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48.054600000000001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47.569199999999995</v>
      </c>
      <c r="R52" s="82"/>
      <c r="T52" s="86" t="s">
        <v>108</v>
      </c>
      <c r="U52" s="129" t="s">
        <v>714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47.083799999999997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46.598399999999998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46.113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45.627599999999994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45.142200000000003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44.656800000000004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44.171399999999998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43.686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5" priority="17">
      <formula>F28&gt;0</formula>
    </cfRule>
    <cfRule type="expression" dxfId="554" priority="18">
      <formula>F28&lt;0</formula>
    </cfRule>
  </conditionalFormatting>
  <conditionalFormatting sqref="F28 F33:F35">
    <cfRule type="expression" dxfId="553" priority="19">
      <formula>F28&gt;0</formula>
    </cfRule>
    <cfRule type="expression" dxfId="552" priority="20">
      <formula>F28&lt;0</formula>
    </cfRule>
  </conditionalFormatting>
  <conditionalFormatting sqref="H28 H33:H35">
    <cfRule type="expression" dxfId="551" priority="15">
      <formula>H28&gt;0</formula>
    </cfRule>
    <cfRule type="expression" dxfId="550" priority="16">
      <formula>H28&lt;0</formula>
    </cfRule>
  </conditionalFormatting>
  <conditionalFormatting sqref="F21:F27">
    <cfRule type="expression" dxfId="549" priority="13">
      <formula>F21&gt;0</formula>
    </cfRule>
    <cfRule type="expression" dxfId="548" priority="14">
      <formula>F21&lt;0</formula>
    </cfRule>
  </conditionalFormatting>
  <conditionalFormatting sqref="H21:H27">
    <cfRule type="expression" dxfId="547" priority="11">
      <formula>H21&gt;0</formula>
    </cfRule>
    <cfRule type="expression" dxfId="546" priority="12">
      <formula>H21&lt;0</formula>
    </cfRule>
  </conditionalFormatting>
  <conditionalFormatting sqref="Q8">
    <cfRule type="expression" dxfId="545" priority="7">
      <formula>Q8&gt;0</formula>
    </cfRule>
    <cfRule type="expression" dxfId="544" priority="8">
      <formula>Q8&lt;0</formula>
    </cfRule>
  </conditionalFormatting>
  <conditionalFormatting sqref="Q7">
    <cfRule type="expression" dxfId="543" priority="9">
      <formula>Q7&gt;0</formula>
    </cfRule>
    <cfRule type="expression" dxfId="542" priority="10">
      <formula>Q7&lt;0</formula>
    </cfRule>
  </conditionalFormatting>
  <conditionalFormatting sqref="F29:F32">
    <cfRule type="expression" dxfId="541" priority="5">
      <formula>F29&gt;0</formula>
    </cfRule>
    <cfRule type="expression" dxfId="540" priority="6">
      <formula>F29&lt;0</formula>
    </cfRule>
  </conditionalFormatting>
  <conditionalFormatting sqref="H29:H32">
    <cfRule type="expression" dxfId="539" priority="3">
      <formula>H29&gt;0</formula>
    </cfRule>
    <cfRule type="expression" dxfId="538" priority="4">
      <formula>H29&lt;0</formula>
    </cfRule>
  </conditionalFormatting>
  <conditionalFormatting sqref="M37">
    <cfRule type="expression" dxfId="537" priority="1">
      <formula>M37&gt;0</formula>
    </cfRule>
    <cfRule type="expression" dxfId="53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235.34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235.34</v>
      </c>
      <c r="R4" s="499">
        <v>5.9999999999999995E-4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569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258.87400000000002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256.5206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254.16720000000001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251.81380000000001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249.46040000000002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247.10700000000003</v>
      </c>
      <c r="R45" s="82"/>
      <c r="T45" s="86" t="s">
        <v>333</v>
      </c>
      <c r="U45" s="129" t="s">
        <v>514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244.75360000000001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242.40020000000001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240.04680000000002</v>
      </c>
      <c r="R48" s="82"/>
      <c r="T48" s="86" t="s">
        <v>105</v>
      </c>
      <c r="U48" s="129" t="s">
        <v>715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237.6934</v>
      </c>
      <c r="R49" s="82"/>
      <c r="T49" s="86" t="s">
        <v>106</v>
      </c>
      <c r="U49" s="129" t="s">
        <v>523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235.34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232.98660000000001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230.63319999999999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228.27979999999999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225.9264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223.57299999999998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221.21959999999999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218.86620000000002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216.5128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214.15940000000001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211.80600000000001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5" priority="19">
      <formula>F25&gt;0</formula>
    </cfRule>
    <cfRule type="expression" dxfId="53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33" priority="11">
      <formula>F28&gt;0</formula>
    </cfRule>
    <cfRule type="expression" dxfId="532" priority="12">
      <formula>F28&lt;0</formula>
    </cfRule>
  </conditionalFormatting>
  <conditionalFormatting sqref="F28:F35">
    <cfRule type="expression" dxfId="531" priority="13">
      <formula>F28&gt;0</formula>
    </cfRule>
    <cfRule type="expression" dxfId="530" priority="14">
      <formula>F28&lt;0</formula>
    </cfRule>
  </conditionalFormatting>
  <conditionalFormatting sqref="H25:H35">
    <cfRule type="expression" dxfId="529" priority="9">
      <formula>H25&gt;0</formula>
    </cfRule>
    <cfRule type="expression" dxfId="528" priority="10">
      <formula>H25&lt;0</formula>
    </cfRule>
  </conditionalFormatting>
  <conditionalFormatting sqref="F21:F24">
    <cfRule type="expression" dxfId="527" priority="7">
      <formula>F21&gt;0</formula>
    </cfRule>
    <cfRule type="expression" dxfId="526" priority="8">
      <formula>F21&lt;0</formula>
    </cfRule>
  </conditionalFormatting>
  <conditionalFormatting sqref="H21:H24">
    <cfRule type="expression" dxfId="525" priority="5">
      <formula>H21&gt;0</formula>
    </cfRule>
    <cfRule type="expression" dxfId="524" priority="6">
      <formula>H21&lt;0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101.53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101.53</v>
      </c>
      <c r="R4" s="499">
        <v>-2.8E-3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111.68300000000001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110.66770000000001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109.65240000000001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108.6371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107.62180000000001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106.60650000000001</v>
      </c>
      <c r="R42" s="82"/>
      <c r="T42" s="86" t="s">
        <v>100</v>
      </c>
      <c r="U42" s="129" t="s">
        <v>716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105.5912</v>
      </c>
      <c r="R43" s="82"/>
      <c r="T43" s="86" t="s">
        <v>101</v>
      </c>
      <c r="U43" s="129" t="s">
        <v>717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104.5759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103.56060000000001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102.5453</v>
      </c>
      <c r="R46" s="82"/>
      <c r="T46" s="86" t="s">
        <v>122</v>
      </c>
      <c r="U46" s="93" t="s">
        <v>400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101.53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100.5147</v>
      </c>
      <c r="R48" s="82"/>
      <c r="T48" s="86" t="s">
        <v>105</v>
      </c>
      <c r="U48" s="129" t="s">
        <v>718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99.499399999999994</v>
      </c>
      <c r="R49" s="82"/>
      <c r="T49" s="86" t="s">
        <v>106</v>
      </c>
      <c r="U49" s="129" t="s">
        <v>719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98.484099999999998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97.468800000000002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96.453499999999991</v>
      </c>
      <c r="R52" s="82"/>
      <c r="T52" s="86" t="s">
        <v>108</v>
      </c>
      <c r="U52" s="129" t="s">
        <v>720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95.438199999999995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94.422900000000013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93.407600000000002</v>
      </c>
      <c r="R55" s="82"/>
      <c r="T55" s="86" t="s">
        <v>109</v>
      </c>
      <c r="U55" s="129" t="s">
        <v>600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92.392300000000006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91.37700000000001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9" priority="29">
      <formula>F40&gt;0</formula>
    </cfRule>
    <cfRule type="expression" dxfId="518" priority="30">
      <formula>F40&lt;0</formula>
    </cfRule>
  </conditionalFormatting>
  <conditionalFormatting sqref="F40:F45">
    <cfRule type="expression" dxfId="517" priority="31">
      <formula>F40&gt;0</formula>
    </cfRule>
    <cfRule type="expression" dxfId="516" priority="32">
      <formula>F40&lt;0</formula>
    </cfRule>
  </conditionalFormatting>
  <conditionalFormatting sqref="H40:H45">
    <cfRule type="expression" dxfId="515" priority="27">
      <formula>H40&gt;0</formula>
    </cfRule>
    <cfRule type="expression" dxfId="514" priority="28">
      <formula>H40&lt;0</formula>
    </cfRule>
  </conditionalFormatting>
  <conditionalFormatting sqref="F23:F39">
    <cfRule type="expression" dxfId="513" priority="13">
      <formula>F23&gt;0</formula>
    </cfRule>
    <cfRule type="expression" dxfId="512" priority="14">
      <formula>F23&lt;0</formula>
    </cfRule>
  </conditionalFormatting>
  <conditionalFormatting sqref="H23:H39">
    <cfRule type="expression" dxfId="511" priority="11">
      <formula>H23&gt;0</formula>
    </cfRule>
    <cfRule type="expression" dxfId="510" priority="12">
      <formula>H23&lt;0</formula>
    </cfRule>
  </conditionalFormatting>
  <conditionalFormatting sqref="Q7">
    <cfRule type="expression" dxfId="509" priority="9">
      <formula>Q7&gt;0</formula>
    </cfRule>
    <cfRule type="expression" dxfId="508" priority="10">
      <formula>Q7&lt;0</formula>
    </cfRule>
  </conditionalFormatting>
  <conditionalFormatting sqref="Q8">
    <cfRule type="expression" dxfId="507" priority="7">
      <formula>Q8&gt;0</formula>
    </cfRule>
    <cfRule type="expression" dxfId="506" priority="8">
      <formula>Q8&lt;0</formula>
    </cfRule>
  </conditionalFormatting>
  <conditionalFormatting sqref="Q10">
    <cfRule type="expression" dxfId="505" priority="1">
      <formula>Q10&gt;0</formula>
    </cfRule>
    <cfRule type="expression" dxfId="50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74.59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74.59</v>
      </c>
      <c r="R4" s="499">
        <v>1.6400000000000001E-2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524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82.049000000000007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81.303100000000015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80.557200000000009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79.811300000000003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79.065400000000011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78.319500000000005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77.573600000000013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76.827700000000007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76.081800000000001</v>
      </c>
      <c r="Q51" s="2"/>
      <c r="T51" s="107" t="s">
        <v>105</v>
      </c>
      <c r="U51" s="105" t="s">
        <v>721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75.335900000000009</v>
      </c>
      <c r="Q52" s="2"/>
      <c r="T52" s="107" t="s">
        <v>106</v>
      </c>
      <c r="U52" s="105" t="s">
        <v>722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74.59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73.844099999999997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73.098200000000006</v>
      </c>
      <c r="T55" s="107" t="s">
        <v>108</v>
      </c>
      <c r="U55" s="105" t="s">
        <v>723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72.3523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71.606399999999994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70.860500000000002</v>
      </c>
      <c r="T58" s="107" t="s">
        <v>109</v>
      </c>
      <c r="U58" s="105" t="s">
        <v>581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70.114599999999996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69.368700000000004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68.622800000000012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67.876900000000006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67.131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03" priority="39">
      <formula>Q12&gt;0</formula>
    </cfRule>
    <cfRule type="expression" dxfId="50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01" priority="33">
      <formula>F25&gt;0</formula>
    </cfRule>
    <cfRule type="expression" dxfId="500" priority="34">
      <formula>F25&lt;0</formula>
    </cfRule>
  </conditionalFormatting>
  <conditionalFormatting sqref="F30">
    <cfRule type="expression" dxfId="499" priority="31">
      <formula>F30&gt;0</formula>
    </cfRule>
    <cfRule type="expression" dxfId="498" priority="32">
      <formula>F30&lt;0</formula>
    </cfRule>
  </conditionalFormatting>
  <conditionalFormatting sqref="F31">
    <cfRule type="expression" dxfId="497" priority="29">
      <formula>F31&gt;0</formula>
    </cfRule>
    <cfRule type="expression" dxfId="496" priority="30">
      <formula>F31&lt;0</formula>
    </cfRule>
  </conditionalFormatting>
  <conditionalFormatting sqref="F32:F34">
    <cfRule type="expression" dxfId="495" priority="27">
      <formula>F32&gt;0</formula>
    </cfRule>
    <cfRule type="expression" dxfId="494" priority="28">
      <formula>F32&lt;0</formula>
    </cfRule>
  </conditionalFormatting>
  <conditionalFormatting sqref="H25:H29">
    <cfRule type="expression" dxfId="493" priority="25">
      <formula>H25&gt;0</formula>
    </cfRule>
    <cfRule type="expression" dxfId="492" priority="26">
      <formula>H25&lt;0</formula>
    </cfRule>
  </conditionalFormatting>
  <conditionalFormatting sqref="H30">
    <cfRule type="expression" dxfId="491" priority="23">
      <formula>H30&gt;0</formula>
    </cfRule>
    <cfRule type="expression" dxfId="490" priority="24">
      <formula>H30&lt;0</formula>
    </cfRule>
  </conditionalFormatting>
  <conditionalFormatting sqref="H31">
    <cfRule type="expression" dxfId="489" priority="21">
      <formula>H31&gt;0</formula>
    </cfRule>
    <cfRule type="expression" dxfId="488" priority="22">
      <formula>H31&lt;0</formula>
    </cfRule>
  </conditionalFormatting>
  <conditionalFormatting sqref="H32:H34">
    <cfRule type="expression" dxfId="487" priority="19">
      <formula>H32&gt;0</formula>
    </cfRule>
    <cfRule type="expression" dxfId="486" priority="20">
      <formula>H32&lt;0</formula>
    </cfRule>
  </conditionalFormatting>
  <conditionalFormatting sqref="F35">
    <cfRule type="expression" dxfId="485" priority="17">
      <formula>F35&gt;0</formula>
    </cfRule>
    <cfRule type="expression" dxfId="484" priority="18">
      <formula>F35&lt;0</formula>
    </cfRule>
  </conditionalFormatting>
  <conditionalFormatting sqref="H35">
    <cfRule type="expression" dxfId="483" priority="15">
      <formula>H35&gt;0</formula>
    </cfRule>
    <cfRule type="expression" dxfId="482" priority="16">
      <formula>H35&lt;0</formula>
    </cfRule>
  </conditionalFormatting>
  <conditionalFormatting sqref="F36">
    <cfRule type="expression" dxfId="481" priority="13">
      <formula>F36&gt;0</formula>
    </cfRule>
    <cfRule type="expression" dxfId="480" priority="14">
      <formula>F36&lt;0</formula>
    </cfRule>
  </conditionalFormatting>
  <conditionalFormatting sqref="H36">
    <cfRule type="expression" dxfId="479" priority="11">
      <formula>H36&gt;0</formula>
    </cfRule>
    <cfRule type="expression" dxfId="478" priority="12">
      <formula>H36&lt;0</formula>
    </cfRule>
  </conditionalFormatting>
  <conditionalFormatting sqref="H23:H24">
    <cfRule type="expression" dxfId="477" priority="5">
      <formula>H23&gt;0</formula>
    </cfRule>
    <cfRule type="expression" dxfId="476" priority="6">
      <formula>H23&lt;0</formula>
    </cfRule>
  </conditionalFormatting>
  <conditionalFormatting sqref="F23:F24">
    <cfRule type="expression" dxfId="475" priority="7">
      <formula>F23&gt;0</formula>
    </cfRule>
    <cfRule type="expression" dxfId="474" priority="8">
      <formula>F23&lt;0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553</v>
      </c>
      <c r="M2" s="3"/>
      <c r="O2" s="11" t="s">
        <v>57</v>
      </c>
      <c r="Q2">
        <f>C18-H18</f>
        <v>80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57.564999999999998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54.54</v>
      </c>
      <c r="R4" s="499">
        <v>-5.4999999999999997E-3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4363.2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4605.2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962.88000000000102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-242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-5.2549292104577434E-2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4605.2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377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377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412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429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459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377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504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516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B38" s="192"/>
      <c r="C38" s="10"/>
      <c r="D38" s="199"/>
      <c r="E38" s="40"/>
      <c r="F38" s="40"/>
      <c r="G38" s="40"/>
      <c r="H38" s="230"/>
      <c r="I38" s="40"/>
      <c r="J38" s="40"/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59.994000000000007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4">P41*$Q$4</f>
        <v>59.448600000000006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4"/>
        <v>58.903200000000005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4"/>
        <v>58.357800000000005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4"/>
        <v>57.812400000000004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4"/>
        <v>57.267000000000003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4"/>
        <v>56.721600000000002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4"/>
        <v>56.176200000000001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4"/>
        <v>55.630800000000001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4"/>
        <v>55.0854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4"/>
        <v>54.54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4"/>
        <v>53.994599999999998</v>
      </c>
      <c r="R51" s="82"/>
      <c r="T51" s="86" t="s">
        <v>105</v>
      </c>
      <c r="U51" s="87" t="s">
        <v>724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4"/>
        <v>53.449199999999998</v>
      </c>
      <c r="R52" s="82"/>
      <c r="T52" s="86" t="s">
        <v>106</v>
      </c>
      <c r="U52" s="87" t="s">
        <v>515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4"/>
        <v>52.903799999999997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4"/>
        <v>52.358399999999996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4"/>
        <v>51.812999999999995</v>
      </c>
      <c r="R55" s="82"/>
      <c r="T55" s="86" t="s">
        <v>108</v>
      </c>
      <c r="U55" s="87" t="s">
        <v>725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4"/>
        <v>51.267599999999995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5">C57*(E57-D57)</f>
        <v>-4.0000000000000568</v>
      </c>
      <c r="G57" s="379">
        <f t="shared" ref="G57:G79" si="16">D57*C57</f>
        <v>2020</v>
      </c>
      <c r="H57" s="380">
        <f t="shared" ref="H57:H79" si="17">(E57-D57)/D57</f>
        <v>-1.9801980198020084E-3</v>
      </c>
      <c r="I57" s="379"/>
      <c r="O57" s="2"/>
      <c r="P57" s="82">
        <v>0.93</v>
      </c>
      <c r="Q57" s="82">
        <f t="shared" si="14"/>
        <v>50.722200000000001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5"/>
        <v>-115.99999999999994</v>
      </c>
      <c r="G58" s="379">
        <f t="shared" si="16"/>
        <v>2020</v>
      </c>
      <c r="H58" s="380">
        <f t="shared" si="17"/>
        <v>-5.74257425742574E-2</v>
      </c>
      <c r="I58" s="379"/>
      <c r="O58" s="2"/>
      <c r="P58" s="82">
        <v>0.92</v>
      </c>
      <c r="Q58" s="82">
        <f t="shared" si="14"/>
        <v>50.1768</v>
      </c>
      <c r="R58" s="82"/>
      <c r="T58" s="86" t="s">
        <v>109</v>
      </c>
      <c r="U58" s="87" t="s">
        <v>617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5"/>
        <v>-56.200000000000045</v>
      </c>
      <c r="G59" s="379">
        <f t="shared" si="16"/>
        <v>2005</v>
      </c>
      <c r="H59" s="380">
        <f t="shared" si="17"/>
        <v>-2.8029925187032442E-2</v>
      </c>
      <c r="I59" s="379" t="s">
        <v>185</v>
      </c>
      <c r="O59" s="2"/>
      <c r="P59" s="82">
        <v>0.91</v>
      </c>
      <c r="Q59" s="82">
        <f t="shared" si="14"/>
        <v>49.631399999999999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5"/>
        <v>-22.199999999999989</v>
      </c>
      <c r="G60" s="379">
        <f t="shared" si="16"/>
        <v>2005</v>
      </c>
      <c r="H60" s="380">
        <f t="shared" si="17"/>
        <v>-1.1072319201995006E-2</v>
      </c>
      <c r="I60" s="379"/>
      <c r="O60" s="2"/>
      <c r="P60" s="82">
        <v>0.9</v>
      </c>
      <c r="Q60" s="82">
        <f t="shared" si="14"/>
        <v>49.085999999999999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5"/>
        <v>-53.400000000000034</v>
      </c>
      <c r="G61" s="379">
        <f t="shared" si="16"/>
        <v>2005</v>
      </c>
      <c r="H61" s="380">
        <f t="shared" si="17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5"/>
        <v>-5.8000000000001251</v>
      </c>
      <c r="G62" s="379">
        <f t="shared" si="16"/>
        <v>2005</v>
      </c>
      <c r="H62" s="380">
        <f t="shared" si="17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5"/>
        <v>-53.799999999999955</v>
      </c>
      <c r="G63" s="379">
        <f t="shared" si="16"/>
        <v>3900.2</v>
      </c>
      <c r="H63" s="380">
        <f t="shared" si="17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5"/>
        <v>-134.5999999999998</v>
      </c>
      <c r="G64" s="379">
        <f t="shared" si="16"/>
        <v>3900.2</v>
      </c>
      <c r="H64" s="380">
        <f t="shared" si="17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5"/>
        <v>17.360000000000184</v>
      </c>
      <c r="G65" s="379">
        <f t="shared" si="16"/>
        <v>1943.84</v>
      </c>
      <c r="H65" s="380">
        <f t="shared" si="17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5"/>
        <v>17.3599999999999</v>
      </c>
      <c r="G66" s="379">
        <f t="shared" si="16"/>
        <v>3885.84</v>
      </c>
      <c r="H66" s="380">
        <f t="shared" si="17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5"/>
        <v>163.75999999999976</v>
      </c>
      <c r="G67" s="379">
        <f t="shared" si="16"/>
        <v>3885.84</v>
      </c>
      <c r="H67" s="380">
        <f t="shared" si="17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5"/>
        <v>189.72000000000008</v>
      </c>
      <c r="G68" s="379">
        <f t="shared" si="16"/>
        <v>1847.08</v>
      </c>
      <c r="H68" s="380">
        <f t="shared" si="17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5"/>
        <v>150.91999999999985</v>
      </c>
      <c r="G69" s="379">
        <f t="shared" si="16"/>
        <v>3847.48</v>
      </c>
      <c r="H69" s="380">
        <f t="shared" si="17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5"/>
        <v>88.520000000000323</v>
      </c>
      <c r="G70" s="379">
        <f t="shared" si="16"/>
        <v>3847.48</v>
      </c>
      <c r="H70" s="380">
        <f t="shared" si="17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5"/>
        <v>88.824999999999719</v>
      </c>
      <c r="G71" s="379">
        <f t="shared" si="16"/>
        <v>5293.4750000000004</v>
      </c>
      <c r="H71" s="380">
        <f t="shared" si="17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5"/>
        <v>16.170000000000613</v>
      </c>
      <c r="G72" s="379">
        <f t="shared" si="16"/>
        <v>5293.53</v>
      </c>
      <c r="H72" s="380">
        <f t="shared" si="17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5"/>
        <v>-55.275000000000531</v>
      </c>
      <c r="G73" s="379">
        <f t="shared" si="16"/>
        <v>5293.4750000000004</v>
      </c>
      <c r="H73" s="380">
        <f t="shared" si="17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5"/>
        <v>122.07999999999998</v>
      </c>
      <c r="G74" s="379">
        <f t="shared" si="16"/>
        <v>3321.92</v>
      </c>
      <c r="H74" s="380">
        <f t="shared" si="17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5"/>
        <v>242.46000000000015</v>
      </c>
      <c r="G75" s="379">
        <f t="shared" si="16"/>
        <v>2307.54</v>
      </c>
      <c r="H75" s="380">
        <f t="shared" si="17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5"/>
        <v>237.75999999999954</v>
      </c>
      <c r="G76" s="379">
        <f t="shared" si="16"/>
        <v>3777.4400000000005</v>
      </c>
      <c r="H76" s="380">
        <f t="shared" si="17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5"/>
        <v>264.73000000000013</v>
      </c>
      <c r="G77" s="379">
        <f t="shared" si="16"/>
        <v>2259.77</v>
      </c>
      <c r="H77" s="380">
        <f t="shared" si="17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5"/>
        <v>152.12800000000016</v>
      </c>
      <c r="G78" s="379">
        <f t="shared" si="16"/>
        <v>3715.0720000000001</v>
      </c>
      <c r="H78" s="380">
        <f t="shared" si="17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5"/>
        <v>35.360000000000014</v>
      </c>
      <c r="G79" s="379">
        <f t="shared" si="16"/>
        <v>3715.04</v>
      </c>
      <c r="H79" s="380">
        <f t="shared" si="17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18">C80*(E80-D80)</f>
        <v>-27.040000000000077</v>
      </c>
      <c r="G80" s="379">
        <f t="shared" ref="G80:G98" si="19">D80*C80</f>
        <v>3715.04</v>
      </c>
      <c r="H80" s="380">
        <f t="shared" ref="H80:H98" si="20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18"/>
        <v>47.327999999999975</v>
      </c>
      <c r="G81" s="379">
        <f t="shared" si="19"/>
        <v>3715.0720000000001</v>
      </c>
      <c r="H81" s="380">
        <f t="shared" si="20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18"/>
        <v>-18.272000000000048</v>
      </c>
      <c r="G82" s="379">
        <f t="shared" si="19"/>
        <v>3715.0720000000001</v>
      </c>
      <c r="H82" s="380">
        <f t="shared" si="20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18"/>
        <v>131.32799999999975</v>
      </c>
      <c r="G83" s="379">
        <f t="shared" si="19"/>
        <v>3715.0720000000001</v>
      </c>
      <c r="H83" s="380">
        <f t="shared" si="20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18"/>
        <v>152.928</v>
      </c>
      <c r="G84" s="379">
        <f t="shared" si="19"/>
        <v>3715.0720000000001</v>
      </c>
      <c r="H84" s="380">
        <f t="shared" si="20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18"/>
        <v>105.63300000000041</v>
      </c>
      <c r="G85" s="379">
        <f t="shared" si="19"/>
        <v>5142.4669999999996</v>
      </c>
      <c r="H85" s="380">
        <f t="shared" si="20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18"/>
        <v>168.33300000000042</v>
      </c>
      <c r="G86" s="379">
        <f t="shared" si="19"/>
        <v>5142.4669999999996</v>
      </c>
      <c r="H86" s="380">
        <f t="shared" si="20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18"/>
        <v>178.23300000000003</v>
      </c>
      <c r="G87" s="379">
        <f t="shared" si="19"/>
        <v>5142.4669999999996</v>
      </c>
      <c r="H87" s="380">
        <f t="shared" si="20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18"/>
        <v>204.63300000000027</v>
      </c>
      <c r="G88" s="379">
        <f t="shared" si="19"/>
        <v>5142.4669999999996</v>
      </c>
      <c r="H88" s="380">
        <f t="shared" si="20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18"/>
        <v>170.53300000000002</v>
      </c>
      <c r="G89" s="379">
        <f t="shared" si="19"/>
        <v>5142.4669999999996</v>
      </c>
      <c r="H89" s="380">
        <f t="shared" si="20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18"/>
        <v>150.73300000000003</v>
      </c>
      <c r="G90" s="379">
        <f t="shared" si="19"/>
        <v>5142.4669999999996</v>
      </c>
      <c r="H90" s="380">
        <f t="shared" si="20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18"/>
        <v>104.53300000000063</v>
      </c>
      <c r="G91" s="379">
        <f t="shared" si="19"/>
        <v>5142.4669999999996</v>
      </c>
      <c r="H91" s="380">
        <f t="shared" si="20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18"/>
        <v>192.34399999999994</v>
      </c>
      <c r="G92" s="379">
        <f t="shared" si="19"/>
        <v>3682.056</v>
      </c>
      <c r="H92" s="380">
        <f t="shared" si="20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18"/>
        <v>200.31999999999982</v>
      </c>
      <c r="G93" s="379">
        <f t="shared" si="19"/>
        <v>3682.0800000000004</v>
      </c>
      <c r="H93" s="380">
        <f t="shared" si="20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18"/>
        <v>209.91999999999962</v>
      </c>
      <c r="G94" s="379">
        <f t="shared" si="19"/>
        <v>3682.0800000000004</v>
      </c>
      <c r="H94" s="380">
        <f t="shared" si="20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18"/>
        <v>190.71999999999946</v>
      </c>
      <c r="G95" s="379">
        <f t="shared" si="19"/>
        <v>3682.0800000000004</v>
      </c>
      <c r="H95" s="380">
        <f t="shared" si="20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18"/>
        <v>208.31999999999994</v>
      </c>
      <c r="G96" s="379">
        <f t="shared" si="19"/>
        <v>3682.0800000000004</v>
      </c>
      <c r="H96" s="380">
        <f t="shared" si="20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18"/>
        <v>188.31999999999994</v>
      </c>
      <c r="G97" s="379">
        <f t="shared" si="19"/>
        <v>3682.0800000000004</v>
      </c>
      <c r="H97" s="380">
        <f t="shared" si="20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18"/>
        <v>198.71999999999957</v>
      </c>
      <c r="G98" s="379">
        <f t="shared" si="19"/>
        <v>3682.0800000000004</v>
      </c>
      <c r="H98" s="380">
        <f t="shared" si="20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1">C103*(E103-D103)</f>
        <v>2.0000000000001705</v>
      </c>
      <c r="G103" s="261">
        <f t="shared" ref="G103:G116" si="22">D103*C103</f>
        <v>1858.8</v>
      </c>
      <c r="H103" s="275">
        <f t="shared" ref="H103:H116" si="23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1"/>
        <v>-41.599999999999966</v>
      </c>
      <c r="G104" s="261">
        <f t="shared" si="22"/>
        <v>1858.8</v>
      </c>
      <c r="H104" s="275">
        <f t="shared" si="23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1"/>
        <v>-18.400000000000034</v>
      </c>
      <c r="G105" s="261">
        <f t="shared" si="22"/>
        <v>1858.8</v>
      </c>
      <c r="H105" s="275">
        <f t="shared" si="23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1"/>
        <v>1.2000000000000455</v>
      </c>
      <c r="G106" s="261">
        <f t="shared" si="22"/>
        <v>1858.8</v>
      </c>
      <c r="H106" s="275">
        <f t="shared" si="23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1"/>
        <v>-25.600000000000023</v>
      </c>
      <c r="G107" s="261">
        <f t="shared" si="22"/>
        <v>1858.8</v>
      </c>
      <c r="H107" s="275">
        <f t="shared" si="23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1"/>
        <v>-60.399999999999636</v>
      </c>
      <c r="G108" s="261">
        <f t="shared" si="22"/>
        <v>3650.7999999999997</v>
      </c>
      <c r="H108" s="275">
        <f t="shared" si="23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1"/>
        <v>-144.39999999999998</v>
      </c>
      <c r="G109" s="261">
        <f t="shared" si="22"/>
        <v>3650.7999999999997</v>
      </c>
      <c r="H109" s="275">
        <f t="shared" si="23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1"/>
        <v>-51.599999999999682</v>
      </c>
      <c r="G110" s="261">
        <f t="shared" si="22"/>
        <v>3650.7999999999997</v>
      </c>
      <c r="H110" s="275">
        <f t="shared" si="23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1"/>
        <v>-36.399999999999864</v>
      </c>
      <c r="G111" s="261">
        <f t="shared" si="22"/>
        <v>3650.7999999999997</v>
      </c>
      <c r="H111" s="275">
        <f t="shared" si="23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1"/>
        <v>-24.399999999999977</v>
      </c>
      <c r="G112" s="261">
        <f t="shared" si="22"/>
        <v>3650.7999999999997</v>
      </c>
      <c r="H112" s="275">
        <f t="shared" si="23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1"/>
        <v>64.759999999999991</v>
      </c>
      <c r="G113" s="261">
        <f t="shared" si="22"/>
        <v>1791.6399999999999</v>
      </c>
      <c r="H113" s="275">
        <f t="shared" si="23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1"/>
        <v>-21.639999999999873</v>
      </c>
      <c r="G114" s="261">
        <f t="shared" si="22"/>
        <v>3589.64</v>
      </c>
      <c r="H114" s="275">
        <f t="shared" si="23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1"/>
        <v>378.31999999999994</v>
      </c>
      <c r="G115" s="261">
        <f t="shared" si="22"/>
        <v>1726.48</v>
      </c>
      <c r="H115" s="275">
        <f t="shared" si="23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1"/>
        <v>431.92000000000007</v>
      </c>
      <c r="G116" s="261">
        <f t="shared" si="22"/>
        <v>1711.2799999999997</v>
      </c>
      <c r="H116" s="275">
        <f t="shared" si="23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4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4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5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4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5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4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5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4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5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4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5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4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5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4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5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4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9" priority="61">
      <formula>F61&gt;0</formula>
    </cfRule>
    <cfRule type="expression" dxfId="468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7" priority="53">
      <formula>F64&gt;0</formula>
    </cfRule>
    <cfRule type="expression" dxfId="466" priority="54">
      <formula>F64&lt;0</formula>
    </cfRule>
  </conditionalFormatting>
  <conditionalFormatting sqref="F64:F92 F99:F101 F108:F119">
    <cfRule type="expression" dxfId="465" priority="55">
      <formula>F64&gt;0</formula>
    </cfRule>
    <cfRule type="expression" dxfId="464" priority="56">
      <formula>F64&lt;0</formula>
    </cfRule>
  </conditionalFormatting>
  <conditionalFormatting sqref="H61:H92 H99:H101 H108:H119">
    <cfRule type="expression" dxfId="463" priority="51">
      <formula>H61&gt;0</formula>
    </cfRule>
    <cfRule type="expression" dxfId="462" priority="52">
      <formula>H61&lt;0</formula>
    </cfRule>
  </conditionalFormatting>
  <conditionalFormatting sqref="F57:F60">
    <cfRule type="expression" dxfId="461" priority="37">
      <formula>F57&gt;0</formula>
    </cfRule>
    <cfRule type="expression" dxfId="460" priority="38">
      <formula>F57&lt;0</formula>
    </cfRule>
  </conditionalFormatting>
  <conditionalFormatting sqref="H57:H60">
    <cfRule type="expression" dxfId="459" priority="35">
      <formula>H57&gt;0</formula>
    </cfRule>
    <cfRule type="expression" dxfId="458" priority="36">
      <formula>H57&lt;0</formula>
    </cfRule>
  </conditionalFormatting>
  <conditionalFormatting sqref="Q8">
    <cfRule type="expression" dxfId="457" priority="31">
      <formula>Q8&gt;0</formula>
    </cfRule>
    <cfRule type="expression" dxfId="456" priority="32">
      <formula>Q8&lt;0</formula>
    </cfRule>
  </conditionalFormatting>
  <conditionalFormatting sqref="Q7">
    <cfRule type="expression" dxfId="455" priority="33">
      <formula>Q7&gt;0</formula>
    </cfRule>
    <cfRule type="expression" dxfId="454" priority="34">
      <formula>Q7&lt;0</formula>
    </cfRule>
  </conditionalFormatting>
  <conditionalFormatting sqref="F93:F98">
    <cfRule type="expression" dxfId="453" priority="27">
      <formula>F93&gt;0</formula>
    </cfRule>
    <cfRule type="expression" dxfId="452" priority="28">
      <formula>F93&lt;0</formula>
    </cfRule>
  </conditionalFormatting>
  <conditionalFormatting sqref="F93:F98">
    <cfRule type="expression" dxfId="451" priority="29">
      <formula>F93&gt;0</formula>
    </cfRule>
    <cfRule type="expression" dxfId="450" priority="30">
      <formula>F93&lt;0</formula>
    </cfRule>
  </conditionalFormatting>
  <conditionalFormatting sqref="H93:H98">
    <cfRule type="expression" dxfId="449" priority="25">
      <formula>H93&gt;0</formula>
    </cfRule>
    <cfRule type="expression" dxfId="448" priority="26">
      <formula>H93&lt;0</formula>
    </cfRule>
  </conditionalFormatting>
  <conditionalFormatting sqref="M122">
    <cfRule type="expression" dxfId="447" priority="21">
      <formula>M122&gt;0</formula>
    </cfRule>
    <cfRule type="expression" dxfId="446" priority="22">
      <formula>M122&lt;0</formula>
    </cfRule>
  </conditionalFormatting>
  <conditionalFormatting sqref="M122">
    <cfRule type="expression" dxfId="445" priority="23">
      <formula>M122&gt;0</formula>
    </cfRule>
    <cfRule type="expression" dxfId="444" priority="24">
      <formula>M122&lt;0</formula>
    </cfRule>
  </conditionalFormatting>
  <conditionalFormatting sqref="F103:F107">
    <cfRule type="expression" dxfId="443" priority="19">
      <formula>F103&gt;0</formula>
    </cfRule>
    <cfRule type="expression" dxfId="442" priority="20">
      <formula>F103&lt;0</formula>
    </cfRule>
  </conditionalFormatting>
  <conditionalFormatting sqref="H103:H107">
    <cfRule type="expression" dxfId="441" priority="17">
      <formula>H103&gt;0</formula>
    </cfRule>
    <cfRule type="expression" dxfId="440" priority="18">
      <formula>H103&lt;0</formula>
    </cfRule>
  </conditionalFormatting>
  <conditionalFormatting sqref="F24:F51">
    <cfRule type="expression" dxfId="439" priority="9">
      <formula>F24&gt;0</formula>
    </cfRule>
    <cfRule type="expression" dxfId="438" priority="10">
      <formula>F24&lt;0</formula>
    </cfRule>
  </conditionalFormatting>
  <conditionalFormatting sqref="F24:F51">
    <cfRule type="expression" dxfId="437" priority="11">
      <formula>F24&gt;0</formula>
    </cfRule>
    <cfRule type="expression" dxfId="436" priority="12">
      <formula>F24&lt;0</formula>
    </cfRule>
  </conditionalFormatting>
  <conditionalFormatting sqref="H24:H51">
    <cfRule type="expression" dxfId="435" priority="7">
      <formula>H24&gt;0</formula>
    </cfRule>
    <cfRule type="expression" dxfId="434" priority="8">
      <formula>H24&lt;0</formula>
    </cfRule>
  </conditionalFormatting>
  <conditionalFormatting sqref="J34">
    <cfRule type="expression" dxfId="433" priority="5">
      <formula>J34&gt;0</formula>
    </cfRule>
    <cfRule type="expression" dxfId="432" priority="6">
      <formula>J34&lt;0</formula>
    </cfRule>
  </conditionalFormatting>
  <conditionalFormatting sqref="J35">
    <cfRule type="expression" dxfId="431" priority="3">
      <formula>J35&gt;0</formula>
    </cfRule>
    <cfRule type="expression" dxfId="430" priority="4">
      <formula>J35&lt;0</formula>
    </cfRule>
  </conditionalFormatting>
  <conditionalFormatting sqref="J36:J47">
    <cfRule type="expression" dxfId="429" priority="1">
      <formula>J36&gt;0</formula>
    </cfRule>
    <cfRule type="expression" dxfId="428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33.659999999999997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33.659999999999997</v>
      </c>
      <c r="R4" s="499">
        <v>-2.0999999999999999E-3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37.025999999999996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36.689399999999999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36.352800000000002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36.016199999999998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35.679600000000001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35.342999999999996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35.006399999999999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34.669799999999995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34.333199999999998</v>
      </c>
      <c r="R48" s="82"/>
      <c r="T48" s="86" t="s">
        <v>105</v>
      </c>
      <c r="U48" s="87" t="s">
        <v>726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33.996599999999994</v>
      </c>
      <c r="R49" s="82"/>
      <c r="T49" s="86" t="s">
        <v>106</v>
      </c>
      <c r="U49" s="87" t="s">
        <v>458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33.659999999999997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33.323399999999999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32.986799999999995</v>
      </c>
      <c r="R52" s="82"/>
      <c r="T52" s="86" t="s">
        <v>108</v>
      </c>
      <c r="U52" s="87" t="s">
        <v>727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32.650199999999998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32.313599999999994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31.976999999999997</v>
      </c>
      <c r="R55" s="82"/>
      <c r="T55" s="86" t="s">
        <v>109</v>
      </c>
      <c r="U55" s="87" t="s">
        <v>570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31.640399999999996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31.303799999999999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30.967199999999998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30.630599999999998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30.293999999999997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7" priority="66">
      <formula>F22&gt;0</formula>
    </cfRule>
    <cfRule type="expression" dxfId="4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5" priority="53">
      <formula>F41&gt;0</formula>
    </cfRule>
    <cfRule type="expression" dxfId="424" priority="54">
      <formula>F41&lt;0</formula>
    </cfRule>
  </conditionalFormatting>
  <conditionalFormatting sqref="F41">
    <cfRule type="expression" dxfId="423" priority="57">
      <formula>F41&gt;0</formula>
    </cfRule>
    <cfRule type="expression" dxfId="422" priority="58">
      <formula>F41&lt;0</formula>
    </cfRule>
  </conditionalFormatting>
  <conditionalFormatting sqref="H41">
    <cfRule type="expression" dxfId="421" priority="35">
      <formula>H41&gt;0</formula>
    </cfRule>
    <cfRule type="expression" dxfId="420" priority="36">
      <formula>H41&lt;0</formula>
    </cfRule>
  </conditionalFormatting>
  <conditionalFormatting sqref="F89:F95">
    <cfRule type="expression" dxfId="419" priority="29">
      <formula>F89&gt;0</formula>
    </cfRule>
    <cfRule type="expression" dxfId="418" priority="30">
      <formula>F89&lt;0</formula>
    </cfRule>
  </conditionalFormatting>
  <conditionalFormatting sqref="F96:F110">
    <cfRule type="expression" dxfId="417" priority="25">
      <formula>F96&gt;0</formula>
    </cfRule>
    <cfRule type="expression" dxfId="416" priority="26">
      <formula>F96&lt;0</formula>
    </cfRule>
  </conditionalFormatting>
  <conditionalFormatting sqref="F96:F110">
    <cfRule type="expression" dxfId="415" priority="27">
      <formula>F96&gt;0</formula>
    </cfRule>
    <cfRule type="expression" dxfId="414" priority="28">
      <formula>F96&lt;0</formula>
    </cfRule>
  </conditionalFormatting>
  <conditionalFormatting sqref="H89:H100">
    <cfRule type="expression" dxfId="413" priority="23">
      <formula>H89&gt;0</formula>
    </cfRule>
    <cfRule type="expression" dxfId="412" priority="24">
      <formula>H89&lt;0</formula>
    </cfRule>
  </conditionalFormatting>
  <conditionalFormatting sqref="H101">
    <cfRule type="expression" dxfId="411" priority="21">
      <formula>H101&gt;0</formula>
    </cfRule>
    <cfRule type="expression" dxfId="410" priority="22">
      <formula>H101&lt;0</formula>
    </cfRule>
  </conditionalFormatting>
  <conditionalFormatting sqref="F111:F116">
    <cfRule type="expression" dxfId="409" priority="19">
      <formula>F111&gt;0</formula>
    </cfRule>
    <cfRule type="expression" dxfId="408" priority="20">
      <formula>F111&lt;0</formula>
    </cfRule>
  </conditionalFormatting>
  <conditionalFormatting sqref="H103:H116">
    <cfRule type="expression" dxfId="407" priority="17">
      <formula>H103&gt;0</formula>
    </cfRule>
    <cfRule type="expression" dxfId="406" priority="18">
      <formula>H103&lt;0</formula>
    </cfRule>
  </conditionalFormatting>
  <conditionalFormatting sqref="H102">
    <cfRule type="expression" dxfId="405" priority="15">
      <formula>H102&gt;0</formula>
    </cfRule>
    <cfRule type="expression" dxfId="404" priority="16">
      <formula>H102&lt;0</formula>
    </cfRule>
  </conditionalFormatting>
  <conditionalFormatting sqref="M42">
    <cfRule type="expression" dxfId="403" priority="13">
      <formula>M42&gt;0</formula>
    </cfRule>
    <cfRule type="expression" dxfId="402" priority="14">
      <formula>M42&lt;0</formula>
    </cfRule>
  </conditionalFormatting>
  <conditionalFormatting sqref="Q7">
    <cfRule type="expression" dxfId="401" priority="9">
      <formula>Q7&gt;0</formula>
    </cfRule>
    <cfRule type="expression" dxfId="400" priority="10">
      <formula>Q7&lt;0</formula>
    </cfRule>
  </conditionalFormatting>
  <conditionalFormatting sqref="Q8">
    <cfRule type="expression" dxfId="399" priority="7">
      <formula>Q8&gt;0</formula>
    </cfRule>
    <cfRule type="expression" dxfId="398" priority="8">
      <formula>Q8&lt;0</formula>
    </cfRule>
  </conditionalFormatting>
  <conditionalFormatting sqref="F117:F130 H117:H130">
    <cfRule type="expression" dxfId="397" priority="1">
      <formula>F117&gt;0</formula>
    </cfRule>
    <cfRule type="expression" dxfId="3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19.48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19.48</v>
      </c>
      <c r="R4" s="499">
        <v>-1.2699999999999999E-2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21.428000000000001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21.233200000000004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21.038400000000003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20.843600000000002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20.648800000000001</v>
      </c>
      <c r="Q49" s="2"/>
      <c r="T49" s="92" t="s">
        <v>122</v>
      </c>
      <c r="U49" s="87" t="s">
        <v>455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20.454000000000001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20.2592</v>
      </c>
      <c r="Q51" s="2"/>
      <c r="T51" s="92" t="s">
        <v>105</v>
      </c>
      <c r="U51" s="87" t="s">
        <v>728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20.064400000000003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19.869600000000002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19.674800000000001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19.48</v>
      </c>
      <c r="Q55" s="2"/>
      <c r="T55" s="92" t="s">
        <v>108</v>
      </c>
      <c r="U55" s="87" t="s">
        <v>729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19.2852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19.090399999999999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18.895599999999998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18.700800000000001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18.506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18.311199999999999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18.116400000000002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17.921600000000002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17.726800000000001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17.532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5" priority="27">
      <formula>F27&gt;0</formula>
    </cfRule>
    <cfRule type="expression" dxfId="394" priority="28">
      <formula>F27&lt;0</formula>
    </cfRule>
  </conditionalFormatting>
  <conditionalFormatting sqref="F29:F33">
    <cfRule type="expression" dxfId="393" priority="23">
      <formula>F29&gt;0</formula>
    </cfRule>
    <cfRule type="expression" dxfId="392" priority="24">
      <formula>F29&lt;0</formula>
    </cfRule>
  </conditionalFormatting>
  <conditionalFormatting sqref="F29:F32">
    <cfRule type="expression" dxfId="391" priority="25">
      <formula>F29&gt;0</formula>
    </cfRule>
    <cfRule type="expression" dxfId="390" priority="26">
      <formula>F29&lt;0</formula>
    </cfRule>
  </conditionalFormatting>
  <conditionalFormatting sqref="H27:H33">
    <cfRule type="expression" dxfId="389" priority="21">
      <formula>H27&gt;0</formula>
    </cfRule>
    <cfRule type="expression" dxfId="388" priority="22">
      <formula>H27&lt;0</formula>
    </cfRule>
  </conditionalFormatting>
  <conditionalFormatting sqref="F34">
    <cfRule type="expression" dxfId="387" priority="19">
      <formula>F34&gt;0</formula>
    </cfRule>
    <cfRule type="expression" dxfId="386" priority="20">
      <formula>F34&lt;0</formula>
    </cfRule>
  </conditionalFormatting>
  <conditionalFormatting sqref="H34">
    <cfRule type="expression" dxfId="385" priority="17">
      <formula>H34&gt;0</formula>
    </cfRule>
    <cfRule type="expression" dxfId="384" priority="18">
      <formula>H34&lt;0</formula>
    </cfRule>
  </conditionalFormatting>
  <conditionalFormatting sqref="F36:F43">
    <cfRule type="expression" dxfId="383" priority="15">
      <formula>F36&gt;0</formula>
    </cfRule>
    <cfRule type="expression" dxfId="382" priority="16">
      <formula>F36&lt;0</formula>
    </cfRule>
  </conditionalFormatting>
  <conditionalFormatting sqref="H36:H43">
    <cfRule type="expression" dxfId="381" priority="13">
      <formula>H36&gt;0</formula>
    </cfRule>
    <cfRule type="expression" dxfId="380" priority="14">
      <formula>H36&lt;0</formula>
    </cfRule>
  </conditionalFormatting>
  <conditionalFormatting sqref="F35">
    <cfRule type="expression" dxfId="379" priority="11">
      <formula>F35&gt;0</formula>
    </cfRule>
    <cfRule type="expression" dxfId="378" priority="12">
      <formula>F35&lt;0</formula>
    </cfRule>
  </conditionalFormatting>
  <conditionalFormatting sqref="H35">
    <cfRule type="expression" dxfId="377" priority="9">
      <formula>H35&gt;0</formula>
    </cfRule>
    <cfRule type="expression" dxfId="376" priority="10">
      <formula>H35&lt;0</formula>
    </cfRule>
  </conditionalFormatting>
  <conditionalFormatting sqref="F22:F26">
    <cfRule type="expression" dxfId="375" priority="7">
      <formula>F22&gt;0</formula>
    </cfRule>
    <cfRule type="expression" dxfId="374" priority="8">
      <formula>F22&lt;0</formula>
    </cfRule>
  </conditionalFormatting>
  <conditionalFormatting sqref="H22:H26">
    <cfRule type="expression" dxfId="373" priority="5">
      <formula>H22&gt;0</formula>
    </cfRule>
    <cfRule type="expression" dxfId="372" priority="6">
      <formula>H22&lt;0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42830</v>
      </c>
      <c r="X2" s="10">
        <v>29.39</v>
      </c>
      <c r="Y2" s="10">
        <v>29.52</v>
      </c>
      <c r="Z2" s="10">
        <v>28.76</v>
      </c>
      <c r="AA2" s="10">
        <v>28.8</v>
      </c>
      <c r="AB2" s="94">
        <v>3883400</v>
      </c>
      <c r="AC2" s="10">
        <v>28.8</v>
      </c>
      <c r="AD2" s="2">
        <f>Y2-Z2</f>
        <v>0.75999999999999801</v>
      </c>
      <c r="AE2" s="137">
        <f>AC2/AC3-1</f>
        <v>-1.4710913445090679E-2</v>
      </c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548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>
        <v>42829</v>
      </c>
      <c r="X3" s="10">
        <v>28.42</v>
      </c>
      <c r="Y3" s="10">
        <v>29.25</v>
      </c>
      <c r="Z3" s="10">
        <v>28.28</v>
      </c>
      <c r="AA3" s="10">
        <v>29.23</v>
      </c>
      <c r="AB3" s="94">
        <v>5140800</v>
      </c>
      <c r="AC3" s="10">
        <v>29.23</v>
      </c>
      <c r="AD3" s="2">
        <f t="shared" ref="AD3:AD66" si="1">Y3-Z3</f>
        <v>0.96999999999999886</v>
      </c>
      <c r="AE3" s="137">
        <f t="shared" ref="AE3:AE66" si="2">AC3/AC4-1</f>
        <v>2.8501055594651659E-2</v>
      </c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29.86</v>
      </c>
      <c r="R4" s="520">
        <v>1.1900000000000001E-2</v>
      </c>
      <c r="T4" s="162">
        <v>42633</v>
      </c>
      <c r="U4" s="1" t="s">
        <v>281</v>
      </c>
      <c r="W4" s="132">
        <v>42828</v>
      </c>
      <c r="X4" s="10">
        <v>29.42</v>
      </c>
      <c r="Y4" s="10">
        <v>29.67</v>
      </c>
      <c r="Z4" s="10">
        <v>28.14</v>
      </c>
      <c r="AA4" s="10">
        <v>28.42</v>
      </c>
      <c r="AB4" s="94">
        <v>5237500</v>
      </c>
      <c r="AC4" s="10">
        <v>28.42</v>
      </c>
      <c r="AD4" s="2">
        <f t="shared" si="1"/>
        <v>1.5300000000000011</v>
      </c>
      <c r="AE4" s="137">
        <f t="shared" si="2"/>
        <v>-3.1686541737649065E-2</v>
      </c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7465</v>
      </c>
      <c r="W5" s="132">
        <v>42825</v>
      </c>
      <c r="X5" s="10">
        <v>29.67</v>
      </c>
      <c r="Y5" s="10">
        <v>29.79</v>
      </c>
      <c r="Z5" s="10">
        <v>28.9</v>
      </c>
      <c r="AA5" s="10">
        <v>29.35</v>
      </c>
      <c r="AB5" s="94">
        <v>7361700</v>
      </c>
      <c r="AC5" s="10">
        <v>29.35</v>
      </c>
      <c r="AD5" s="2">
        <f t="shared" si="1"/>
        <v>0.89000000000000057</v>
      </c>
      <c r="AE5" s="137">
        <f t="shared" si="2"/>
        <v>-1.0785305021907665E-2</v>
      </c>
    </row>
    <row r="6" spans="1:31" x14ac:dyDescent="0.25">
      <c r="B6" s="502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491</v>
      </c>
      <c r="W6" s="132">
        <v>42824</v>
      </c>
      <c r="X6" s="10">
        <v>30.62</v>
      </c>
      <c r="Y6" s="10">
        <v>30.86</v>
      </c>
      <c r="Z6" s="10">
        <v>29.48</v>
      </c>
      <c r="AA6" s="10">
        <v>29.67</v>
      </c>
      <c r="AB6" s="94">
        <v>6368400</v>
      </c>
      <c r="AC6" s="10">
        <v>29.67</v>
      </c>
      <c r="AD6" s="2">
        <f t="shared" si="1"/>
        <v>1.379999999999999</v>
      </c>
      <c r="AE6" s="137">
        <f t="shared" si="2"/>
        <v>-3.8561244329228694E-2</v>
      </c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2634.849999999994</v>
      </c>
      <c r="R7">
        <v>50</v>
      </c>
      <c r="T7" t="s">
        <v>490</v>
      </c>
      <c r="W7" s="132">
        <v>42823</v>
      </c>
      <c r="X7" s="10">
        <v>30.27</v>
      </c>
      <c r="Y7" s="10">
        <v>31.1</v>
      </c>
      <c r="Z7" s="10">
        <v>30.27</v>
      </c>
      <c r="AA7" s="10">
        <v>30.86</v>
      </c>
      <c r="AB7" s="94">
        <v>4342300</v>
      </c>
      <c r="AC7" s="10">
        <v>30.86</v>
      </c>
      <c r="AD7" s="2">
        <f t="shared" si="1"/>
        <v>0.83000000000000185</v>
      </c>
      <c r="AE7" s="137">
        <f t="shared" si="2"/>
        <v>2.0502645502645578E-2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-675.61999999999989</v>
      </c>
      <c r="T8" t="s">
        <v>492</v>
      </c>
      <c r="W8" s="132">
        <v>42822</v>
      </c>
      <c r="X8" s="10">
        <v>29.26</v>
      </c>
      <c r="Y8" s="10">
        <v>30.42</v>
      </c>
      <c r="Z8" s="10">
        <v>29.13</v>
      </c>
      <c r="AA8" s="10">
        <v>30.24</v>
      </c>
      <c r="AB8" s="94">
        <v>3940500</v>
      </c>
      <c r="AC8" s="10">
        <v>30.24</v>
      </c>
      <c r="AD8" s="2">
        <f t="shared" si="1"/>
        <v>1.2900000000000027</v>
      </c>
      <c r="AE8" s="137">
        <f t="shared" si="2"/>
        <v>3.4199726402188713E-2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-8.2993678614159599E-2</v>
      </c>
      <c r="W9" s="132">
        <v>42821</v>
      </c>
      <c r="X9" s="10">
        <v>28.74</v>
      </c>
      <c r="Y9" s="10">
        <v>29.51</v>
      </c>
      <c r="Z9" s="10">
        <v>28.65</v>
      </c>
      <c r="AA9" s="10">
        <v>29.24</v>
      </c>
      <c r="AB9" s="94">
        <v>3387200</v>
      </c>
      <c r="AC9" s="10">
        <v>29.24</v>
      </c>
      <c r="AD9" s="2">
        <f t="shared" si="1"/>
        <v>0.86000000000000298</v>
      </c>
      <c r="AE9" s="137">
        <f t="shared" si="2"/>
        <v>2.0562028786839104E-3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42818</v>
      </c>
      <c r="X10" s="10">
        <v>29.49</v>
      </c>
      <c r="Y10" s="10">
        <v>29.7</v>
      </c>
      <c r="Z10" s="10">
        <v>28.98</v>
      </c>
      <c r="AA10" s="10">
        <v>29.18</v>
      </c>
      <c r="AB10" s="94">
        <v>6542300</v>
      </c>
      <c r="AC10" s="10">
        <v>29.18</v>
      </c>
      <c r="AD10" s="2">
        <f t="shared" si="1"/>
        <v>0.71999999999999886</v>
      </c>
      <c r="AE10" s="137">
        <f t="shared" si="2"/>
        <v>-7.1452875127594462E-3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42817</v>
      </c>
      <c r="X11" s="10">
        <v>29.06</v>
      </c>
      <c r="Y11" s="10">
        <v>29.52</v>
      </c>
      <c r="Z11" s="10">
        <v>28.87</v>
      </c>
      <c r="AA11" s="10">
        <v>29.39</v>
      </c>
      <c r="AB11" s="94">
        <v>3675200</v>
      </c>
      <c r="AC11" s="10">
        <v>29.39</v>
      </c>
      <c r="AD11" s="2">
        <f t="shared" si="1"/>
        <v>0.64999999999999858</v>
      </c>
      <c r="AE11" s="137">
        <f t="shared" si="2"/>
        <v>5.4738282586384024E-3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29.29</v>
      </c>
      <c r="Y12" s="10">
        <v>29.58</v>
      </c>
      <c r="Z12" s="10">
        <v>28.72</v>
      </c>
      <c r="AA12" s="10">
        <v>29.23</v>
      </c>
      <c r="AB12" s="94">
        <v>4479700</v>
      </c>
      <c r="AC12" s="10">
        <v>29.23</v>
      </c>
      <c r="AD12" s="2">
        <f t="shared" si="1"/>
        <v>0.85999999999999943</v>
      </c>
      <c r="AE12" s="137">
        <f t="shared" si="2"/>
        <v>-1.04942450914014E-2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30.46</v>
      </c>
      <c r="Y13" s="10">
        <v>30.53</v>
      </c>
      <c r="Z13" s="10">
        <v>29.4</v>
      </c>
      <c r="AA13" s="10">
        <v>29.54</v>
      </c>
      <c r="AB13" s="94">
        <v>5051800</v>
      </c>
      <c r="AC13" s="10">
        <v>29.54</v>
      </c>
      <c r="AD13" s="2">
        <f t="shared" si="1"/>
        <v>1.1300000000000026</v>
      </c>
      <c r="AE13" s="137">
        <f t="shared" si="2"/>
        <v>-2.7969726883843471E-2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29.98</v>
      </c>
      <c r="Y14" s="10">
        <v>30.4</v>
      </c>
      <c r="Z14" s="10">
        <v>29.65</v>
      </c>
      <c r="AA14" s="10">
        <v>30.39</v>
      </c>
      <c r="AB14" s="94">
        <v>6269900</v>
      </c>
      <c r="AC14" s="10">
        <v>30.39</v>
      </c>
      <c r="AD14" s="2">
        <f t="shared" si="1"/>
        <v>0.75</v>
      </c>
      <c r="AE14" s="137">
        <f t="shared" si="2"/>
        <v>3.7555479685899673E-2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28.96</v>
      </c>
      <c r="Y15" s="10">
        <v>29.58</v>
      </c>
      <c r="Z15" s="10">
        <v>28.93</v>
      </c>
      <c r="AA15" s="10">
        <v>29.29</v>
      </c>
      <c r="AB15" s="94">
        <v>9967100</v>
      </c>
      <c r="AC15" s="10">
        <v>29.29</v>
      </c>
      <c r="AD15" s="2">
        <f t="shared" si="1"/>
        <v>0.64999999999999858</v>
      </c>
      <c r="AE15" s="137">
        <f t="shared" si="2"/>
        <v>2.020202020202011E-2</v>
      </c>
    </row>
    <row r="16" spans="1:31" x14ac:dyDescent="0.25">
      <c r="G16" s="30"/>
      <c r="H16" s="71"/>
      <c r="W16" s="132">
        <v>42810</v>
      </c>
      <c r="X16" s="10">
        <v>29.1</v>
      </c>
      <c r="Y16" s="10">
        <v>29.16</v>
      </c>
      <c r="Z16" s="10">
        <v>28.35</v>
      </c>
      <c r="AA16" s="10">
        <v>28.71</v>
      </c>
      <c r="AB16" s="94">
        <v>4897600</v>
      </c>
      <c r="AC16" s="10">
        <v>28.71</v>
      </c>
      <c r="AD16" s="2">
        <f t="shared" si="1"/>
        <v>0.80999999999999872</v>
      </c>
      <c r="AE16" s="137">
        <f t="shared" si="2"/>
        <v>-4.8526863084922267E-3</v>
      </c>
    </row>
    <row r="17" spans="1:31" x14ac:dyDescent="0.25">
      <c r="G17" s="30"/>
      <c r="W17" s="132">
        <v>42809</v>
      </c>
      <c r="X17" s="10">
        <v>28.83</v>
      </c>
      <c r="Y17" s="10">
        <v>29.39</v>
      </c>
      <c r="Z17" s="10">
        <v>28.49</v>
      </c>
      <c r="AA17" s="10">
        <v>28.85</v>
      </c>
      <c r="AB17" s="94">
        <v>6392000</v>
      </c>
      <c r="AC17" s="10">
        <v>28.85</v>
      </c>
      <c r="AD17" s="2">
        <f t="shared" si="1"/>
        <v>0.90000000000000213</v>
      </c>
      <c r="AE17" s="137">
        <f t="shared" si="2"/>
        <v>5.9274755927476441E-3</v>
      </c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>
        <v>42808</v>
      </c>
      <c r="X18" s="10">
        <v>29.18</v>
      </c>
      <c r="Y18" s="10">
        <v>29.18</v>
      </c>
      <c r="Z18" s="10">
        <v>28.49</v>
      </c>
      <c r="AA18" s="10">
        <v>28.68</v>
      </c>
      <c r="AB18" s="94">
        <v>4790000</v>
      </c>
      <c r="AC18" s="10">
        <v>28.68</v>
      </c>
      <c r="AD18" s="2">
        <f t="shared" si="1"/>
        <v>0.69000000000000128</v>
      </c>
      <c r="AE18" s="137">
        <f t="shared" si="2"/>
        <v>-2.5152957171991952E-2</v>
      </c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>
        <v>42807</v>
      </c>
      <c r="X19" s="10">
        <v>29.68</v>
      </c>
      <c r="Y19" s="10">
        <v>29.68</v>
      </c>
      <c r="Z19" s="10">
        <v>29.2</v>
      </c>
      <c r="AA19" s="10">
        <v>29.42</v>
      </c>
      <c r="AB19" s="94">
        <v>4509000</v>
      </c>
      <c r="AC19" s="10">
        <v>29.42</v>
      </c>
      <c r="AD19" s="2">
        <f t="shared" si="1"/>
        <v>0.48000000000000043</v>
      </c>
      <c r="AE19" s="137">
        <f t="shared" si="2"/>
        <v>0</v>
      </c>
    </row>
    <row r="20" spans="1:31" x14ac:dyDescent="0.25">
      <c r="W20" s="132">
        <v>42804</v>
      </c>
      <c r="X20" s="10">
        <v>29.39</v>
      </c>
      <c r="Y20" s="10">
        <v>29.61</v>
      </c>
      <c r="Z20" s="10">
        <v>29</v>
      </c>
      <c r="AA20" s="10">
        <v>29.42</v>
      </c>
      <c r="AB20" s="94">
        <v>3088800</v>
      </c>
      <c r="AC20" s="10">
        <v>29.42</v>
      </c>
      <c r="AD20" s="2">
        <f t="shared" si="1"/>
        <v>0.60999999999999943</v>
      </c>
      <c r="AE20" s="137">
        <f t="shared" si="2"/>
        <v>2.7266530334015826E-3</v>
      </c>
    </row>
    <row r="21" spans="1:31" x14ac:dyDescent="0.25">
      <c r="W21" s="132">
        <v>42803</v>
      </c>
      <c r="X21" s="10">
        <v>29.91</v>
      </c>
      <c r="Y21" s="10">
        <v>30.89</v>
      </c>
      <c r="Z21" s="10">
        <v>29</v>
      </c>
      <c r="AA21" s="10">
        <v>29.34</v>
      </c>
      <c r="AB21" s="94">
        <v>5512000</v>
      </c>
      <c r="AC21" s="10">
        <v>29.34</v>
      </c>
      <c r="AD21" s="2">
        <f t="shared" si="1"/>
        <v>1.8900000000000006</v>
      </c>
      <c r="AE21" s="137">
        <f t="shared" si="2"/>
        <v>-9.4530722484807983E-3</v>
      </c>
    </row>
    <row r="22" spans="1:31" x14ac:dyDescent="0.25">
      <c r="W22" s="132">
        <v>42802</v>
      </c>
      <c r="X22" s="10">
        <v>30.12</v>
      </c>
      <c r="Y22" s="10">
        <v>30.45</v>
      </c>
      <c r="Z22" s="10">
        <v>29.54</v>
      </c>
      <c r="AA22" s="10">
        <v>29.62</v>
      </c>
      <c r="AB22" s="94">
        <v>4609000</v>
      </c>
      <c r="AC22" s="10">
        <v>29.62</v>
      </c>
      <c r="AD22" s="2">
        <f t="shared" si="1"/>
        <v>0.91000000000000014</v>
      </c>
      <c r="AE22" s="137">
        <f t="shared" si="2"/>
        <v>-1.9205298013244998E-2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562</v>
      </c>
      <c r="W23" s="132">
        <v>42801</v>
      </c>
      <c r="X23" s="10">
        <v>30.67</v>
      </c>
      <c r="Y23" s="10">
        <v>30.75</v>
      </c>
      <c r="Z23" s="10">
        <v>29.88</v>
      </c>
      <c r="AA23" s="10">
        <v>30.2</v>
      </c>
      <c r="AB23" s="94">
        <v>5313100</v>
      </c>
      <c r="AC23" s="10">
        <v>30.2</v>
      </c>
      <c r="AD23" s="2">
        <f t="shared" si="1"/>
        <v>0.87000000000000099</v>
      </c>
      <c r="AE23" s="137">
        <f t="shared" si="2"/>
        <v>-2.043464158287378E-2</v>
      </c>
    </row>
    <row r="24" spans="1:31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42800</v>
      </c>
      <c r="X24" s="10">
        <v>30.79</v>
      </c>
      <c r="Y24" s="10">
        <v>31.08</v>
      </c>
      <c r="Z24" s="10">
        <v>30.42</v>
      </c>
      <c r="AA24" s="10">
        <v>30.83</v>
      </c>
      <c r="AB24" s="94">
        <v>3378200</v>
      </c>
      <c r="AC24" s="10">
        <v>30.83</v>
      </c>
      <c r="AD24" s="2">
        <f t="shared" si="1"/>
        <v>0.65999999999999659</v>
      </c>
      <c r="AE24" s="137">
        <f t="shared" si="2"/>
        <v>-3.8772213247173504E-3</v>
      </c>
    </row>
    <row r="25" spans="1:31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42797</v>
      </c>
      <c r="X25" s="10">
        <v>31.47</v>
      </c>
      <c r="Y25" s="10">
        <v>31.53</v>
      </c>
      <c r="Z25" s="10">
        <v>30.84</v>
      </c>
      <c r="AA25" s="10">
        <v>30.95</v>
      </c>
      <c r="AB25" s="94">
        <v>5302300</v>
      </c>
      <c r="AC25" s="10">
        <v>30.95</v>
      </c>
      <c r="AD25" s="2">
        <f t="shared" si="1"/>
        <v>0.69000000000000128</v>
      </c>
      <c r="AE25" s="137">
        <f t="shared" si="2"/>
        <v>-1.9328263624841524E-2</v>
      </c>
    </row>
    <row r="26" spans="1:31" x14ac:dyDescent="0.25">
      <c r="A26" t="s">
        <v>461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42796</v>
      </c>
      <c r="X26" s="10">
        <v>32.15</v>
      </c>
      <c r="Y26" s="10">
        <v>32.299999999999997</v>
      </c>
      <c r="Z26" s="10">
        <v>31.53</v>
      </c>
      <c r="AA26" s="10">
        <v>31.56</v>
      </c>
      <c r="AB26" s="94">
        <v>3998800</v>
      </c>
      <c r="AC26" s="10">
        <v>31.56</v>
      </c>
      <c r="AD26" s="2">
        <f t="shared" si="1"/>
        <v>0.76999999999999602</v>
      </c>
      <c r="AE26" s="137">
        <f t="shared" si="2"/>
        <v>-1.8351477449455644E-2</v>
      </c>
    </row>
    <row r="27" spans="1:31" x14ac:dyDescent="0.25">
      <c r="A27" t="s">
        <v>476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42795</v>
      </c>
      <c r="X27" s="10">
        <v>31.99</v>
      </c>
      <c r="Y27" s="10">
        <v>32.270000000000003</v>
      </c>
      <c r="Z27" s="10">
        <v>31.36</v>
      </c>
      <c r="AA27" s="10">
        <v>32.15</v>
      </c>
      <c r="AB27" s="94">
        <v>5653800</v>
      </c>
      <c r="AC27" s="10">
        <v>32.15</v>
      </c>
      <c r="AD27" s="2">
        <f t="shared" si="1"/>
        <v>0.91000000000000369</v>
      </c>
      <c r="AE27" s="137">
        <f t="shared" si="2"/>
        <v>2.3233609166136038E-2</v>
      </c>
    </row>
    <row r="28" spans="1:31" x14ac:dyDescent="0.25">
      <c r="A28" t="s">
        <v>481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42794</v>
      </c>
      <c r="X28" s="10">
        <v>31.15</v>
      </c>
      <c r="Y28" s="10">
        <v>32.14</v>
      </c>
      <c r="Z28" s="10">
        <v>31.02</v>
      </c>
      <c r="AA28" s="10">
        <v>31.42</v>
      </c>
      <c r="AB28" s="94">
        <v>5621900</v>
      </c>
      <c r="AC28" s="10">
        <v>31.42</v>
      </c>
      <c r="AD28" s="2">
        <f t="shared" si="1"/>
        <v>1.120000000000001</v>
      </c>
      <c r="AE28" s="137">
        <f t="shared" si="2"/>
        <v>-2.2229279136232183E-3</v>
      </c>
    </row>
    <row r="29" spans="1:31" x14ac:dyDescent="0.25">
      <c r="A29" t="s">
        <v>387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42793</v>
      </c>
      <c r="X29" s="10">
        <v>31.1</v>
      </c>
      <c r="Y29" s="10">
        <v>31.54</v>
      </c>
      <c r="Z29" s="10">
        <v>30.92</v>
      </c>
      <c r="AA29" s="10">
        <v>31.49</v>
      </c>
      <c r="AB29" s="94">
        <v>3871600</v>
      </c>
      <c r="AC29" s="10">
        <v>31.49</v>
      </c>
      <c r="AD29" s="2">
        <f t="shared" si="1"/>
        <v>0.61999999999999744</v>
      </c>
      <c r="AE29" s="137">
        <f t="shared" si="2"/>
        <v>1.0914927768860272E-2</v>
      </c>
    </row>
    <row r="30" spans="1:31" x14ac:dyDescent="0.25">
      <c r="A30" t="s">
        <v>503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42790</v>
      </c>
      <c r="X30" s="10">
        <v>31.42</v>
      </c>
      <c r="Y30" s="10">
        <v>31.51</v>
      </c>
      <c r="Z30" s="10">
        <v>30.58</v>
      </c>
      <c r="AA30" s="10">
        <v>31.15</v>
      </c>
      <c r="AB30" s="94">
        <v>5693300</v>
      </c>
      <c r="AC30" s="10">
        <v>31.15</v>
      </c>
      <c r="AD30" s="2">
        <f t="shared" si="1"/>
        <v>0.93000000000000327</v>
      </c>
      <c r="AE30" s="137">
        <f t="shared" si="2"/>
        <v>-2.1055939660590828E-2</v>
      </c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42789</v>
      </c>
      <c r="X31" s="10">
        <v>33.24</v>
      </c>
      <c r="Y31" s="10">
        <v>33.26</v>
      </c>
      <c r="Z31" s="10">
        <v>31.08</v>
      </c>
      <c r="AA31" s="10">
        <v>31.82</v>
      </c>
      <c r="AB31" s="94">
        <v>7986100</v>
      </c>
      <c r="AC31" s="10">
        <v>31.82</v>
      </c>
      <c r="AD31" s="2">
        <f t="shared" si="1"/>
        <v>2.1799999999999997</v>
      </c>
      <c r="AE31" s="137">
        <f t="shared" si="2"/>
        <v>-4.2143287176399702E-2</v>
      </c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42788</v>
      </c>
      <c r="X32" s="10">
        <v>33.76</v>
      </c>
      <c r="Y32" s="10">
        <v>33.979999999999997</v>
      </c>
      <c r="Z32" s="10">
        <v>33.19</v>
      </c>
      <c r="AA32" s="10">
        <v>33.22</v>
      </c>
      <c r="AB32" s="94">
        <v>3057400</v>
      </c>
      <c r="AC32" s="10">
        <v>33.22</v>
      </c>
      <c r="AD32" s="2">
        <f t="shared" si="1"/>
        <v>0.78999999999999915</v>
      </c>
      <c r="AE32" s="137">
        <f t="shared" si="2"/>
        <v>-2.0925434718538138E-2</v>
      </c>
    </row>
    <row r="33" spans="1:31" x14ac:dyDescent="0.25">
      <c r="A33">
        <v>0</v>
      </c>
      <c r="B33" s="156">
        <v>42801</v>
      </c>
      <c r="C33" s="10">
        <v>250</v>
      </c>
      <c r="D33" s="40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42787</v>
      </c>
      <c r="X33" s="10">
        <v>34.18</v>
      </c>
      <c r="Y33" s="10">
        <v>34.54</v>
      </c>
      <c r="Z33" s="10">
        <v>33.44</v>
      </c>
      <c r="AA33" s="10">
        <v>33.93</v>
      </c>
      <c r="AB33" s="94">
        <v>5129300</v>
      </c>
      <c r="AC33" s="10">
        <v>33.93</v>
      </c>
      <c r="AD33" s="2">
        <f t="shared" si="1"/>
        <v>1.1000000000000014</v>
      </c>
      <c r="AE33" s="137">
        <f>AC33/AC34-1</f>
        <v>-5.2770448548812299E-3</v>
      </c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30">
        <f t="shared" ref="H34" si="20">(E34-D34)/D34</f>
        <v>-9.920760697305861E-2</v>
      </c>
      <c r="I34" s="40"/>
      <c r="J34" s="40">
        <v>2215</v>
      </c>
      <c r="W34" s="132">
        <v>42783</v>
      </c>
      <c r="X34" s="10">
        <v>33.51</v>
      </c>
      <c r="Y34" s="10">
        <v>34.15</v>
      </c>
      <c r="Z34" s="10">
        <v>33.31</v>
      </c>
      <c r="AA34" s="10">
        <v>34.11</v>
      </c>
      <c r="AB34" s="94">
        <v>6667800</v>
      </c>
      <c r="AC34" s="10">
        <v>34.11</v>
      </c>
      <c r="AD34" s="2">
        <f t="shared" si="1"/>
        <v>0.83999999999999631</v>
      </c>
      <c r="AE34" s="137">
        <f t="shared" si="2"/>
        <v>1.7601431980906801E-2</v>
      </c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30">
        <f t="shared" ref="H35" si="23">(E35-D35)/D35</f>
        <v>-0.10234165067178501</v>
      </c>
      <c r="I35" s="40"/>
      <c r="J35" s="40">
        <v>2477</v>
      </c>
      <c r="W35" s="132">
        <v>42782</v>
      </c>
      <c r="X35" s="10">
        <v>33.68</v>
      </c>
      <c r="Y35" s="10">
        <v>35.71</v>
      </c>
      <c r="Z35" s="10">
        <v>33.380000000000003</v>
      </c>
      <c r="AA35" s="10">
        <v>33.520000000000003</v>
      </c>
      <c r="AB35" s="94">
        <v>10592700</v>
      </c>
      <c r="AC35" s="10">
        <v>33.520000000000003</v>
      </c>
      <c r="AD35" s="2">
        <f t="shared" si="1"/>
        <v>2.3299999999999983</v>
      </c>
      <c r="AE35" s="137">
        <f t="shared" si="2"/>
        <v>-2.8124093940272488E-2</v>
      </c>
    </row>
    <row r="36" spans="1:31" x14ac:dyDescent="0.25">
      <c r="B36" s="156"/>
      <c r="C36" s="10"/>
      <c r="D36" s="40"/>
      <c r="E36" s="40"/>
      <c r="F36" s="40"/>
      <c r="G36" s="10"/>
      <c r="H36" s="10"/>
      <c r="I36" s="40"/>
      <c r="J36" s="40"/>
      <c r="W36" s="132">
        <v>42781</v>
      </c>
      <c r="X36" s="10">
        <v>36.200000000000003</v>
      </c>
      <c r="Y36" s="10">
        <v>36.26</v>
      </c>
      <c r="Z36" s="10">
        <v>34.32</v>
      </c>
      <c r="AA36" s="10">
        <v>34.49</v>
      </c>
      <c r="AB36" s="94">
        <v>9192100</v>
      </c>
      <c r="AC36" s="10">
        <v>34.49</v>
      </c>
      <c r="AD36" s="2">
        <f t="shared" si="1"/>
        <v>1.9399999999999977</v>
      </c>
      <c r="AE36" s="137" t="e">
        <f t="shared" si="2"/>
        <v>#DIV/0!</v>
      </c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42781</v>
      </c>
      <c r="X37" s="10" t="s">
        <v>368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42780</v>
      </c>
      <c r="X38" s="10">
        <v>36.479999999999997</v>
      </c>
      <c r="Y38" s="10">
        <v>36.57</v>
      </c>
      <c r="Z38" s="10">
        <v>35.78</v>
      </c>
      <c r="AA38" s="10">
        <v>36.32</v>
      </c>
      <c r="AB38" s="94">
        <v>7961300</v>
      </c>
      <c r="AC38" s="10">
        <v>36.020000000000003</v>
      </c>
      <c r="AD38" s="2">
        <f t="shared" si="1"/>
        <v>0.78999999999999915</v>
      </c>
      <c r="AE38" s="137">
        <f t="shared" si="2"/>
        <v>-1.0711343037626886E-2</v>
      </c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42779</v>
      </c>
      <c r="X39" s="10">
        <v>36.08</v>
      </c>
      <c r="Y39" s="10">
        <v>37.1</v>
      </c>
      <c r="Z39" s="10">
        <v>36.020000000000003</v>
      </c>
      <c r="AA39" s="10">
        <v>36.71</v>
      </c>
      <c r="AB39" s="94">
        <v>6424300</v>
      </c>
      <c r="AC39" s="10">
        <v>36.409999999999997</v>
      </c>
      <c r="AD39" s="2">
        <f t="shared" si="1"/>
        <v>1.0799999999999983</v>
      </c>
      <c r="AE39" s="137">
        <f t="shared" si="2"/>
        <v>2.4479459763646627E-2</v>
      </c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42776</v>
      </c>
      <c r="X40" s="10">
        <v>34.75</v>
      </c>
      <c r="Y40" s="10">
        <v>35.9</v>
      </c>
      <c r="Z40" s="10">
        <v>34.58</v>
      </c>
      <c r="AA40" s="10">
        <v>35.840000000000003</v>
      </c>
      <c r="AB40" s="94">
        <v>4172300</v>
      </c>
      <c r="AC40" s="10">
        <v>35.54</v>
      </c>
      <c r="AD40" s="2">
        <f t="shared" si="1"/>
        <v>1.3200000000000003</v>
      </c>
      <c r="AE40" s="137">
        <f t="shared" si="2"/>
        <v>3.8877521192633768E-2</v>
      </c>
    </row>
    <row r="41" spans="1:31" x14ac:dyDescent="0.25">
      <c r="W41" s="132">
        <v>42775</v>
      </c>
      <c r="X41" s="10">
        <v>34.9</v>
      </c>
      <c r="Y41" s="10">
        <v>35.01</v>
      </c>
      <c r="Z41" s="10">
        <v>34.450000000000003</v>
      </c>
      <c r="AA41" s="10">
        <v>34.49</v>
      </c>
      <c r="AB41" s="94">
        <v>3718800</v>
      </c>
      <c r="AC41" s="10">
        <v>34.21</v>
      </c>
      <c r="AD41" s="2">
        <f t="shared" si="1"/>
        <v>0.55999999999999517</v>
      </c>
      <c r="AE41" s="137">
        <f t="shared" si="2"/>
        <v>-1.2698412698412653E-2</v>
      </c>
    </row>
    <row r="42" spans="1:31" x14ac:dyDescent="0.25">
      <c r="W42" s="132">
        <v>42774</v>
      </c>
      <c r="X42" s="10">
        <v>34.9</v>
      </c>
      <c r="Y42" s="10">
        <v>35.17</v>
      </c>
      <c r="Z42" s="10">
        <v>34.409999999999997</v>
      </c>
      <c r="AA42" s="10">
        <v>34.94</v>
      </c>
      <c r="AB42" s="94">
        <v>3068300</v>
      </c>
      <c r="AC42" s="10">
        <v>34.65</v>
      </c>
      <c r="AD42" s="2">
        <f t="shared" si="1"/>
        <v>0.76000000000000512</v>
      </c>
      <c r="AE42" s="137">
        <f t="shared" si="2"/>
        <v>1.4450867052022698E-3</v>
      </c>
    </row>
    <row r="43" spans="1:31" x14ac:dyDescent="0.25">
      <c r="W43" s="132">
        <v>42773</v>
      </c>
      <c r="X43" s="10">
        <v>35.049999999999997</v>
      </c>
      <c r="Y43" s="10">
        <v>35.56</v>
      </c>
      <c r="Z43" s="10">
        <v>34.35</v>
      </c>
      <c r="AA43" s="10">
        <v>34.89</v>
      </c>
      <c r="AB43" s="94">
        <v>4909000</v>
      </c>
      <c r="AC43" s="10">
        <v>34.6</v>
      </c>
      <c r="AD43" s="2">
        <f t="shared" si="1"/>
        <v>1.2100000000000009</v>
      </c>
      <c r="AE43" s="137">
        <f t="shared" si="2"/>
        <v>-1.7045454545454586E-2</v>
      </c>
    </row>
    <row r="44" spans="1:31" x14ac:dyDescent="0.25">
      <c r="W44" s="132">
        <v>42772</v>
      </c>
      <c r="X44" s="10">
        <v>35.700000000000003</v>
      </c>
      <c r="Y44" s="10">
        <v>35.75</v>
      </c>
      <c r="Z44" s="10">
        <v>34.770000000000003</v>
      </c>
      <c r="AA44" s="10">
        <v>35.49</v>
      </c>
      <c r="AB44" s="94">
        <v>3882500</v>
      </c>
      <c r="AC44" s="10">
        <v>35.200000000000003</v>
      </c>
      <c r="AD44" s="2">
        <f t="shared" si="1"/>
        <v>0.97999999999999687</v>
      </c>
      <c r="AE44" s="137">
        <f t="shared" si="2"/>
        <v>-5.3687482339643822E-3</v>
      </c>
    </row>
    <row r="45" spans="1:31" x14ac:dyDescent="0.25">
      <c r="L45" t="s">
        <v>65</v>
      </c>
      <c r="M45" s="526">
        <f>M72+K72-F72</f>
        <v>3310.4699999999939</v>
      </c>
      <c r="W45" s="132">
        <v>42769</v>
      </c>
      <c r="X45" s="10">
        <v>35.79</v>
      </c>
      <c r="Y45" s="10">
        <v>36.14</v>
      </c>
      <c r="Z45" s="10">
        <v>35.54</v>
      </c>
      <c r="AA45" s="10">
        <v>35.68</v>
      </c>
      <c r="AB45" s="94">
        <v>3189400</v>
      </c>
      <c r="AC45" s="10">
        <v>35.39</v>
      </c>
      <c r="AD45" s="2">
        <f t="shared" si="1"/>
        <v>0.60000000000000142</v>
      </c>
      <c r="AE45" s="137">
        <f t="shared" si="2"/>
        <v>1.4148273910581377E-3</v>
      </c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42768</v>
      </c>
      <c r="X46" s="10">
        <v>36.409999999999997</v>
      </c>
      <c r="Y46" s="10">
        <v>36.409999999999997</v>
      </c>
      <c r="Z46" s="10">
        <v>35.32</v>
      </c>
      <c r="AA46" s="10">
        <v>35.630000000000003</v>
      </c>
      <c r="AB46" s="94">
        <v>3911000</v>
      </c>
      <c r="AC46" s="10">
        <v>35.340000000000003</v>
      </c>
      <c r="AD46" s="2">
        <f t="shared" si="1"/>
        <v>1.0899999999999963</v>
      </c>
      <c r="AE46" s="137">
        <f t="shared" si="2"/>
        <v>-2.7250206440957769E-2</v>
      </c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4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5">H47*I47-J47</f>
        <v>774.28</v>
      </c>
      <c r="L47" s="265">
        <v>42613</v>
      </c>
      <c r="M47" s="261">
        <v>90</v>
      </c>
      <c r="W47" s="132">
        <v>42767</v>
      </c>
      <c r="X47" s="10">
        <v>35.340000000000003</v>
      </c>
      <c r="Y47" s="10">
        <v>36.69</v>
      </c>
      <c r="Z47" s="10">
        <v>35.26</v>
      </c>
      <c r="AA47" s="10">
        <v>36.630000000000003</v>
      </c>
      <c r="AB47" s="94">
        <v>4594800</v>
      </c>
      <c r="AC47" s="10">
        <v>36.33</v>
      </c>
      <c r="AD47" s="2">
        <f t="shared" si="1"/>
        <v>1.4299999999999997</v>
      </c>
      <c r="AE47" s="137">
        <f t="shared" si="2"/>
        <v>3.8000000000000034E-2</v>
      </c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4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5"/>
        <v>1605.42</v>
      </c>
      <c r="L48" s="265">
        <v>42704</v>
      </c>
      <c r="M48" s="261">
        <v>102</v>
      </c>
      <c r="W48" s="132">
        <v>42766</v>
      </c>
      <c r="X48" s="10">
        <v>35.74</v>
      </c>
      <c r="Y48" s="10">
        <v>36.1</v>
      </c>
      <c r="Z48" s="10">
        <v>35.159999999999997</v>
      </c>
      <c r="AA48" s="10">
        <v>35.29</v>
      </c>
      <c r="AB48" s="94">
        <v>4355300</v>
      </c>
      <c r="AC48" s="10">
        <v>35</v>
      </c>
      <c r="AD48" s="2">
        <f t="shared" si="1"/>
        <v>0.94000000000000483</v>
      </c>
      <c r="AE48" s="137">
        <f t="shared" si="2"/>
        <v>-2.8490028490029129E-3</v>
      </c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4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5"/>
        <v>704.38</v>
      </c>
      <c r="L49" s="260"/>
      <c r="M49" s="260"/>
      <c r="W49" s="132">
        <v>42765</v>
      </c>
      <c r="X49" s="10">
        <v>36.28</v>
      </c>
      <c r="Y49" s="10">
        <v>36.28</v>
      </c>
      <c r="Z49" s="10">
        <v>35.119999999999997</v>
      </c>
      <c r="AA49" s="10">
        <v>35.39</v>
      </c>
      <c r="AB49" s="94">
        <v>4156200</v>
      </c>
      <c r="AC49" s="10">
        <v>35.1</v>
      </c>
      <c r="AD49" s="2">
        <f t="shared" si="1"/>
        <v>1.1600000000000037</v>
      </c>
      <c r="AE49" s="137">
        <f t="shared" si="2"/>
        <v>-3.0654515327257603E-2</v>
      </c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4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5"/>
        <v>1051.18</v>
      </c>
      <c r="L50" s="260"/>
      <c r="M50" s="260"/>
      <c r="W50" s="132">
        <v>42762</v>
      </c>
      <c r="X50" s="10">
        <v>36.47</v>
      </c>
      <c r="Y50" s="10">
        <v>36.799999999999997</v>
      </c>
      <c r="Z50" s="10">
        <v>35.79</v>
      </c>
      <c r="AA50" s="10">
        <v>36.51</v>
      </c>
      <c r="AB50" s="94">
        <v>4210200</v>
      </c>
      <c r="AC50" s="10">
        <v>36.21</v>
      </c>
      <c r="AD50" s="2">
        <f t="shared" si="1"/>
        <v>1.009999999999998</v>
      </c>
      <c r="AE50" s="137">
        <f t="shared" si="2"/>
        <v>8.3542188805347806E-3</v>
      </c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4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5"/>
        <v>2281.9499999999998</v>
      </c>
      <c r="L51" s="260"/>
      <c r="M51" s="260"/>
      <c r="W51" s="132">
        <v>42761</v>
      </c>
      <c r="X51" s="10">
        <v>34.81</v>
      </c>
      <c r="Y51" s="10">
        <v>36.479999999999997</v>
      </c>
      <c r="Z51" s="10">
        <v>34.5</v>
      </c>
      <c r="AA51" s="10">
        <v>36.21</v>
      </c>
      <c r="AB51" s="94">
        <v>6072700</v>
      </c>
      <c r="AC51" s="10">
        <v>35.909999999999997</v>
      </c>
      <c r="AD51" s="2">
        <f t="shared" si="1"/>
        <v>1.9799999999999969</v>
      </c>
      <c r="AE51" s="137">
        <f t="shared" si="2"/>
        <v>-9.1059602649008475E-3</v>
      </c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4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5"/>
        <v>1483.1699999999998</v>
      </c>
      <c r="L52" s="260"/>
      <c r="M52" s="260"/>
      <c r="W52" s="132">
        <v>42760</v>
      </c>
      <c r="X52" s="10">
        <v>37.11</v>
      </c>
      <c r="Y52" s="10">
        <v>37.17</v>
      </c>
      <c r="Z52" s="10">
        <v>36.020000000000003</v>
      </c>
      <c r="AA52" s="10">
        <v>36.54</v>
      </c>
      <c r="AB52" s="94">
        <v>4964000</v>
      </c>
      <c r="AC52" s="10">
        <v>36.24</v>
      </c>
      <c r="AD52" s="2">
        <f t="shared" si="1"/>
        <v>1.1499999999999986</v>
      </c>
      <c r="AE52" s="137">
        <f t="shared" si="2"/>
        <v>-8.4815321477427208E-3</v>
      </c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4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5"/>
        <v>991.18000000000006</v>
      </c>
      <c r="L53" s="260"/>
      <c r="M53" s="260"/>
      <c r="O53" s="703" t="s">
        <v>78</v>
      </c>
      <c r="P53" s="703"/>
      <c r="W53" s="132">
        <v>42759</v>
      </c>
      <c r="X53" s="10">
        <v>35.630000000000003</v>
      </c>
      <c r="Y53" s="10">
        <v>37.130000000000003</v>
      </c>
      <c r="Z53" s="10">
        <v>35.56</v>
      </c>
      <c r="AA53" s="10">
        <v>36.85</v>
      </c>
      <c r="AB53" s="94">
        <v>10489100</v>
      </c>
      <c r="AC53" s="10">
        <v>36.549999999999997</v>
      </c>
      <c r="AD53" s="2">
        <f t="shared" si="1"/>
        <v>1.5700000000000003</v>
      </c>
      <c r="AE53" s="137">
        <f t="shared" si="2"/>
        <v>4.5480549199084619E-2</v>
      </c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4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32.846000000000004</v>
      </c>
      <c r="Q54" s="2"/>
      <c r="W54" s="132">
        <v>42758</v>
      </c>
      <c r="X54" s="10">
        <v>34</v>
      </c>
      <c r="Y54" s="10">
        <v>35.29</v>
      </c>
      <c r="Z54" s="10">
        <v>33.92</v>
      </c>
      <c r="AA54" s="10">
        <v>35.25</v>
      </c>
      <c r="AB54" s="94">
        <v>7577100</v>
      </c>
      <c r="AC54" s="10">
        <v>34.96</v>
      </c>
      <c r="AD54" s="2">
        <f t="shared" si="1"/>
        <v>1.3699999999999974</v>
      </c>
      <c r="AE54" s="137">
        <f t="shared" si="2"/>
        <v>3.0660377358490587E-2</v>
      </c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4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6">O55*$Q$4</f>
        <v>32.547400000000003</v>
      </c>
      <c r="Q55" s="2"/>
      <c r="T55" s="90" t="s">
        <v>113</v>
      </c>
      <c r="W55" s="132">
        <v>42755</v>
      </c>
      <c r="X55" s="10">
        <v>33.72</v>
      </c>
      <c r="Y55" s="10">
        <v>34.340000000000003</v>
      </c>
      <c r="Z55" s="10">
        <v>33.04</v>
      </c>
      <c r="AA55" s="10">
        <v>34.200000000000003</v>
      </c>
      <c r="AB55" s="94">
        <v>7960500</v>
      </c>
      <c r="AC55" s="10">
        <v>33.92</v>
      </c>
      <c r="AD55" s="2">
        <f t="shared" si="1"/>
        <v>1.3000000000000043</v>
      </c>
      <c r="AE55" s="137">
        <f t="shared" si="2"/>
        <v>6.0662914321450989E-2</v>
      </c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4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6"/>
        <v>32.248800000000003</v>
      </c>
      <c r="Q56" s="2"/>
      <c r="T56" s="127" t="s">
        <v>98</v>
      </c>
      <c r="U56" s="128">
        <v>29.23</v>
      </c>
      <c r="W56" s="132">
        <v>42754</v>
      </c>
      <c r="X56" s="10">
        <v>32.58</v>
      </c>
      <c r="Y56" s="10">
        <v>32.72</v>
      </c>
      <c r="Z56" s="10">
        <v>31.99</v>
      </c>
      <c r="AA56" s="10">
        <v>32.25</v>
      </c>
      <c r="AB56" s="94">
        <v>5020000</v>
      </c>
      <c r="AC56" s="10">
        <v>31.98</v>
      </c>
      <c r="AD56" s="2">
        <f t="shared" si="1"/>
        <v>0.73000000000000043</v>
      </c>
      <c r="AE56" s="137">
        <f t="shared" si="2"/>
        <v>-2.1840873634944025E-3</v>
      </c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6"/>
        <v>31.950200000000002</v>
      </c>
      <c r="Q57" s="2"/>
      <c r="T57" s="92" t="s">
        <v>99</v>
      </c>
      <c r="U57" s="129">
        <v>29.39</v>
      </c>
      <c r="W57" s="132">
        <v>42753</v>
      </c>
      <c r="X57" s="10">
        <v>32.89</v>
      </c>
      <c r="Y57" s="10">
        <v>32.92</v>
      </c>
      <c r="Z57" s="10">
        <v>32.29</v>
      </c>
      <c r="AA57" s="10">
        <v>32.32</v>
      </c>
      <c r="AB57" s="94">
        <v>5392300</v>
      </c>
      <c r="AC57" s="10">
        <v>32.049999999999997</v>
      </c>
      <c r="AD57" s="2">
        <f t="shared" si="1"/>
        <v>0.63000000000000256</v>
      </c>
      <c r="AE57" s="137">
        <f t="shared" si="2"/>
        <v>-1.7473942366646233E-2</v>
      </c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4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6"/>
        <v>31.651600000000002</v>
      </c>
      <c r="Q58" s="2"/>
      <c r="T58" s="92" t="s">
        <v>100</v>
      </c>
      <c r="U58" s="129" t="s">
        <v>129</v>
      </c>
      <c r="W58" s="132">
        <v>42752</v>
      </c>
      <c r="X58" s="10">
        <v>34.229999999999997</v>
      </c>
      <c r="Y58" s="10">
        <v>34.26</v>
      </c>
      <c r="Z58" s="10">
        <v>32.86</v>
      </c>
      <c r="AA58" s="10">
        <v>32.89</v>
      </c>
      <c r="AB58" s="94">
        <v>4777800</v>
      </c>
      <c r="AC58" s="10">
        <v>32.619999999999997</v>
      </c>
      <c r="AD58" s="2">
        <f t="shared" si="1"/>
        <v>1.3999999999999986</v>
      </c>
      <c r="AE58" s="137">
        <f t="shared" si="2"/>
        <v>-3.2047477744807318E-2</v>
      </c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6"/>
        <v>31.353000000000002</v>
      </c>
      <c r="Q59" s="2"/>
      <c r="T59" s="92" t="s">
        <v>101</v>
      </c>
      <c r="U59" s="129" t="s">
        <v>129</v>
      </c>
      <c r="W59" s="132">
        <v>42748</v>
      </c>
      <c r="X59" s="10">
        <v>34.369999999999997</v>
      </c>
      <c r="Y59" s="10">
        <v>34.700000000000003</v>
      </c>
      <c r="Z59" s="10">
        <v>33.340000000000003</v>
      </c>
      <c r="AA59" s="10">
        <v>33.979999999999997</v>
      </c>
      <c r="AB59" s="94">
        <v>4144900</v>
      </c>
      <c r="AC59" s="10">
        <v>33.700000000000003</v>
      </c>
      <c r="AD59" s="2">
        <f t="shared" si="1"/>
        <v>1.3599999999999994</v>
      </c>
      <c r="AE59" s="137">
        <f t="shared" si="2"/>
        <v>-1.5195791934541125E-2</v>
      </c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6"/>
        <v>31.054400000000001</v>
      </c>
      <c r="Q60" s="2"/>
      <c r="T60" s="92" t="s">
        <v>102</v>
      </c>
      <c r="U60" s="129">
        <v>33.35</v>
      </c>
      <c r="W60" s="132">
        <v>42747</v>
      </c>
      <c r="X60" s="10">
        <v>33.93</v>
      </c>
      <c r="Y60" s="10">
        <v>34.57</v>
      </c>
      <c r="Z60" s="10">
        <v>33.409999999999997</v>
      </c>
      <c r="AA60" s="10">
        <v>34.51</v>
      </c>
      <c r="AB60" s="94">
        <v>5902000</v>
      </c>
      <c r="AC60" s="10">
        <v>34.22</v>
      </c>
      <c r="AD60" s="2">
        <f t="shared" si="1"/>
        <v>1.1600000000000037</v>
      </c>
      <c r="AE60" s="137">
        <f t="shared" si="2"/>
        <v>9.1418460631083054E-3</v>
      </c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6"/>
        <v>30.755800000000001</v>
      </c>
      <c r="Q61" s="2"/>
      <c r="T61" s="92" t="s">
        <v>103</v>
      </c>
      <c r="U61" s="129">
        <v>0.84249399999999997</v>
      </c>
      <c r="W61" s="132">
        <v>42746</v>
      </c>
      <c r="X61" s="10">
        <v>32.869999999999997</v>
      </c>
      <c r="Y61" s="10">
        <v>34.24</v>
      </c>
      <c r="Z61" s="10">
        <v>32.86</v>
      </c>
      <c r="AA61" s="10">
        <v>34.19</v>
      </c>
      <c r="AB61" s="94">
        <v>6500000</v>
      </c>
      <c r="AC61" s="10">
        <v>33.909999999999997</v>
      </c>
      <c r="AD61" s="2">
        <f t="shared" si="1"/>
        <v>1.3800000000000026</v>
      </c>
      <c r="AE61" s="137">
        <f t="shared" si="2"/>
        <v>4.4670363524337509E-2</v>
      </c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6"/>
        <v>30.4572</v>
      </c>
      <c r="Q62" s="2"/>
      <c r="T62" s="92" t="s">
        <v>122</v>
      </c>
      <c r="U62" s="129" t="s">
        <v>455</v>
      </c>
      <c r="W62" s="132">
        <v>42745</v>
      </c>
      <c r="X62" s="10">
        <v>33.409999999999997</v>
      </c>
      <c r="Y62" s="10">
        <v>33.78</v>
      </c>
      <c r="Z62" s="10">
        <v>32.4</v>
      </c>
      <c r="AA62" s="10">
        <v>32.729999999999997</v>
      </c>
      <c r="AB62" s="94">
        <v>6816000</v>
      </c>
      <c r="AC62" s="10">
        <v>32.46</v>
      </c>
      <c r="AD62" s="2">
        <f t="shared" si="1"/>
        <v>1.3800000000000026</v>
      </c>
      <c r="AE62" s="137">
        <f t="shared" si="2"/>
        <v>-3.0755449387876999E-2</v>
      </c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6"/>
        <v>30.1586</v>
      </c>
      <c r="Q63" s="2"/>
      <c r="T63" s="92"/>
      <c r="U63" s="129"/>
      <c r="W63" s="132">
        <v>42744</v>
      </c>
      <c r="X63" s="10">
        <v>33.47</v>
      </c>
      <c r="Y63" s="10">
        <v>33.950000000000003</v>
      </c>
      <c r="Z63" s="10">
        <v>33.07</v>
      </c>
      <c r="AA63" s="10">
        <v>33.770000000000003</v>
      </c>
      <c r="AB63" s="94">
        <v>4516800</v>
      </c>
      <c r="AC63" s="10">
        <v>33.49</v>
      </c>
      <c r="AD63" s="2">
        <f t="shared" si="1"/>
        <v>0.88000000000000256</v>
      </c>
      <c r="AE63" s="137">
        <f t="shared" si="2"/>
        <v>9.0388671286534272E-3</v>
      </c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6"/>
        <v>29.86</v>
      </c>
      <c r="Q64" s="2"/>
      <c r="T64" s="92" t="s">
        <v>105</v>
      </c>
      <c r="U64" s="129" t="s">
        <v>730</v>
      </c>
      <c r="W64" s="132">
        <v>42741</v>
      </c>
      <c r="X64" s="10">
        <v>33.07</v>
      </c>
      <c r="Y64" s="10">
        <v>33.5</v>
      </c>
      <c r="Z64" s="10">
        <v>33.020000000000003</v>
      </c>
      <c r="AA64" s="10">
        <v>33.47</v>
      </c>
      <c r="AB64" s="94">
        <v>2840200</v>
      </c>
      <c r="AC64" s="10">
        <v>33.19</v>
      </c>
      <c r="AD64" s="2">
        <f t="shared" si="1"/>
        <v>0.47999999999999687</v>
      </c>
      <c r="AE64" s="137">
        <f t="shared" si="2"/>
        <v>1.2507626601586219E-2</v>
      </c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6"/>
        <v>29.561399999999999</v>
      </c>
      <c r="Q65" s="2"/>
      <c r="T65" s="92" t="s">
        <v>106</v>
      </c>
      <c r="U65" s="129" t="s">
        <v>511</v>
      </c>
      <c r="W65" s="132">
        <v>42740</v>
      </c>
      <c r="X65" s="10">
        <v>33.04</v>
      </c>
      <c r="Y65" s="10">
        <v>33.4</v>
      </c>
      <c r="Z65" s="10">
        <v>32.32</v>
      </c>
      <c r="AA65" s="10">
        <v>33.049999999999997</v>
      </c>
      <c r="AB65" s="94">
        <v>5949600</v>
      </c>
      <c r="AC65" s="10">
        <v>32.78</v>
      </c>
      <c r="AD65" s="2">
        <f t="shared" si="1"/>
        <v>1.0799999999999983</v>
      </c>
      <c r="AE65" s="137">
        <f t="shared" si="2"/>
        <v>3.0515715593515402E-4</v>
      </c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6"/>
        <v>29.262799999999999</v>
      </c>
      <c r="Q66" s="2"/>
      <c r="T66" s="92" t="s">
        <v>107</v>
      </c>
      <c r="U66" s="130">
        <v>3892969</v>
      </c>
      <c r="W66" s="132">
        <v>42739</v>
      </c>
      <c r="X66" s="10">
        <v>32.11</v>
      </c>
      <c r="Y66" s="10">
        <v>33.04</v>
      </c>
      <c r="Z66" s="10">
        <v>32.04</v>
      </c>
      <c r="AA66" s="10">
        <v>33.04</v>
      </c>
      <c r="AB66" s="94">
        <v>5479500</v>
      </c>
      <c r="AC66" s="10">
        <v>32.770000000000003</v>
      </c>
      <c r="AD66" s="2">
        <f t="shared" si="1"/>
        <v>1</v>
      </c>
      <c r="AE66" s="137">
        <f t="shared" si="2"/>
        <v>3.6697247706422242E-2</v>
      </c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6"/>
        <v>28.964199999999998</v>
      </c>
      <c r="T67" s="92" t="s">
        <v>110</v>
      </c>
      <c r="U67" s="130">
        <v>5373180</v>
      </c>
      <c r="W67" s="132">
        <v>42738</v>
      </c>
      <c r="X67" s="10">
        <v>32.020000000000003</v>
      </c>
      <c r="Y67" s="10">
        <v>32.590000000000003</v>
      </c>
      <c r="Z67" s="10">
        <v>31.66</v>
      </c>
      <c r="AA67" s="10">
        <v>31.87</v>
      </c>
      <c r="AB67" s="94">
        <v>6719700</v>
      </c>
      <c r="AC67" s="10">
        <v>31.61</v>
      </c>
      <c r="AD67" s="2">
        <f t="shared" ref="AD67:AD69" si="27">Y67-Z67</f>
        <v>0.93000000000000327</v>
      </c>
      <c r="AE67" s="137">
        <f t="shared" ref="AE67:AE69" si="28">AC67/AC68-1</f>
        <v>1.2491992312620104E-2</v>
      </c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6"/>
        <v>28.665599999999998</v>
      </c>
      <c r="T68" s="92" t="s">
        <v>108</v>
      </c>
      <c r="U68" s="129" t="s">
        <v>731</v>
      </c>
      <c r="W68" s="132">
        <v>42734</v>
      </c>
      <c r="X68" s="10">
        <v>31.81</v>
      </c>
      <c r="Y68" s="10">
        <v>32.159999999999997</v>
      </c>
      <c r="Z68" s="10">
        <v>31.08</v>
      </c>
      <c r="AA68" s="10">
        <v>31.48</v>
      </c>
      <c r="AB68" s="94">
        <v>4181300</v>
      </c>
      <c r="AC68" s="10">
        <v>31.22</v>
      </c>
      <c r="AD68" s="2">
        <f t="shared" si="27"/>
        <v>1.0799999999999983</v>
      </c>
      <c r="AE68" s="137" t="e">
        <f t="shared" si="28"/>
        <v>#DIV/0!</v>
      </c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6"/>
        <v>28.366999999999997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 t="shared" si="27"/>
        <v>0</v>
      </c>
      <c r="AE69" s="137" t="e">
        <f t="shared" si="28"/>
        <v>#DIV/0!</v>
      </c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6"/>
        <v>28.068399999999997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6"/>
        <v>27.7698</v>
      </c>
      <c r="T71" s="92" t="s">
        <v>109</v>
      </c>
      <c r="U71" s="129" t="s">
        <v>618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6"/>
        <v>27.4712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6"/>
        <v>27.172599999999999</v>
      </c>
    </row>
    <row r="74" spans="1:31" x14ac:dyDescent="0.25">
      <c r="O74" s="82">
        <v>0.9</v>
      </c>
      <c r="P74" s="82">
        <f t="shared" si="26"/>
        <v>26.873999999999999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562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9">C82*(E82-D82)</f>
        <v>17.999999999999972</v>
      </c>
      <c r="G82" s="379">
        <f t="shared" ref="G82:G143" si="30">D82*C82</f>
        <v>2525</v>
      </c>
      <c r="H82" s="380">
        <f t="shared" ref="H82:H143" si="31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9"/>
        <v>-176.99999999999994</v>
      </c>
      <c r="G83" s="379">
        <f t="shared" si="30"/>
        <v>2525</v>
      </c>
      <c r="H83" s="380">
        <f t="shared" si="31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9"/>
        <v>-119.00000000000013</v>
      </c>
      <c r="G84" s="379">
        <f t="shared" si="30"/>
        <v>2525</v>
      </c>
      <c r="H84" s="380">
        <f t="shared" si="31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9"/>
        <v>-171.00000000000009</v>
      </c>
      <c r="G85" s="379">
        <f t="shared" si="30"/>
        <v>2525</v>
      </c>
      <c r="H85" s="380">
        <f t="shared" si="31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9"/>
        <v>-150</v>
      </c>
      <c r="G86" s="379">
        <f t="shared" si="30"/>
        <v>2525</v>
      </c>
      <c r="H86" s="380">
        <f t="shared" si="31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9"/>
        <v>-39.000000000000057</v>
      </c>
      <c r="G87" s="379">
        <f t="shared" si="30"/>
        <v>2525</v>
      </c>
      <c r="H87" s="380">
        <f t="shared" si="31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9"/>
        <v>-57.999999999999829</v>
      </c>
      <c r="G88" s="379">
        <f t="shared" si="30"/>
        <v>2525</v>
      </c>
      <c r="H88" s="380">
        <f t="shared" si="31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9"/>
        <v>78.000000000000114</v>
      </c>
      <c r="G89" s="379">
        <f t="shared" si="30"/>
        <v>2525</v>
      </c>
      <c r="H89" s="380">
        <f t="shared" si="31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9"/>
        <v>244.00000000000011</v>
      </c>
      <c r="G90" s="379">
        <f t="shared" si="30"/>
        <v>2525</v>
      </c>
      <c r="H90" s="380">
        <f t="shared" si="31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9"/>
        <v>130.00000000000006</v>
      </c>
      <c r="G91" s="379">
        <f t="shared" si="30"/>
        <v>2525</v>
      </c>
      <c r="H91" s="380">
        <f t="shared" si="31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9"/>
        <v>135.99999999999994</v>
      </c>
      <c r="G92" s="379">
        <f t="shared" si="30"/>
        <v>2525</v>
      </c>
      <c r="H92" s="380">
        <f t="shared" si="31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9"/>
        <v>103.99999999999991</v>
      </c>
      <c r="G93" s="379">
        <f t="shared" si="30"/>
        <v>2525</v>
      </c>
      <c r="H93" s="380">
        <f t="shared" si="31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9"/>
        <v>-7.0000000000000284</v>
      </c>
      <c r="G94" s="379">
        <f t="shared" si="30"/>
        <v>2525</v>
      </c>
      <c r="H94" s="380">
        <f t="shared" si="31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9"/>
        <v>7.9999999999998295</v>
      </c>
      <c r="G95" s="379">
        <f t="shared" si="30"/>
        <v>2525</v>
      </c>
      <c r="H95" s="380">
        <f t="shared" si="31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9"/>
        <v>55.278999999999989</v>
      </c>
      <c r="G96" s="379">
        <f t="shared" si="30"/>
        <v>1750.721</v>
      </c>
      <c r="H96" s="380">
        <f t="shared" si="31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9"/>
        <v>3.8799999999998391</v>
      </c>
      <c r="G97" s="379">
        <f t="shared" si="30"/>
        <v>2464.1200000000003</v>
      </c>
      <c r="H97" s="380">
        <f t="shared" si="31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9"/>
        <v>-15.120000000000289</v>
      </c>
      <c r="G98" s="379">
        <f t="shared" si="30"/>
        <v>2464.1200000000003</v>
      </c>
      <c r="H98" s="380">
        <f t="shared" si="31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9"/>
        <v>-442.62000000000012</v>
      </c>
      <c r="G99" s="379">
        <f t="shared" si="30"/>
        <v>4728.62</v>
      </c>
      <c r="H99" s="380">
        <f t="shared" si="31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9"/>
        <v>-391.61999999999966</v>
      </c>
      <c r="G100" s="379">
        <f t="shared" si="30"/>
        <v>6820.62</v>
      </c>
      <c r="H100" s="380">
        <f t="shared" si="31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9"/>
        <v>-184.61999999999927</v>
      </c>
      <c r="G101" s="379">
        <f t="shared" si="30"/>
        <v>6820.62</v>
      </c>
      <c r="H101" s="380">
        <f t="shared" si="31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9"/>
        <v>-349.61999999999944</v>
      </c>
      <c r="G102" s="379">
        <f t="shared" si="30"/>
        <v>6820.62</v>
      </c>
      <c r="H102" s="380">
        <f t="shared" si="31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9"/>
        <v>120.79599999999957</v>
      </c>
      <c r="G103" s="379">
        <f t="shared" si="30"/>
        <v>5215.2040000000006</v>
      </c>
      <c r="H103" s="380">
        <f t="shared" si="31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9"/>
        <v>151.18000000000009</v>
      </c>
      <c r="G104" s="379">
        <f t="shared" si="30"/>
        <v>4510.82</v>
      </c>
      <c r="H104" s="380">
        <f t="shared" si="31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9"/>
        <v>37.180000000000035</v>
      </c>
      <c r="G105" s="379">
        <f t="shared" si="30"/>
        <v>4510.82</v>
      </c>
      <c r="H105" s="380">
        <f t="shared" si="31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9"/>
        <v>93.180000000000263</v>
      </c>
      <c r="G106" s="379">
        <f t="shared" si="30"/>
        <v>4510.82</v>
      </c>
      <c r="H106" s="380">
        <f t="shared" si="31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9"/>
        <v>227.1800000000006</v>
      </c>
      <c r="G107" s="379">
        <f t="shared" si="30"/>
        <v>4510.82</v>
      </c>
      <c r="H107" s="380">
        <f t="shared" si="31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9"/>
        <v>455.18</v>
      </c>
      <c r="G108" s="379">
        <f t="shared" si="30"/>
        <v>4510.82</v>
      </c>
      <c r="H108" s="380">
        <f t="shared" si="31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9"/>
        <v>297.18000000000018</v>
      </c>
      <c r="G109" s="379">
        <f t="shared" si="30"/>
        <v>4510.82</v>
      </c>
      <c r="H109" s="380">
        <f t="shared" si="31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9"/>
        <v>335.1800000000004</v>
      </c>
      <c r="G110" s="379">
        <f t="shared" si="30"/>
        <v>4510.82</v>
      </c>
      <c r="H110" s="380">
        <f t="shared" si="31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9"/>
        <v>285.1800000000004</v>
      </c>
      <c r="G111" s="379">
        <f t="shared" si="30"/>
        <v>4510.82</v>
      </c>
      <c r="H111" s="380">
        <f t="shared" si="31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9"/>
        <v>485.1800000000004</v>
      </c>
      <c r="G112" s="379">
        <f t="shared" si="30"/>
        <v>4510.82</v>
      </c>
      <c r="H112" s="380">
        <f t="shared" si="31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9"/>
        <v>723.18000000000075</v>
      </c>
      <c r="G113" s="379">
        <f t="shared" si="30"/>
        <v>4510.82</v>
      </c>
      <c r="H113" s="380">
        <f t="shared" si="31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9"/>
        <v>699.18000000000052</v>
      </c>
      <c r="G114" s="379">
        <f t="shared" si="30"/>
        <v>4420.82</v>
      </c>
      <c r="H114" s="380">
        <f t="shared" si="31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9"/>
        <v>767.18000000000052</v>
      </c>
      <c r="G115" s="379">
        <f t="shared" si="30"/>
        <v>4420.82</v>
      </c>
      <c r="H115" s="380">
        <f t="shared" si="31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9"/>
        <v>709.18</v>
      </c>
      <c r="G116" s="379">
        <f t="shared" si="30"/>
        <v>4420.82</v>
      </c>
      <c r="H116" s="380">
        <f t="shared" si="31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9"/>
        <v>686</v>
      </c>
      <c r="G117" s="379">
        <f t="shared" si="30"/>
        <v>4420</v>
      </c>
      <c r="H117" s="380">
        <f t="shared" si="31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9"/>
        <v>783.95199999999988</v>
      </c>
      <c r="G118" s="379">
        <f t="shared" si="30"/>
        <v>3369.6480000000001</v>
      </c>
      <c r="H118" s="380">
        <f t="shared" si="31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9"/>
        <v>630.35199999999975</v>
      </c>
      <c r="G119" s="379">
        <f t="shared" si="30"/>
        <v>3369.6480000000001</v>
      </c>
      <c r="H119" s="380">
        <f t="shared" si="31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9"/>
        <v>711.952</v>
      </c>
      <c r="G120" s="379">
        <f t="shared" si="30"/>
        <v>3369.6480000000001</v>
      </c>
      <c r="H120" s="380">
        <f t="shared" si="31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9"/>
        <v>449.16000000000054</v>
      </c>
      <c r="G121" s="379">
        <f t="shared" si="30"/>
        <v>4352.84</v>
      </c>
      <c r="H121" s="380">
        <f t="shared" si="31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9"/>
        <v>383.1600000000002</v>
      </c>
      <c r="G122" s="379">
        <f t="shared" si="30"/>
        <v>4352.84</v>
      </c>
      <c r="H122" s="380">
        <f t="shared" si="31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9"/>
        <v>307.16000000000037</v>
      </c>
      <c r="G123" s="379">
        <f t="shared" si="30"/>
        <v>4352.84</v>
      </c>
      <c r="H123" s="380">
        <f t="shared" si="31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9"/>
        <v>253.16000000000045</v>
      </c>
      <c r="G124" s="379">
        <f t="shared" si="30"/>
        <v>4352.84</v>
      </c>
      <c r="H124" s="380">
        <f t="shared" si="31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9"/>
        <v>173.16000000000003</v>
      </c>
      <c r="G125" s="379">
        <f t="shared" si="30"/>
        <v>4352.84</v>
      </c>
      <c r="H125" s="380">
        <f t="shared" si="31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9"/>
        <v>211.11000000000041</v>
      </c>
      <c r="G126" s="379">
        <f t="shared" si="30"/>
        <v>6580.8899999999994</v>
      </c>
      <c r="H126" s="380">
        <f t="shared" si="31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9"/>
        <v>229.10000000000039</v>
      </c>
      <c r="G127" s="379">
        <f t="shared" si="30"/>
        <v>4298.8999999999996</v>
      </c>
      <c r="H127" s="380">
        <f t="shared" si="31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9"/>
        <v>491.10000000000014</v>
      </c>
      <c r="G128" s="379">
        <f t="shared" si="30"/>
        <v>4298.8999999999996</v>
      </c>
      <c r="H128" s="380">
        <f t="shared" si="31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9"/>
        <v>572.27799999999979</v>
      </c>
      <c r="G129" s="379">
        <f t="shared" si="30"/>
        <v>2815.7220000000002</v>
      </c>
      <c r="H129" s="380">
        <f t="shared" si="31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9"/>
        <v>566.27999999999975</v>
      </c>
      <c r="G130" s="379">
        <f t="shared" si="30"/>
        <v>4273.72</v>
      </c>
      <c r="H130" s="380">
        <f t="shared" si="31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9"/>
        <v>698.27999999999975</v>
      </c>
      <c r="G131" s="379">
        <f t="shared" si="30"/>
        <v>4273.72</v>
      </c>
      <c r="H131" s="380">
        <f t="shared" si="31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9"/>
        <v>658.27999999999986</v>
      </c>
      <c r="G132" s="379">
        <f t="shared" si="30"/>
        <v>4273.72</v>
      </c>
      <c r="H132" s="380">
        <f t="shared" si="31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9"/>
        <v>516.27999999999975</v>
      </c>
      <c r="G133" s="379">
        <f t="shared" si="30"/>
        <v>4273.72</v>
      </c>
      <c r="H133" s="380">
        <f t="shared" si="31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9"/>
        <v>508.29000000000059</v>
      </c>
      <c r="G134" s="379">
        <f t="shared" si="30"/>
        <v>6529.71</v>
      </c>
      <c r="H134" s="380">
        <f t="shared" si="31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9"/>
        <v>713.99999999999966</v>
      </c>
      <c r="G135" s="379">
        <f t="shared" si="30"/>
        <v>6531</v>
      </c>
      <c r="H135" s="380">
        <f t="shared" si="31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9"/>
        <v>956.25400000000025</v>
      </c>
      <c r="G136" s="379">
        <f t="shared" si="30"/>
        <v>5538.5460000000003</v>
      </c>
      <c r="H136" s="380">
        <f t="shared" si="31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9"/>
        <v>1200.6540000000007</v>
      </c>
      <c r="G137" s="379">
        <f t="shared" si="30"/>
        <v>5538.5460000000003</v>
      </c>
      <c r="H137" s="380">
        <f t="shared" si="31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9"/>
        <v>1052.4540000000006</v>
      </c>
      <c r="G138" s="379">
        <f t="shared" si="30"/>
        <v>5538.5460000000003</v>
      </c>
      <c r="H138" s="380">
        <f t="shared" si="31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9"/>
        <v>698.16000000000042</v>
      </c>
      <c r="G139" s="379">
        <f t="shared" si="30"/>
        <v>6504.84</v>
      </c>
      <c r="H139" s="380">
        <f t="shared" si="31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9"/>
        <v>984.12000000000012</v>
      </c>
      <c r="G140" s="379">
        <f t="shared" si="30"/>
        <v>6482.88</v>
      </c>
      <c r="H140" s="380">
        <f t="shared" si="31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9"/>
        <v>352.68200000000064</v>
      </c>
      <c r="G141" s="379">
        <f t="shared" si="30"/>
        <v>7331.3180000000002</v>
      </c>
      <c r="H141" s="380">
        <f t="shared" si="31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9"/>
        <v>2320.6080000000002</v>
      </c>
      <c r="G142" s="379">
        <f t="shared" si="30"/>
        <v>4531.3919999999998</v>
      </c>
      <c r="H142" s="380">
        <f t="shared" si="31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9"/>
        <v>2541.7799999999997</v>
      </c>
      <c r="G143" s="379">
        <f t="shared" si="30"/>
        <v>3246.2200000000003</v>
      </c>
      <c r="H143" s="380">
        <f t="shared" si="31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2">C146*(E146-D146)</f>
        <v>-57.000000000000028</v>
      </c>
      <c r="G146" s="379">
        <f t="shared" ref="G146:G153" si="33">D146*C146</f>
        <v>5857</v>
      </c>
      <c r="H146" s="380">
        <f t="shared" ref="H146:H153" si="34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2"/>
        <v>26.940000000000097</v>
      </c>
      <c r="G147" s="379">
        <f t="shared" si="33"/>
        <v>2921.06</v>
      </c>
      <c r="H147" s="380">
        <f t="shared" si="34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2"/>
        <v>-91.06000000000023</v>
      </c>
      <c r="G148" s="379">
        <f t="shared" si="33"/>
        <v>5749.06</v>
      </c>
      <c r="H148" s="380">
        <f t="shared" si="34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2"/>
        <v>24.88000000000028</v>
      </c>
      <c r="G149" s="379">
        <f t="shared" si="33"/>
        <v>2851.12</v>
      </c>
      <c r="H149" s="380">
        <f t="shared" si="34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2"/>
        <v>343.88000000000005</v>
      </c>
      <c r="G150" s="379">
        <f t="shared" si="33"/>
        <v>2851.12</v>
      </c>
      <c r="H150" s="380">
        <f t="shared" si="34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2"/>
        <v>452.88000000000005</v>
      </c>
      <c r="G151" s="379">
        <f t="shared" si="33"/>
        <v>2851.12</v>
      </c>
      <c r="H151" s="380">
        <f t="shared" si="34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2"/>
        <v>525.88000000000045</v>
      </c>
      <c r="G152" s="379">
        <f t="shared" si="33"/>
        <v>2851.12</v>
      </c>
      <c r="H152" s="380">
        <f t="shared" si="34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2"/>
        <v>421.87999999999982</v>
      </c>
      <c r="G153" s="379">
        <f t="shared" si="33"/>
        <v>2851.12</v>
      </c>
      <c r="H153" s="380">
        <f t="shared" si="34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7" priority="58">
      <formula>Q7&gt;0</formula>
    </cfRule>
    <cfRule type="expression" dxfId="366" priority="59">
      <formula>Q7&lt;0</formula>
    </cfRule>
  </conditionalFormatting>
  <conditionalFormatting sqref="Q8">
    <cfRule type="expression" dxfId="365" priority="56">
      <formula>Q8&gt;0</formula>
    </cfRule>
    <cfRule type="expression" dxfId="364" priority="57">
      <formula>Q8&lt;0</formula>
    </cfRule>
  </conditionalFormatting>
  <conditionalFormatting sqref="F24">
    <cfRule type="expression" dxfId="363" priority="38">
      <formula>F24&gt;0</formula>
    </cfRule>
    <cfRule type="expression" dxfId="362" priority="39">
      <formula>F24&lt;0</formula>
    </cfRule>
  </conditionalFormatting>
  <conditionalFormatting sqref="F25:F35">
    <cfRule type="expression" dxfId="361" priority="36">
      <formula>F25&gt;0</formula>
    </cfRule>
    <cfRule type="expression" dxfId="360" priority="37">
      <formula>F25&lt;0</formula>
    </cfRule>
  </conditionalFormatting>
  <conditionalFormatting sqref="H24:H35">
    <cfRule type="expression" dxfId="359" priority="34">
      <formula>H24&gt;0</formula>
    </cfRule>
    <cfRule type="expression" dxfId="358" priority="35">
      <formula>H24&lt;0</formula>
    </cfRule>
  </conditionalFormatting>
  <conditionalFormatting sqref="J32:J40">
    <cfRule type="expression" dxfId="357" priority="31">
      <formula>J32&gt;0</formula>
    </cfRule>
    <cfRule type="expression" dxfId="356" priority="32">
      <formula>J32&lt;0</formula>
    </cfRule>
  </conditionalFormatting>
  <conditionalFormatting sqref="M45">
    <cfRule type="expression" dxfId="355" priority="29">
      <formula>M45&gt;0</formula>
    </cfRule>
    <cfRule type="expression" dxfId="354" priority="30">
      <formula>M45&lt;0</formula>
    </cfRule>
  </conditionalFormatting>
  <conditionalFormatting sqref="F90:F126 H90:H126 H129:H134 F129:F134 F136:F145 H136:H145">
    <cfRule type="expression" dxfId="353" priority="27">
      <formula>F90&gt;0</formula>
    </cfRule>
    <cfRule type="expression" dxfId="352" priority="28">
      <formula>F90&lt;0</formula>
    </cfRule>
  </conditionalFormatting>
  <conditionalFormatting sqref="F82:F89">
    <cfRule type="expression" dxfId="351" priority="25">
      <formula>F82&gt;0</formula>
    </cfRule>
    <cfRule type="expression" dxfId="350" priority="26">
      <formula>F82&lt;0</formula>
    </cfRule>
  </conditionalFormatting>
  <conditionalFormatting sqref="H82:H89">
    <cfRule type="expression" dxfId="349" priority="23">
      <formula>H82&gt;0</formula>
    </cfRule>
    <cfRule type="expression" dxfId="348" priority="24">
      <formula>H82&lt;0</formula>
    </cfRule>
  </conditionalFormatting>
  <conditionalFormatting sqref="F127:F128 H127:H128">
    <cfRule type="expression" dxfId="347" priority="21">
      <formula>F127&gt;0</formula>
    </cfRule>
    <cfRule type="expression" dxfId="346" priority="22">
      <formula>F127&lt;0</formula>
    </cfRule>
  </conditionalFormatting>
  <conditionalFormatting sqref="H135 F135">
    <cfRule type="expression" dxfId="345" priority="19">
      <formula>F135&gt;0</formula>
    </cfRule>
    <cfRule type="expression" dxfId="344" priority="20">
      <formula>F135&lt;0</formula>
    </cfRule>
  </conditionalFormatting>
  <conditionalFormatting sqref="F146:F153">
    <cfRule type="expression" dxfId="343" priority="5">
      <formula>F146&gt;0</formula>
    </cfRule>
    <cfRule type="expression" dxfId="342" priority="6">
      <formula>F146&lt;0</formula>
    </cfRule>
  </conditionalFormatting>
  <conditionalFormatting sqref="H146:H153">
    <cfRule type="expression" dxfId="341" priority="3">
      <formula>H146&gt;0</formula>
    </cfRule>
    <cfRule type="expression" dxfId="340" priority="4">
      <formula>H146&lt;0</formula>
    </cfRule>
  </conditionalFormatting>
  <conditionalFormatting sqref="Q10">
    <cfRule type="expression" dxfId="339" priority="1">
      <formula>Q10&gt;0</formula>
    </cfRule>
    <cfRule type="expression" dxfId="338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545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53.79</v>
      </c>
      <c r="R4" s="520">
        <v>1.03E-2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6992.7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-517.69999999999982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-517.69999999999982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-6.8931082232637386E-2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485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485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513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369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59.169000000000004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58.631100000000004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58.093200000000003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57.555300000000003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57.017400000000002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56.479500000000002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55.941600000000001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55.403700000000001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54.8658</v>
      </c>
      <c r="Q49" s="2"/>
      <c r="T49" s="92" t="s">
        <v>104</v>
      </c>
      <c r="U49" s="129" t="s">
        <v>525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54.3279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53.79</v>
      </c>
      <c r="Q51" s="2"/>
      <c r="T51" s="92" t="s">
        <v>105</v>
      </c>
      <c r="U51" s="129" t="s">
        <v>732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53.252099999999999</v>
      </c>
      <c r="Q52" s="2"/>
      <c r="T52" s="92" t="s">
        <v>106</v>
      </c>
      <c r="U52" s="129" t="s">
        <v>733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52.714199999999998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52.176299999999998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51.638399999999997</v>
      </c>
      <c r="T55" s="92" t="s">
        <v>108</v>
      </c>
      <c r="U55" s="129" t="s">
        <v>734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51.100499999999997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50.562599999999996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50.024700000000003</v>
      </c>
      <c r="T58" s="92" t="s">
        <v>109</v>
      </c>
      <c r="U58" s="129" t="s">
        <v>619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49.486800000000002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48.948900000000002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48.411000000000001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7" priority="25">
      <formula>Q7&gt;0</formula>
    </cfRule>
    <cfRule type="expression" dxfId="336" priority="26">
      <formula>Q7&lt;0</formula>
    </cfRule>
  </conditionalFormatting>
  <conditionalFormatting sqref="Q8">
    <cfRule type="expression" dxfId="335" priority="23">
      <formula>Q8&gt;0</formula>
    </cfRule>
    <cfRule type="expression" dxfId="334" priority="24">
      <formula>Q8&lt;0</formula>
    </cfRule>
  </conditionalFormatting>
  <conditionalFormatting sqref="F24:F33">
    <cfRule type="expression" dxfId="333" priority="7">
      <formula>F24&gt;0</formula>
    </cfRule>
    <cfRule type="expression" dxfId="332" priority="8">
      <formula>F24&lt;0</formula>
    </cfRule>
  </conditionalFormatting>
  <conditionalFormatting sqref="H24:H37">
    <cfRule type="expression" dxfId="331" priority="5">
      <formula>H24&gt;0</formula>
    </cfRule>
    <cfRule type="expression" dxfId="330" priority="6">
      <formula>H24&lt;0</formula>
    </cfRule>
  </conditionalFormatting>
  <conditionalFormatting sqref="J29">
    <cfRule type="expression" dxfId="329" priority="3">
      <formula>J29&gt;0</formula>
    </cfRule>
    <cfRule type="expression" dxfId="328" priority="4">
      <formula>J29&lt;0</formula>
    </cfRule>
  </conditionalFormatting>
  <conditionalFormatting sqref="J30:J35">
    <cfRule type="expression" dxfId="327" priority="1">
      <formula>J30&gt;0</formula>
    </cfRule>
    <cfRule type="expression" dxfId="32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46.77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46.77</v>
      </c>
      <c r="R4" s="499">
        <v>1.1900000000000001E-2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51.44700000000001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50.979300000000009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50.511600000000008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50.043900000000008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49.576200000000007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49.108500000000006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48.640800000000006</v>
      </c>
      <c r="Q49" s="82"/>
      <c r="R49" s="34"/>
      <c r="T49" s="92" t="s">
        <v>104</v>
      </c>
      <c r="U49" s="87" t="s">
        <v>620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48.173100000000005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47.705400000000004</v>
      </c>
      <c r="Q51" s="82"/>
      <c r="R51" s="34"/>
      <c r="T51" s="92" t="s">
        <v>105</v>
      </c>
      <c r="U51" s="87" t="s">
        <v>735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47.237700000000004</v>
      </c>
      <c r="Q52" s="82"/>
      <c r="R52" s="34"/>
      <c r="T52" s="92" t="s">
        <v>106</v>
      </c>
      <c r="U52" s="87" t="s">
        <v>591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46.77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46.302300000000002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45.834600000000002</v>
      </c>
      <c r="Q55" s="82"/>
      <c r="T55" s="92" t="s">
        <v>108</v>
      </c>
      <c r="U55" s="87" t="s">
        <v>736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45.366900000000001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44.8992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44.4315</v>
      </c>
      <c r="Q58" s="82"/>
      <c r="T58" s="92" t="s">
        <v>109</v>
      </c>
      <c r="U58" s="87" t="s">
        <v>621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43.963799999999999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43.496100000000006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43.028400000000005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42.560700000000004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42.093000000000004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5" priority="33">
      <formula>F25&gt;0</formula>
    </cfRule>
    <cfRule type="expression" dxfId="324" priority="34">
      <formula>F25&lt;0</formula>
    </cfRule>
  </conditionalFormatting>
  <conditionalFormatting sqref="H25:H27">
    <cfRule type="expression" dxfId="323" priority="31">
      <formula>H25&gt;0</formula>
    </cfRule>
    <cfRule type="expression" dxfId="322" priority="32">
      <formula>H25&lt;0</formula>
    </cfRule>
  </conditionalFormatting>
  <conditionalFormatting sqref="H28">
    <cfRule type="expression" dxfId="321" priority="29">
      <formula>H28&gt;0</formula>
    </cfRule>
    <cfRule type="expression" dxfId="320" priority="30">
      <formula>H28&lt;0</formula>
    </cfRule>
  </conditionalFormatting>
  <conditionalFormatting sqref="H29">
    <cfRule type="expression" dxfId="319" priority="27">
      <formula>H29&gt;0</formula>
    </cfRule>
    <cfRule type="expression" dxfId="318" priority="28">
      <formula>H29&lt;0</formula>
    </cfRule>
  </conditionalFormatting>
  <conditionalFormatting sqref="H30:H34">
    <cfRule type="expression" dxfId="317" priority="25">
      <formula>H30&gt;0</formula>
    </cfRule>
    <cfRule type="expression" dxfId="316" priority="26">
      <formula>H30&lt;0</formula>
    </cfRule>
  </conditionalFormatting>
  <conditionalFormatting sqref="F21:F24">
    <cfRule type="expression" dxfId="315" priority="23">
      <formula>F21&gt;0</formula>
    </cfRule>
    <cfRule type="expression" dxfId="314" priority="24">
      <formula>F21&lt;0</formula>
    </cfRule>
  </conditionalFormatting>
  <conditionalFormatting sqref="H21:H24">
    <cfRule type="expression" dxfId="313" priority="21">
      <formula>H21&gt;0</formula>
    </cfRule>
    <cfRule type="expression" dxfId="312" priority="22">
      <formula>H21&lt;0</formula>
    </cfRule>
  </conditionalFormatting>
  <conditionalFormatting sqref="F30:F31">
    <cfRule type="expression" dxfId="311" priority="17">
      <formula>F30&gt;0</formula>
    </cfRule>
    <cfRule type="expression" dxfId="310" priority="18">
      <formula>F30&lt;0</formula>
    </cfRule>
  </conditionalFormatting>
  <conditionalFormatting sqref="I25:I27">
    <cfRule type="expression" dxfId="309" priority="15">
      <formula>I25&gt;0</formula>
    </cfRule>
    <cfRule type="expression" dxfId="308" priority="16">
      <formula>I25&lt;0</formula>
    </cfRule>
  </conditionalFormatting>
  <conditionalFormatting sqref="I28">
    <cfRule type="expression" dxfId="307" priority="13">
      <formula>I28&gt;0</formula>
    </cfRule>
    <cfRule type="expression" dxfId="306" priority="14">
      <formula>I28&lt;0</formula>
    </cfRule>
  </conditionalFormatting>
  <conditionalFormatting sqref="I29">
    <cfRule type="expression" dxfId="305" priority="11">
      <formula>I29&gt;0</formula>
    </cfRule>
    <cfRule type="expression" dxfId="304" priority="12">
      <formula>I29&lt;0</formula>
    </cfRule>
  </conditionalFormatting>
  <conditionalFormatting sqref="I30:I34">
    <cfRule type="expression" dxfId="303" priority="9">
      <formula>I30&gt;0</formula>
    </cfRule>
    <cfRule type="expression" dxfId="302" priority="10">
      <formula>I30&lt;0</formula>
    </cfRule>
  </conditionalFormatting>
  <conditionalFormatting sqref="I21:I24">
    <cfRule type="expression" dxfId="301" priority="7">
      <formula>I21&gt;0</formula>
    </cfRule>
    <cfRule type="expression" dxfId="300" priority="8">
      <formula>I21&lt;0</formula>
    </cfRule>
  </conditionalFormatting>
  <conditionalFormatting sqref="F32">
    <cfRule type="expression" dxfId="299" priority="5">
      <formula>F32&gt;0</formula>
    </cfRule>
    <cfRule type="expression" dxfId="298" priority="6">
      <formula>F32&lt;0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37.29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37.29</v>
      </c>
      <c r="R4" s="499">
        <v>-6.8999999999999999E-3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41.019000000000005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40.646100000000004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40.273200000000003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39.900300000000001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39.5274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39.154499999999999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38.781599999999997</v>
      </c>
      <c r="Q49" s="34"/>
      <c r="R49" s="34"/>
      <c r="T49" s="92" t="s">
        <v>122</v>
      </c>
      <c r="U49" s="87" t="s">
        <v>512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38.408700000000003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38.035800000000002</v>
      </c>
      <c r="Q51" s="82"/>
      <c r="R51" s="34"/>
      <c r="T51" s="92" t="s">
        <v>105</v>
      </c>
      <c r="U51" s="87" t="s">
        <v>737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37.6629</v>
      </c>
      <c r="Q52" s="82"/>
      <c r="R52" s="34"/>
      <c r="T52" s="92" t="s">
        <v>106</v>
      </c>
      <c r="U52" s="87" t="s">
        <v>557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37.29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36.917099999999998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36.544199999999996</v>
      </c>
      <c r="Q55" s="82"/>
      <c r="R55" s="34"/>
      <c r="T55" s="92" t="s">
        <v>108</v>
      </c>
      <c r="U55" s="87" t="s">
        <v>738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36.171299999999995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35.798400000000001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35.4255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35.052599999999998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34.679700000000004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34.306800000000003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33.933900000000001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33.561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93" priority="11">
      <formula>Q8&gt;0</formula>
    </cfRule>
    <cfRule type="expression" dxfId="292" priority="12">
      <formula>Q8&lt;0</formula>
    </cfRule>
  </conditionalFormatting>
  <conditionalFormatting sqref="Q7">
    <cfRule type="expression" dxfId="291" priority="13">
      <formula>Q7&gt;0</formula>
    </cfRule>
    <cfRule type="expression" dxfId="290" priority="14">
      <formula>Q7&lt;0</formula>
    </cfRule>
  </conditionalFormatting>
  <conditionalFormatting sqref="F22">
    <cfRule type="expression" dxfId="289" priority="9">
      <formula>F22&gt;0</formula>
    </cfRule>
    <cfRule type="expression" dxfId="288" priority="10">
      <formula>F22&lt;0</formula>
    </cfRule>
  </conditionalFormatting>
  <conditionalFormatting sqref="H22">
    <cfRule type="expression" dxfId="287" priority="7">
      <formula>H22&gt;0</formula>
    </cfRule>
    <cfRule type="expression" dxfId="286" priority="8">
      <formula>H22&lt;0</formula>
    </cfRule>
  </conditionalFormatting>
  <conditionalFormatting sqref="F59">
    <cfRule type="expression" dxfId="285" priority="5">
      <formula>F59&gt;0</formula>
    </cfRule>
    <cfRule type="expression" dxfId="284" priority="6">
      <formula>F59&lt;0</formula>
    </cfRule>
  </conditionalFormatting>
  <conditionalFormatting sqref="H59">
    <cfRule type="expression" dxfId="283" priority="3">
      <formula>H59&gt;0</formula>
    </cfRule>
    <cfRule type="expression" dxfId="282" priority="4">
      <formula>H59&lt;0</formula>
    </cfRule>
  </conditionalFormatting>
  <conditionalFormatting sqref="M30">
    <cfRule type="expression" dxfId="281" priority="1">
      <formula>M30&gt;0</formula>
    </cfRule>
    <cfRule type="expression" dxfId="28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81.36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81.36</v>
      </c>
      <c r="R4" s="499">
        <v>3.0999999999999999E-3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487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89.496000000000009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88.682400000000001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87.868800000000007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87.055199999999999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86.241600000000005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85.427999999999997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84.614400000000003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83.800799999999995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82.987200000000001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82.173599999999993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81.36</v>
      </c>
      <c r="Q46" s="2"/>
      <c r="T46" s="112" t="s">
        <v>104</v>
      </c>
      <c r="U46" s="105" t="s">
        <v>425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80.546400000000006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79.732799999999997</v>
      </c>
      <c r="Q48" s="2"/>
      <c r="T48" s="112" t="s">
        <v>105</v>
      </c>
      <c r="U48" s="105" t="s">
        <v>739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78.919200000000004</v>
      </c>
      <c r="T49" s="112" t="s">
        <v>106</v>
      </c>
      <c r="U49" s="105" t="s">
        <v>571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78.105599999999995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77.292000000000002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76.478399999999993</v>
      </c>
      <c r="T52" s="112" t="s">
        <v>108</v>
      </c>
      <c r="U52" s="105" t="s">
        <v>740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75.6648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74.851200000000006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74.037599999999998</v>
      </c>
      <c r="T55" s="112" t="s">
        <v>109</v>
      </c>
      <c r="U55" s="105" t="s">
        <v>622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73.224000000000004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9" priority="19">
      <formula>F27&gt;0</formula>
    </cfRule>
    <cfRule type="expression" dxfId="278" priority="20">
      <formula>F27&lt;0</formula>
    </cfRule>
  </conditionalFormatting>
  <conditionalFormatting sqref="F37:F38">
    <cfRule type="expression" dxfId="277" priority="17">
      <formula>F37&gt;0</formula>
    </cfRule>
    <cfRule type="expression" dxfId="276" priority="18">
      <formula>F37&lt;0</formula>
    </cfRule>
  </conditionalFormatting>
  <conditionalFormatting sqref="H27:H32">
    <cfRule type="expression" dxfId="275" priority="15">
      <formula>H27&gt;0</formula>
    </cfRule>
    <cfRule type="expression" dxfId="274" priority="16">
      <formula>H27&lt;0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115.49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115.49</v>
      </c>
      <c r="R4" s="499">
        <v>-3.5000000000000001E-3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127.039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125.8841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124.72920000000001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123.57430000000001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122.4194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420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121.2645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120.1096</v>
      </c>
      <c r="Q49" s="2"/>
      <c r="R49" s="34"/>
      <c r="T49" s="10" t="s">
        <v>104</v>
      </c>
      <c r="U49" s="87" t="s">
        <v>708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118.9547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117.79979999999999</v>
      </c>
      <c r="Q51" s="2"/>
      <c r="R51" s="34"/>
      <c r="T51" s="10" t="s">
        <v>105</v>
      </c>
      <c r="U51" s="87" t="s">
        <v>709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116.64489999999999</v>
      </c>
      <c r="Q52" s="2"/>
      <c r="R52" s="34"/>
      <c r="T52" s="10" t="s">
        <v>106</v>
      </c>
      <c r="U52" s="87" t="s">
        <v>559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115.49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114.3351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113.1802</v>
      </c>
      <c r="Q55" s="2"/>
      <c r="R55" s="34"/>
      <c r="T55" s="10" t="s">
        <v>108</v>
      </c>
      <c r="U55" s="87" t="s">
        <v>710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112.02529999999999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110.87039999999999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109.71549999999999</v>
      </c>
      <c r="T58" s="10" t="s">
        <v>109</v>
      </c>
      <c r="U58" s="87" t="s">
        <v>615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108.56059999999999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107.4057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106.2508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105.0959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103.941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9" priority="25">
      <formula>F24&gt;0</formula>
    </cfRule>
    <cfRule type="expression" dxfId="268" priority="26">
      <formula>F24&lt;0</formula>
    </cfRule>
  </conditionalFormatting>
  <conditionalFormatting sqref="H21:H27">
    <cfRule type="expression" dxfId="267" priority="19">
      <formula>H21&gt;0</formula>
    </cfRule>
    <cfRule type="expression" dxfId="266" priority="20">
      <formula>H21&lt;0</formula>
    </cfRule>
  </conditionalFormatting>
  <conditionalFormatting sqref="F21:F23">
    <cfRule type="expression" dxfId="265" priority="5">
      <formula>F21&gt;0</formula>
    </cfRule>
    <cfRule type="expression" dxfId="264" priority="6">
      <formula>F21&lt;0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218.02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218.02</v>
      </c>
      <c r="R4" s="499">
        <v>-1.1000000000000001E-3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239.82200000000003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237.64180000000002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235.46160000000003</v>
      </c>
      <c r="Q44" s="2"/>
      <c r="T44" s="135" t="s">
        <v>100</v>
      </c>
      <c r="U44" s="87" t="s">
        <v>741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233.28140000000002</v>
      </c>
      <c r="Q45" s="2"/>
      <c r="T45" s="135" t="s">
        <v>101</v>
      </c>
      <c r="U45" s="87" t="s">
        <v>742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231.10120000000003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228.92100000000002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226.74080000000001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224.56060000000002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222.38040000000001</v>
      </c>
      <c r="Q50" s="2"/>
      <c r="T50" s="135" t="s">
        <v>105</v>
      </c>
      <c r="U50" s="87" t="s">
        <v>743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220.20020000000002</v>
      </c>
      <c r="Q51" s="2"/>
      <c r="T51" s="135" t="s">
        <v>106</v>
      </c>
      <c r="U51" s="87" t="s">
        <v>542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218.02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215.8398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213.65960000000001</v>
      </c>
      <c r="Q54" s="2"/>
      <c r="T54" s="135" t="s">
        <v>108</v>
      </c>
      <c r="U54" s="87" t="s">
        <v>744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211.4794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209.29920000000001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207.119</v>
      </c>
      <c r="T57" s="135" t="s">
        <v>109</v>
      </c>
      <c r="U57" s="87" t="s">
        <v>623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204.93879999999999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202.75860000000003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200.57840000000002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198.3982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196.21800000000002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9" priority="11">
      <formula>F21&gt;0</formula>
    </cfRule>
    <cfRule type="expression" dxfId="258" priority="12">
      <formula>F21&lt;0</formula>
    </cfRule>
  </conditionalFormatting>
  <conditionalFormatting sqref="H21:H23">
    <cfRule type="expression" dxfId="257" priority="9">
      <formula>H21&gt;0</formula>
    </cfRule>
    <cfRule type="expression" dxfId="256" priority="10">
      <formula>H21&lt;0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conditionalFormatting sqref="Q7">
    <cfRule type="expression" dxfId="253" priority="3">
      <formula>Q7&gt;0</formula>
    </cfRule>
    <cfRule type="expression" dxfId="25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71.52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71.52</v>
      </c>
      <c r="R4" s="499">
        <v>8.9999999999999993E-3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78.671999999999997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77.956800000000001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77.241600000000005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76.526399999999995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75.811199999999999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75.096000000000004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74.380799999999994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73.665599999999998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72.950400000000002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72.235199999999992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71.52</v>
      </c>
      <c r="Q51" s="2"/>
      <c r="T51" s="92" t="s">
        <v>105</v>
      </c>
      <c r="U51" s="87" t="s">
        <v>779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70.8048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70.08959999999999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69.374399999999994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68.659199999999998</v>
      </c>
      <c r="T55" s="92" t="s">
        <v>108</v>
      </c>
      <c r="U55" s="87" t="s">
        <v>780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67.943999999999988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67.228799999999993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66.513599999999997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65.798400000000001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65.083200000000005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64.367999999999995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51" priority="15">
      <formula>F29&gt;0</formula>
    </cfRule>
    <cfRule type="expression" dxfId="250" priority="16">
      <formula>F29&lt;0</formula>
    </cfRule>
  </conditionalFormatting>
  <conditionalFormatting sqref="F34:F62">
    <cfRule type="expression" dxfId="249" priority="11">
      <formula>F34&gt;0</formula>
    </cfRule>
    <cfRule type="expression" dxfId="248" priority="12">
      <formula>F34&lt;0</formula>
    </cfRule>
  </conditionalFormatting>
  <conditionalFormatting sqref="F34:F62">
    <cfRule type="expression" dxfId="247" priority="13">
      <formula>F34&gt;0</formula>
    </cfRule>
    <cfRule type="expression" dxfId="246" priority="14">
      <formula>F34&lt;0</formula>
    </cfRule>
  </conditionalFormatting>
  <conditionalFormatting sqref="H29:H62">
    <cfRule type="expression" dxfId="245" priority="9">
      <formula>H29&gt;0</formula>
    </cfRule>
    <cfRule type="expression" dxfId="244" priority="10">
      <formula>H29&lt;0</formula>
    </cfRule>
  </conditionalFormatting>
  <conditionalFormatting sqref="F25:F28">
    <cfRule type="expression" dxfId="243" priority="7">
      <formula>F25&gt;0</formula>
    </cfRule>
    <cfRule type="expression" dxfId="242" priority="8">
      <formula>F25&lt;0</formula>
    </cfRule>
  </conditionalFormatting>
  <conditionalFormatting sqref="H25:H28">
    <cfRule type="expression" dxfId="241" priority="5">
      <formula>H25&gt;0</formula>
    </cfRule>
    <cfRule type="expression" dxfId="240" priority="6">
      <formula>H25&lt;0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82.41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82.41</v>
      </c>
      <c r="R4" s="519">
        <v>6.9999999999999999E-4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90.65100000000001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89.826900000000009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89.002800000000008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88.178700000000006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87.354600000000005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86.530500000000004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85.706400000000002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84.882300000000001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84.058199999999999</v>
      </c>
      <c r="Q49" s="2"/>
      <c r="T49" s="92" t="s">
        <v>104</v>
      </c>
      <c r="U49" s="87" t="s">
        <v>745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83.234099999999998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82.41</v>
      </c>
      <c r="Q51" s="2"/>
      <c r="T51" s="92" t="s">
        <v>105</v>
      </c>
      <c r="U51" s="87" t="s">
        <v>746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81.585899999999995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80.761799999999994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79.937699999999992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79.113599999999991</v>
      </c>
      <c r="T55" s="92" t="s">
        <v>108</v>
      </c>
      <c r="U55" s="87" t="s">
        <v>747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78.28949999999999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77.465399999999988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76.641300000000001</v>
      </c>
      <c r="T58" s="92" t="s">
        <v>109</v>
      </c>
      <c r="U58" s="87" t="s">
        <v>624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75.8172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74.993099999999998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74.168999999999997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392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472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5" priority="73">
      <formula>F25&gt;0</formula>
    </cfRule>
    <cfRule type="expression" dxfId="234" priority="74">
      <formula>F25&lt;0</formula>
    </cfRule>
  </conditionalFormatting>
  <conditionalFormatting sqref="F57:F64 F66">
    <cfRule type="expression" dxfId="233" priority="69">
      <formula>F57&gt;0</formula>
    </cfRule>
    <cfRule type="expression" dxfId="232" priority="70">
      <formula>F57&lt;0</formula>
    </cfRule>
  </conditionalFormatting>
  <conditionalFormatting sqref="F57:F64 F66">
    <cfRule type="expression" dxfId="231" priority="71">
      <formula>F57&gt;0</formula>
    </cfRule>
    <cfRule type="expression" dxfId="230" priority="72">
      <formula>F57&lt;0</formula>
    </cfRule>
  </conditionalFormatting>
  <conditionalFormatting sqref="H57:H64 H66">
    <cfRule type="expression" dxfId="229" priority="67">
      <formula>H57&gt;0</formula>
    </cfRule>
    <cfRule type="expression" dxfId="228" priority="68">
      <formula>H57&lt;0</formula>
    </cfRule>
  </conditionalFormatting>
  <conditionalFormatting sqref="Q7">
    <cfRule type="expression" dxfId="227" priority="49">
      <formula>Q7&gt;0</formula>
    </cfRule>
    <cfRule type="expression" dxfId="226" priority="50">
      <formula>Q7&lt;0</formula>
    </cfRule>
  </conditionalFormatting>
  <conditionalFormatting sqref="Q8">
    <cfRule type="expression" dxfId="225" priority="47">
      <formula>Q8&gt;0</formula>
    </cfRule>
    <cfRule type="expression" dxfId="224" priority="48">
      <formula>Q8&lt;0</formula>
    </cfRule>
  </conditionalFormatting>
  <conditionalFormatting sqref="F24">
    <cfRule type="expression" dxfId="223" priority="33">
      <formula>F24&gt;0</formula>
    </cfRule>
    <cfRule type="expression" dxfId="222" priority="34">
      <formula>F24&lt;0</formula>
    </cfRule>
  </conditionalFormatting>
  <conditionalFormatting sqref="H24">
    <cfRule type="expression" dxfId="221" priority="31">
      <formula>H24&gt;0</formula>
    </cfRule>
    <cfRule type="expression" dxfId="220" priority="32">
      <formula>H24&lt;0</formula>
    </cfRule>
  </conditionalFormatting>
  <conditionalFormatting sqref="M67">
    <cfRule type="expression" dxfId="219" priority="29">
      <formula>M67&gt;0</formula>
    </cfRule>
    <cfRule type="expression" dxfId="218" priority="30">
      <formula>M67&lt;0</formula>
    </cfRule>
  </conditionalFormatting>
  <conditionalFormatting sqref="F65">
    <cfRule type="expression" dxfId="217" priority="25">
      <formula>F65&gt;0</formula>
    </cfRule>
    <cfRule type="expression" dxfId="216" priority="26">
      <formula>F65&lt;0</formula>
    </cfRule>
  </conditionalFormatting>
  <conditionalFormatting sqref="F65">
    <cfRule type="expression" dxfId="215" priority="27">
      <formula>F65&gt;0</formula>
    </cfRule>
    <cfRule type="expression" dxfId="214" priority="28">
      <formula>F65&lt;0</formula>
    </cfRule>
  </conditionalFormatting>
  <conditionalFormatting sqref="H65">
    <cfRule type="expression" dxfId="213" priority="23">
      <formula>H65&gt;0</formula>
    </cfRule>
    <cfRule type="expression" dxfId="212" priority="24">
      <formula>H65&lt;0</formula>
    </cfRule>
  </conditionalFormatting>
  <conditionalFormatting sqref="F93:F97 H93:H97 H99:H124 F99:F124">
    <cfRule type="expression" dxfId="211" priority="19">
      <formula>F93&gt;0</formula>
    </cfRule>
    <cfRule type="expression" dxfId="210" priority="20">
      <formula>F93&lt;0</formula>
    </cfRule>
  </conditionalFormatting>
  <conditionalFormatting sqref="F125:F132 F134">
    <cfRule type="expression" dxfId="209" priority="15">
      <formula>F125&gt;0</formula>
    </cfRule>
    <cfRule type="expression" dxfId="208" priority="16">
      <formula>F125&lt;0</formula>
    </cfRule>
  </conditionalFormatting>
  <conditionalFormatting sqref="F125:F132 F134">
    <cfRule type="expression" dxfId="207" priority="17">
      <formula>F125&gt;0</formula>
    </cfRule>
    <cfRule type="expression" dxfId="206" priority="18">
      <formula>F125&lt;0</formula>
    </cfRule>
  </conditionalFormatting>
  <conditionalFormatting sqref="H125:H132 H134">
    <cfRule type="expression" dxfId="205" priority="13">
      <formula>H125&gt;0</formula>
    </cfRule>
    <cfRule type="expression" dxfId="204" priority="14">
      <formula>H125&lt;0</formula>
    </cfRule>
  </conditionalFormatting>
  <conditionalFormatting sqref="F92">
    <cfRule type="expression" dxfId="203" priority="11">
      <formula>F92&gt;0</formula>
    </cfRule>
    <cfRule type="expression" dxfId="202" priority="12">
      <formula>F92&lt;0</formula>
    </cfRule>
  </conditionalFormatting>
  <conditionalFormatting sqref="H92">
    <cfRule type="expression" dxfId="201" priority="9">
      <formula>H92&gt;0</formula>
    </cfRule>
    <cfRule type="expression" dxfId="200" priority="10">
      <formula>H92&lt;0</formula>
    </cfRule>
  </conditionalFormatting>
  <conditionalFormatting sqref="F133">
    <cfRule type="expression" dxfId="199" priority="5">
      <formula>F133&gt;0</formula>
    </cfRule>
    <cfRule type="expression" dxfId="198" priority="6">
      <formula>F133&lt;0</formula>
    </cfRule>
  </conditionalFormatting>
  <conditionalFormatting sqref="F133">
    <cfRule type="expression" dxfId="197" priority="7">
      <formula>F133&gt;0</formula>
    </cfRule>
    <cfRule type="expression" dxfId="196" priority="8">
      <formula>F133&lt;0</formula>
    </cfRule>
  </conditionalFormatting>
  <conditionalFormatting sqref="H133">
    <cfRule type="expression" dxfId="195" priority="3">
      <formula>H133&gt;0</formula>
    </cfRule>
    <cfRule type="expression" dxfId="194" priority="4">
      <formula>H133&lt;0</formula>
    </cfRule>
  </conditionalFormatting>
  <conditionalFormatting sqref="F98 H98">
    <cfRule type="expression" dxfId="193" priority="1">
      <formula>F98&gt;0</formula>
    </cfRule>
    <cfRule type="expression" dxfId="19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44.97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44.97</v>
      </c>
      <c r="R4" s="521">
        <v>-4.4000000000000003E-3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482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49.467000000000006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49.017300000000006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48.567599999999999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48.117899999999999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47.668199999999999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47.218499999999999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46.768799999999999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46.319099999999999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45.869399999999999</v>
      </c>
      <c r="Q51" s="2"/>
      <c r="T51" s="92" t="s">
        <v>105</v>
      </c>
      <c r="U51" s="87" t="s">
        <v>748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45.419699999999999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44.97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44.520299999999999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44.070599999999999</v>
      </c>
      <c r="T55" s="92" t="s">
        <v>108</v>
      </c>
      <c r="U55" s="87" t="s">
        <v>662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43.620899999999999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43.171199999999999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42.721499999999999</v>
      </c>
      <c r="T58" s="92" t="s">
        <v>109</v>
      </c>
      <c r="U58" s="87" t="s">
        <v>625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42.271799999999999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41.822099999999999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41.372399999999999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40.922699999999999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40.472999999999999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91" priority="31">
      <formula>F45&gt;0</formula>
    </cfRule>
    <cfRule type="expression" dxfId="19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9" priority="33">
      <formula>F40&gt;0</formula>
    </cfRule>
    <cfRule type="expression" dxfId="188" priority="34">
      <formula>F40&lt;0</formula>
    </cfRule>
  </conditionalFormatting>
  <conditionalFormatting sqref="F45:F59 F61:F91 F93:F102">
    <cfRule type="expression" dxfId="187" priority="29">
      <formula>F45&gt;0</formula>
    </cfRule>
    <cfRule type="expression" dxfId="186" priority="30">
      <formula>F45&lt;0</formula>
    </cfRule>
  </conditionalFormatting>
  <conditionalFormatting sqref="H40:H59 H61:H91 H93:H102">
    <cfRule type="expression" dxfId="185" priority="27">
      <formula>H40&gt;0</formula>
    </cfRule>
    <cfRule type="expression" dxfId="184" priority="28">
      <formula>H40&lt;0</formula>
    </cfRule>
  </conditionalFormatting>
  <conditionalFormatting sqref="F36:F39">
    <cfRule type="expression" dxfId="183" priority="25">
      <formula>F36&gt;0</formula>
    </cfRule>
    <cfRule type="expression" dxfId="182" priority="26">
      <formula>F36&lt;0</formula>
    </cfRule>
  </conditionalFormatting>
  <conditionalFormatting sqref="H36:H39">
    <cfRule type="expression" dxfId="181" priority="23">
      <formula>H36&gt;0</formula>
    </cfRule>
    <cfRule type="expression" dxfId="180" priority="24">
      <formula>H36&lt;0</formula>
    </cfRule>
  </conditionalFormatting>
  <conditionalFormatting sqref="Q7">
    <cfRule type="expression" dxfId="179" priority="17">
      <formula>Q7&gt;0</formula>
    </cfRule>
    <cfRule type="expression" dxfId="178" priority="18">
      <formula>Q7&lt;0</formula>
    </cfRule>
  </conditionalFormatting>
  <conditionalFormatting sqref="Q8">
    <cfRule type="expression" dxfId="177" priority="15">
      <formula>Q8&gt;0</formula>
    </cfRule>
    <cfRule type="expression" dxfId="176" priority="16">
      <formula>Q8&lt;0</formula>
    </cfRule>
  </conditionalFormatting>
  <conditionalFormatting sqref="Q10">
    <cfRule type="expression" dxfId="175" priority="13">
      <formula>Q10&gt;0</formula>
    </cfRule>
    <cfRule type="expression" dxfId="174" priority="14">
      <formula>Q10&lt;0</formula>
    </cfRule>
  </conditionalFormatting>
  <conditionalFormatting sqref="F60">
    <cfRule type="expression" dxfId="173" priority="11">
      <formula>F60&gt;0</formula>
    </cfRule>
    <cfRule type="expression" dxfId="172" priority="12">
      <formula>F60&lt;0</formula>
    </cfRule>
  </conditionalFormatting>
  <conditionalFormatting sqref="F60">
    <cfRule type="expression" dxfId="171" priority="9">
      <formula>F60&gt;0</formula>
    </cfRule>
    <cfRule type="expression" dxfId="170" priority="10">
      <formula>F60&lt;0</formula>
    </cfRule>
  </conditionalFormatting>
  <conditionalFormatting sqref="H60">
    <cfRule type="expression" dxfId="169" priority="7">
      <formula>H60&gt;0</formula>
    </cfRule>
    <cfRule type="expression" dxfId="168" priority="8">
      <formula>H60&lt;0</formula>
    </cfRule>
  </conditionalFormatting>
  <conditionalFormatting sqref="F92">
    <cfRule type="expression" dxfId="167" priority="5">
      <formula>F92&gt;0</formula>
    </cfRule>
    <cfRule type="expression" dxfId="166" priority="6">
      <formula>F92&lt;0</formula>
    </cfRule>
  </conditionalFormatting>
  <conditionalFormatting sqref="F92">
    <cfRule type="expression" dxfId="165" priority="3">
      <formula>F92&gt;0</formula>
    </cfRule>
    <cfRule type="expression" dxfId="164" priority="4">
      <formula>F92&lt;0</formula>
    </cfRule>
  </conditionalFormatting>
  <conditionalFormatting sqref="H92">
    <cfRule type="expression" dxfId="163" priority="1">
      <formula>H92&gt;0</formula>
    </cfRule>
    <cfRule type="expression" dxfId="16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32.51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32.51</v>
      </c>
      <c r="R4" s="499">
        <v>6.1999999999999998E-3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35.761000000000003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35.435900000000004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35.110799999999998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34.785699999999999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34.460599999999999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34.1355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33.810400000000001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33.485300000000002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33.160199999999996</v>
      </c>
      <c r="Q51" s="82"/>
      <c r="R51" s="34"/>
      <c r="T51" s="92" t="s">
        <v>105</v>
      </c>
      <c r="U51" s="87" t="s">
        <v>749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32.835099999999997</v>
      </c>
      <c r="Q52" s="82"/>
      <c r="R52" s="34"/>
      <c r="T52" s="92" t="s">
        <v>106</v>
      </c>
      <c r="U52" s="87" t="s">
        <v>560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32.51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32.184899999999999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31.859799999999996</v>
      </c>
      <c r="Q55" s="82"/>
      <c r="T55" s="92" t="s">
        <v>108</v>
      </c>
      <c r="U55" s="87" t="s">
        <v>750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31.534699999999997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31.209599999999998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30.884499999999996</v>
      </c>
      <c r="Q58" s="82"/>
      <c r="T58" s="92" t="s">
        <v>109</v>
      </c>
      <c r="U58" s="87" t="s">
        <v>626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30.559399999999997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30.234300000000001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29.909199999999998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29.584099999999999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29.259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61" priority="31">
      <formula>F25&gt;0</formula>
    </cfRule>
    <cfRule type="expression" dxfId="160" priority="32">
      <formula>F25&lt;0</formula>
    </cfRule>
  </conditionalFormatting>
  <conditionalFormatting sqref="H25:H27">
    <cfRule type="expression" dxfId="159" priority="29">
      <formula>H25&gt;0</formula>
    </cfRule>
    <cfRule type="expression" dxfId="158" priority="30">
      <formula>H25&lt;0</formula>
    </cfRule>
  </conditionalFormatting>
  <conditionalFormatting sqref="H28">
    <cfRule type="expression" dxfId="157" priority="27">
      <formula>H28&gt;0</formula>
    </cfRule>
    <cfRule type="expression" dxfId="156" priority="28">
      <formula>H28&lt;0</formula>
    </cfRule>
  </conditionalFormatting>
  <conditionalFormatting sqref="H29">
    <cfRule type="expression" dxfId="155" priority="25">
      <formula>H29&gt;0</formula>
    </cfRule>
    <cfRule type="expression" dxfId="154" priority="26">
      <formula>H29&lt;0</formula>
    </cfRule>
  </conditionalFormatting>
  <conditionalFormatting sqref="H30:H34">
    <cfRule type="expression" dxfId="153" priority="23">
      <formula>H30&gt;0</formula>
    </cfRule>
    <cfRule type="expression" dxfId="152" priority="24">
      <formula>H30&lt;0</formula>
    </cfRule>
  </conditionalFormatting>
  <conditionalFormatting sqref="F21:F24">
    <cfRule type="expression" dxfId="151" priority="21">
      <formula>F21&gt;0</formula>
    </cfRule>
    <cfRule type="expression" dxfId="150" priority="22">
      <formula>F21&lt;0</formula>
    </cfRule>
  </conditionalFormatting>
  <conditionalFormatting sqref="H21:H24">
    <cfRule type="expression" dxfId="149" priority="19">
      <formula>H21&gt;0</formula>
    </cfRule>
    <cfRule type="expression" dxfId="148" priority="20">
      <formula>H21&lt;0</formula>
    </cfRule>
  </conditionalFormatting>
  <conditionalFormatting sqref="F30:F31">
    <cfRule type="expression" dxfId="147" priority="17">
      <formula>F30&gt;0</formula>
    </cfRule>
    <cfRule type="expression" dxfId="146" priority="18">
      <formula>F30&lt;0</formula>
    </cfRule>
  </conditionalFormatting>
  <conditionalFormatting sqref="I25:I27">
    <cfRule type="expression" dxfId="145" priority="15">
      <formula>I25&gt;0</formula>
    </cfRule>
    <cfRule type="expression" dxfId="144" priority="16">
      <formula>I25&lt;0</formula>
    </cfRule>
  </conditionalFormatting>
  <conditionalFormatting sqref="I28">
    <cfRule type="expression" dxfId="143" priority="13">
      <formula>I28&gt;0</formula>
    </cfRule>
    <cfRule type="expression" dxfId="142" priority="14">
      <formula>I28&lt;0</formula>
    </cfRule>
  </conditionalFormatting>
  <conditionalFormatting sqref="I29">
    <cfRule type="expression" dxfId="141" priority="11">
      <formula>I29&gt;0</formula>
    </cfRule>
    <cfRule type="expression" dxfId="140" priority="12">
      <formula>I29&lt;0</formula>
    </cfRule>
  </conditionalFormatting>
  <conditionalFormatting sqref="I30:I34">
    <cfRule type="expression" dxfId="139" priority="9">
      <formula>I30&gt;0</formula>
    </cfRule>
    <cfRule type="expression" dxfId="138" priority="10">
      <formula>I30&lt;0</formula>
    </cfRule>
  </conditionalFormatting>
  <conditionalFormatting sqref="I21:I24">
    <cfRule type="expression" dxfId="137" priority="7">
      <formula>I21&gt;0</formula>
    </cfRule>
    <cfRule type="expression" dxfId="136" priority="8">
      <formula>I21&lt;0</formula>
    </cfRule>
  </conditionalFormatting>
  <conditionalFormatting sqref="F32">
    <cfRule type="expression" dxfId="135" priority="5">
      <formula>F32&gt;0</formula>
    </cfRule>
    <cfRule type="expression" dxfId="134" priority="6">
      <formula>F32&lt;0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112.43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112.43</v>
      </c>
      <c r="R4" s="499">
        <v>-1.2999999999999999E-3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123.67300000000002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122.54870000000001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121.42440000000002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120.30010000000001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119.17580000000001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118.05150000000002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116.92720000000001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115.80290000000001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114.6786</v>
      </c>
      <c r="Q49" s="2"/>
      <c r="T49" s="92" t="s">
        <v>104</v>
      </c>
      <c r="U49" s="87" t="s">
        <v>576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113.55430000000001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112.43</v>
      </c>
      <c r="Q51" s="2"/>
      <c r="T51" s="92" t="s">
        <v>105</v>
      </c>
      <c r="U51" s="87" t="s">
        <v>751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111.3057</v>
      </c>
      <c r="Q52" s="2"/>
      <c r="T52" s="92" t="s">
        <v>106</v>
      </c>
      <c r="U52" s="87" t="s">
        <v>752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110.18140000000001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109.05710000000001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107.9328</v>
      </c>
      <c r="T55" s="92" t="s">
        <v>108</v>
      </c>
      <c r="U55" s="87" t="s">
        <v>753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106.8085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105.6842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104.55990000000001</v>
      </c>
      <c r="T58" s="92" t="s">
        <v>109</v>
      </c>
      <c r="U58" s="87" t="s">
        <v>601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103.43560000000001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102.3113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101.18700000000001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9" priority="15">
      <formula>F25&gt;0</formula>
    </cfRule>
    <cfRule type="expression" dxfId="128" priority="16">
      <formula>F25&lt;0</formula>
    </cfRule>
  </conditionalFormatting>
  <conditionalFormatting sqref="F32:F70">
    <cfRule type="expression" dxfId="127" priority="11">
      <formula>F32&gt;0</formula>
    </cfRule>
    <cfRule type="expression" dxfId="126" priority="12">
      <formula>F32&lt;0</formula>
    </cfRule>
  </conditionalFormatting>
  <conditionalFormatting sqref="F32:F70">
    <cfRule type="expression" dxfId="125" priority="13">
      <formula>F32&gt;0</formula>
    </cfRule>
    <cfRule type="expression" dxfId="124" priority="14">
      <formula>F32&lt;0</formula>
    </cfRule>
  </conditionalFormatting>
  <conditionalFormatting sqref="H25 H30:H70">
    <cfRule type="expression" dxfId="123" priority="9">
      <formula>H25&gt;0</formula>
    </cfRule>
    <cfRule type="expression" dxfId="122" priority="10">
      <formula>H25&lt;0</formula>
    </cfRule>
  </conditionalFormatting>
  <conditionalFormatting sqref="F26:F29">
    <cfRule type="expression" dxfId="121" priority="7">
      <formula>F26&gt;0</formula>
    </cfRule>
    <cfRule type="expression" dxfId="120" priority="8">
      <formula>F26&lt;0</formula>
    </cfRule>
  </conditionalFormatting>
  <conditionalFormatting sqref="H26:H29">
    <cfRule type="expression" dxfId="119" priority="5">
      <formula>H26&gt;0</formula>
    </cfRule>
    <cfRule type="expression" dxfId="118" priority="6">
      <formula>H26&lt;0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2.08</v>
      </c>
      <c r="R4" s="499">
        <v>9.7000000000000003E-3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8320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-2069.4199999999983</v>
      </c>
      <c r="R7">
        <v>600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-2504.3499999999985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-0.23136262223597712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2.2880000000000003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2.2672000000000003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2.2464000000000004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2.2256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2.2048000000000001</v>
      </c>
      <c r="Q45" s="2"/>
      <c r="T45" s="92" t="s">
        <v>100</v>
      </c>
      <c r="U45" s="87" t="s">
        <v>754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2.1840000000000002</v>
      </c>
      <c r="Q46" s="2"/>
      <c r="T46" s="92" t="s">
        <v>101</v>
      </c>
      <c r="U46" s="87" t="s">
        <v>755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2.1632000000000002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2.1424000000000003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2.1215999999999999</v>
      </c>
      <c r="Q49" s="2"/>
      <c r="T49" s="92" t="s">
        <v>122</v>
      </c>
      <c r="U49" s="87" t="s">
        <v>456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2.1008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2.08</v>
      </c>
      <c r="Q51" s="2"/>
      <c r="T51" s="92" t="s">
        <v>105</v>
      </c>
      <c r="U51" s="87" t="s">
        <v>756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2.0592000000000001</v>
      </c>
      <c r="Q52" s="2"/>
      <c r="T52" s="92" t="s">
        <v>106</v>
      </c>
      <c r="U52" s="87" t="s">
        <v>582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2.0384000000000002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2.0175999999999998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374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1.9967999999999999</v>
      </c>
      <c r="T55" s="92" t="s">
        <v>108</v>
      </c>
      <c r="U55" s="87" t="s">
        <v>757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381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1.976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382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1.9552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1.9344000000000001</v>
      </c>
      <c r="T58" s="92" t="s">
        <v>109</v>
      </c>
      <c r="U58" s="87" t="s">
        <v>627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1.9136000000000002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480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1.8928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484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1.8720000000000001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497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498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3" priority="25">
      <formula>F28&gt;0</formula>
    </cfRule>
    <cfRule type="expression" dxfId="112" priority="26">
      <formula>F28&lt;0</formula>
    </cfRule>
  </conditionalFormatting>
  <conditionalFormatting sqref="H118:H125">
    <cfRule type="expression" dxfId="111" priority="23">
      <formula>H118&gt;0</formula>
    </cfRule>
    <cfRule type="expression" dxfId="110" priority="24">
      <formula>H118&lt;0</formula>
    </cfRule>
  </conditionalFormatting>
  <conditionalFormatting sqref="H126">
    <cfRule type="expression" dxfId="109" priority="21">
      <formula>H126&gt;0</formula>
    </cfRule>
    <cfRule type="expression" dxfId="108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" priority="11">
      <formula>Q8&gt;0</formula>
    </cfRule>
    <cfRule type="expression" dxfId="106" priority="12">
      <formula>Q8&lt;0</formula>
    </cfRule>
  </conditionalFormatting>
  <conditionalFormatting sqref="Q7">
    <cfRule type="expression" dxfId="105" priority="13">
      <formula>Q7&gt;0</formula>
    </cfRule>
    <cfRule type="expression" dxfId="104" priority="14">
      <formula>Q7&lt;0</formula>
    </cfRule>
  </conditionalFormatting>
  <conditionalFormatting sqref="F30:F33">
    <cfRule type="expression" dxfId="103" priority="9">
      <formula>F30&gt;0</formula>
    </cfRule>
    <cfRule type="expression" dxfId="102" priority="10">
      <formula>F30&lt;0</formula>
    </cfRule>
  </conditionalFormatting>
  <conditionalFormatting sqref="H30:H33">
    <cfRule type="expression" dxfId="101" priority="7">
      <formula>H30&gt;0</formula>
    </cfRule>
    <cfRule type="expression" dxfId="100" priority="8">
      <formula>H30&lt;0</formula>
    </cfRule>
  </conditionalFormatting>
  <conditionalFormatting sqref="K59:K93">
    <cfRule type="expression" dxfId="99" priority="5">
      <formula>K59&gt;0</formula>
    </cfRule>
    <cfRule type="expression" dxfId="98" priority="6">
      <formula>K59&lt;0</formula>
    </cfRule>
  </conditionalFormatting>
  <conditionalFormatting sqref="K66">
    <cfRule type="expression" dxfId="97" priority="3">
      <formula>K66&gt;0</formula>
    </cfRule>
    <cfRule type="expression" dxfId="96" priority="4">
      <formula>K66&lt;0</formula>
    </cfRule>
  </conditionalFormatting>
  <conditionalFormatting sqref="M63">
    <cfRule type="expression" dxfId="95" priority="1">
      <formula>M63&gt;0</formula>
    </cfRule>
    <cfRule type="expression" dxfId="9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8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66.42</v>
      </c>
      <c r="R4" s="499">
        <v>-2.3999999999999998E-3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16605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-2935.9900000000052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-2935.9900000000052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-0.15024776124444073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558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543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73.062000000000012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72.397800000000004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71.73360000000001</v>
      </c>
      <c r="Q45" s="2"/>
      <c r="T45" s="92" t="s">
        <v>100</v>
      </c>
      <c r="U45" s="87" t="s">
        <v>758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71.069400000000002</v>
      </c>
      <c r="Q46" s="2"/>
      <c r="T46" s="92" t="s">
        <v>101</v>
      </c>
      <c r="U46" s="87" t="s">
        <v>759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70.405200000000008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69.741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69.076800000000006</v>
      </c>
      <c r="Q49" s="2"/>
      <c r="T49" s="92" t="s">
        <v>104</v>
      </c>
      <c r="U49" s="87" t="s">
        <v>628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68.412599999999998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67.748400000000004</v>
      </c>
      <c r="Q51" s="2"/>
      <c r="T51" s="92" t="s">
        <v>105</v>
      </c>
      <c r="U51" s="87" t="s">
        <v>760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67.084199999999996</v>
      </c>
      <c r="Q52" s="2"/>
      <c r="T52" s="92" t="s">
        <v>106</v>
      </c>
      <c r="U52" s="87" t="s">
        <v>446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66.42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65.755800000000008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65.0916</v>
      </c>
      <c r="Q55" s="2"/>
      <c r="T55" s="92" t="s">
        <v>108</v>
      </c>
      <c r="U55" s="87" t="s">
        <v>761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64.427400000000006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63.763199999999998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63.098999999999997</v>
      </c>
      <c r="T58" s="92" t="s">
        <v>109</v>
      </c>
      <c r="U58" s="87" t="s">
        <v>629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62.434799999999996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61.770600000000002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61.106400000000001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60.442200000000007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59.778000000000006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403</v>
      </c>
      <c r="J117" s="10"/>
      <c r="K117" s="10"/>
    </row>
    <row r="118" spans="1:11" x14ac:dyDescent="0.25">
      <c r="A118" t="s">
        <v>387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460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463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478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B130" s="10"/>
      <c r="C130" s="10"/>
      <c r="D130" s="40"/>
      <c r="E130" s="40"/>
      <c r="F130" s="40"/>
      <c r="G130" s="40"/>
      <c r="H130" s="231"/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0:I136 F130:F136 I124:I129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29 H124:H129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68.83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68.83</v>
      </c>
      <c r="R4" s="499">
        <v>-8.9999999999999998E-4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470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75.713000000000008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75.02470000000001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74.336399999999998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73.648099999999999</v>
      </c>
      <c r="Q46" s="82"/>
      <c r="T46" s="92" t="s">
        <v>101</v>
      </c>
      <c r="U46" s="87" t="s">
        <v>762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72.959800000000001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72.271500000000003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71.583200000000005</v>
      </c>
      <c r="Q49" s="82"/>
      <c r="T49" s="92" t="s">
        <v>122</v>
      </c>
      <c r="U49" s="87" t="s">
        <v>385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70.894900000000007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70.206599999999995</v>
      </c>
      <c r="Q51" s="82"/>
      <c r="T51" s="92" t="s">
        <v>105</v>
      </c>
      <c r="U51" s="87" t="s">
        <v>763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69.518299999999996</v>
      </c>
      <c r="Q52" s="82"/>
      <c r="T52" s="92" t="s">
        <v>106</v>
      </c>
      <c r="U52" s="87" t="s">
        <v>764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68.83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68.1417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67.453400000000002</v>
      </c>
      <c r="Q55" s="82"/>
      <c r="T55" s="92" t="s">
        <v>108</v>
      </c>
      <c r="U55" s="87" t="s">
        <v>765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66.76509999999999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66.076799999999992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65.388499999999993</v>
      </c>
      <c r="Q58" s="82"/>
      <c r="T58" s="92" t="s">
        <v>109</v>
      </c>
      <c r="U58" s="87" t="s">
        <v>592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64.700199999999995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64.011899999999997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63.323599999999999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62.635300000000001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61.947000000000003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550</v>
      </c>
      <c r="M4" s="4"/>
      <c r="O4" s="11" t="s">
        <v>66</v>
      </c>
      <c r="Q4" s="55">
        <v>57.52</v>
      </c>
      <c r="R4" s="499">
        <v>-2.3E-3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5752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-281.05000000000018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-331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-5.4413940489889859E-2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467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63.272000000000006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62.69680000000001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62.121600000000008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61.546400000000006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60.971200000000003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60.396000000000008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59.820800000000006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59.245600000000003</v>
      </c>
      <c r="Q49" s="2"/>
      <c r="T49" s="92" t="s">
        <v>122</v>
      </c>
      <c r="U49" s="129" t="s">
        <v>588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58.670400000000001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58.095200000000006</v>
      </c>
      <c r="Q51" s="2"/>
      <c r="T51" s="92" t="s">
        <v>105</v>
      </c>
      <c r="U51" s="129" t="s">
        <v>766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57.52</v>
      </c>
      <c r="Q52" s="2"/>
      <c r="T52" s="92" t="s">
        <v>106</v>
      </c>
      <c r="U52" s="129" t="s">
        <v>767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56.944800000000001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56.369600000000005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55.794400000000003</v>
      </c>
      <c r="T55" s="92" t="s">
        <v>108</v>
      </c>
      <c r="U55" s="129" t="s">
        <v>768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55.219200000000001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54.643999999999998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54.068800000000003</v>
      </c>
      <c r="T58" s="92" t="s">
        <v>109</v>
      </c>
      <c r="U58" s="129" t="s">
        <v>630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53.493600000000008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52.918400000000005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52.343200000000003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51.768000000000001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5" priority="13">
      <formula>F22&gt;0</formula>
    </cfRule>
    <cfRule type="expression" dxfId="64" priority="14">
      <formula>F22&lt;0</formula>
    </cfRule>
  </conditionalFormatting>
  <conditionalFormatting sqref="H22:H39">
    <cfRule type="expression" dxfId="63" priority="11">
      <formula>H22&gt;0</formula>
    </cfRule>
    <cfRule type="expression" dxfId="62" priority="12">
      <formula>H22&lt;0</formula>
    </cfRule>
  </conditionalFormatting>
  <conditionalFormatting sqref="Q8">
    <cfRule type="expression" dxfId="61" priority="7">
      <formula>Q8&gt;0</formula>
    </cfRule>
    <cfRule type="expression" dxfId="60" priority="8">
      <formula>Q8&lt;0</formula>
    </cfRule>
  </conditionalFormatting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M40">
    <cfRule type="expression" dxfId="57" priority="5">
      <formula>M40&gt;0</formula>
    </cfRule>
    <cfRule type="expression" dxfId="56" priority="6">
      <formula>M40&lt;0</formula>
    </cfRule>
  </conditionalFormatting>
  <conditionalFormatting sqref="J36">
    <cfRule type="expression" dxfId="55" priority="3">
      <formula>J36&gt;0</formula>
    </cfRule>
    <cfRule type="expression" dxfId="54" priority="4">
      <formula>J36&lt;0</formula>
    </cfRule>
  </conditionalFormatting>
  <conditionalFormatting sqref="J37">
    <cfRule type="expression" dxfId="53" priority="1">
      <formula>J37&gt;0</formula>
    </cfRule>
    <cfRule type="expression" dxfId="52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33.97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33.97</v>
      </c>
      <c r="R4" s="499">
        <v>7.7000000000000002E-3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37.367000000000004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37.027300000000004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36.687600000000003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36.347900000000003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36.008200000000002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35.668500000000002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35.328800000000001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34.989100000000001</v>
      </c>
      <c r="Q49" s="2"/>
      <c r="T49" s="10" t="s">
        <v>104</v>
      </c>
      <c r="U49" s="10" t="s">
        <v>593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34.6494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34.309699999999999</v>
      </c>
      <c r="Q51" s="2"/>
      <c r="T51" s="10" t="s">
        <v>105</v>
      </c>
      <c r="U51" s="10" t="s">
        <v>769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33.97</v>
      </c>
      <c r="Q52" s="2"/>
      <c r="T52" s="10" t="s">
        <v>106</v>
      </c>
      <c r="U52" s="10" t="s">
        <v>526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33.630299999999998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33.290599999999998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32.950899999999997</v>
      </c>
      <c r="T55" s="10" t="s">
        <v>108</v>
      </c>
      <c r="U55" s="10" t="s">
        <v>770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32.611199999999997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32.271499999999996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31.931799999999996</v>
      </c>
      <c r="T58" s="10" t="s">
        <v>109</v>
      </c>
      <c r="U58" s="10" t="s">
        <v>631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31.592100000000002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31.252400000000002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30.912700000000001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30.573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153.44999999999999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153.44999999999999</v>
      </c>
      <c r="R4" s="499">
        <v>2.2000000000000001E-3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168.79499999999999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167.26050000000001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165.726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164.19149999999999</v>
      </c>
      <c r="Q49" s="2"/>
      <c r="T49" s="92" t="s">
        <v>104</v>
      </c>
      <c r="U49" s="432" t="s">
        <v>632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162.65699999999998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161.1225</v>
      </c>
      <c r="Q51" s="2"/>
      <c r="T51" s="92" t="s">
        <v>105</v>
      </c>
      <c r="U51" s="432" t="s">
        <v>771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159.58799999999999</v>
      </c>
      <c r="Q52" s="2"/>
      <c r="T52" s="92" t="s">
        <v>106</v>
      </c>
      <c r="U52" s="432" t="s">
        <v>594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158.05349999999999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156.51899999999998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154.9845</v>
      </c>
      <c r="Q55" s="2"/>
      <c r="T55" s="92" t="s">
        <v>108</v>
      </c>
      <c r="U55" s="432" t="s">
        <v>772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153.44999999999999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151.91549999999998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150.381</v>
      </c>
      <c r="Q58" s="2"/>
      <c r="T58" s="92" t="s">
        <v>109</v>
      </c>
      <c r="U58" s="432" t="s">
        <v>583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148.84649999999999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147.31199999999998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145.77749999999997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144.24299999999999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142.70849999999999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141.17400000000001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139.6395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138.10499999999999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43.9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43.9</v>
      </c>
      <c r="R4" s="499">
        <v>1.15E-2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48.29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47.850999999999999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47.411999999999999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46.972999999999999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46.533999999999999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46.094999999999999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45.655999999999999</v>
      </c>
      <c r="Q49" s="2"/>
      <c r="T49" s="92" t="s">
        <v>122</v>
      </c>
      <c r="U49" s="432" t="s">
        <v>402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45.216999999999999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44.777999999999999</v>
      </c>
      <c r="Q51" s="2"/>
      <c r="T51" s="92" t="s">
        <v>105</v>
      </c>
      <c r="U51" s="432" t="s">
        <v>773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44.338999999999999</v>
      </c>
      <c r="Q52" s="2"/>
      <c r="T52" s="92" t="s">
        <v>106</v>
      </c>
      <c r="U52" s="432" t="s">
        <v>483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43.9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43.460999999999999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43.021999999999998</v>
      </c>
      <c r="Q55" s="2"/>
      <c r="T55" s="92" t="s">
        <v>108</v>
      </c>
      <c r="U55" s="432" t="s">
        <v>774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42.582999999999998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42.143999999999998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41.704999999999998</v>
      </c>
      <c r="Q58" s="2"/>
      <c r="T58" s="92" t="s">
        <v>109</v>
      </c>
      <c r="U58" s="432" t="s">
        <v>633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41.265999999999998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40.826999999999998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40.387999999999998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39.948999999999998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39.51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112.88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112.88</v>
      </c>
      <c r="R4" s="499">
        <v>-1E-3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124.16800000000001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123.03920000000001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121.91040000000001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120.7816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119.6528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118.524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117.3952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116.2664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115.13759999999999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114.00879999999999</v>
      </c>
      <c r="T49" s="92" t="s">
        <v>122</v>
      </c>
      <c r="U49" s="87" t="s">
        <v>402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112.88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111.7512</v>
      </c>
      <c r="T51" s="92" t="s">
        <v>105</v>
      </c>
      <c r="U51" s="87" t="s">
        <v>775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110.6224</v>
      </c>
      <c r="T52" s="92" t="s">
        <v>106</v>
      </c>
      <c r="U52" s="87" t="s">
        <v>561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109.49359999999999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108.36479999999999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107.23599999999999</v>
      </c>
      <c r="T55" s="92" t="s">
        <v>108</v>
      </c>
      <c r="U55" s="87" t="s">
        <v>776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106.10719999999999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104.97840000000001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103.8496</v>
      </c>
      <c r="T58" s="92" t="s">
        <v>109</v>
      </c>
      <c r="U58" s="87" t="s">
        <v>634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102.7208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101.592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165.48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165.48</v>
      </c>
      <c r="R4" s="499">
        <v>-3.3E-3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602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182.02799999999999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180.3732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178.7184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177.06360000000001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175.40879999999999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173.75399999999999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172.0992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170.4444</v>
      </c>
      <c r="Q49" s="82"/>
      <c r="T49" s="92" t="s">
        <v>104</v>
      </c>
      <c r="U49" s="87" t="s">
        <v>577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168.78959999999998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167.13479999999998</v>
      </c>
      <c r="Q51" s="82"/>
      <c r="T51" s="92" t="s">
        <v>105</v>
      </c>
      <c r="U51" s="87" t="s">
        <v>777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165.48</v>
      </c>
      <c r="Q52" s="82"/>
      <c r="T52" s="92" t="s">
        <v>106</v>
      </c>
      <c r="U52" s="87" t="s">
        <v>572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163.8252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162.1704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160.51559999999998</v>
      </c>
      <c r="Q55" s="82"/>
      <c r="T55" s="92" t="s">
        <v>108</v>
      </c>
      <c r="U55" s="87" t="s">
        <v>778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158.86079999999998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157.20599999999999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155.55119999999999</v>
      </c>
      <c r="Q58" s="82"/>
      <c r="T58" s="92" t="s">
        <v>109</v>
      </c>
      <c r="U58" s="87" t="s">
        <v>635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153.8964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152.24160000000001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150.58679999999998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148.93199999999999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2017-04-11T02:26:48Z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