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1" i="46" l="1"/>
  <c r="K121" i="46" s="1"/>
  <c r="G121" i="46"/>
  <c r="H121" i="46"/>
  <c r="K24" i="46"/>
  <c r="A889" i="38"/>
  <c r="D889" i="38"/>
  <c r="E889" i="38"/>
  <c r="G889" i="38"/>
  <c r="H889" i="38"/>
  <c r="K889" i="38"/>
  <c r="L889" i="38" s="1"/>
  <c r="M889" i="38"/>
  <c r="N889" i="38" s="1"/>
  <c r="S889" i="38"/>
  <c r="V889" i="38"/>
  <c r="X889" i="38" l="1"/>
  <c r="P889" i="38"/>
  <c r="Q889" i="38" s="1"/>
  <c r="W889" i="38"/>
  <c r="O889" i="38"/>
  <c r="Z889" i="38"/>
  <c r="U889" i="38"/>
  <c r="A888" i="38"/>
  <c r="D888" i="38"/>
  <c r="E888" i="38"/>
  <c r="G888" i="38"/>
  <c r="H888" i="38"/>
  <c r="K888" i="38"/>
  <c r="L888" i="38" s="1"/>
  <c r="M888" i="38"/>
  <c r="N888" i="38" s="1"/>
  <c r="O888" i="38" s="1"/>
  <c r="S888" i="38"/>
  <c r="F58" i="107"/>
  <c r="H58" i="107"/>
  <c r="G58" i="107"/>
  <c r="K9" i="107"/>
  <c r="H18" i="107"/>
  <c r="F378" i="25"/>
  <c r="H378" i="25"/>
  <c r="G378" i="25"/>
  <c r="F130" i="25"/>
  <c r="F129" i="25"/>
  <c r="F128" i="25"/>
  <c r="Y889"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F85" i="129"/>
  <c r="M85" i="129"/>
  <c r="C85" i="129"/>
  <c r="K19" i="129"/>
  <c r="H19" i="129"/>
  <c r="F19" i="129"/>
  <c r="H85" i="129"/>
  <c r="K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H85" i="128"/>
  <c r="K85" i="128"/>
  <c r="M19" i="128"/>
  <c r="H19" i="128"/>
  <c r="M85" i="128"/>
  <c r="K19" i="128"/>
  <c r="F19" i="128"/>
  <c r="C85" i="128"/>
  <c r="F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H19" i="127"/>
  <c r="K19" i="127"/>
  <c r="F19" i="127"/>
  <c r="C85" i="127"/>
  <c r="F85" i="127"/>
  <c r="H85" i="127"/>
  <c r="M19" i="127"/>
  <c r="K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K19" i="126"/>
  <c r="C85" i="126"/>
  <c r="K85" i="126"/>
  <c r="H85" i="126"/>
  <c r="C19" i="126"/>
  <c r="M85" i="126"/>
  <c r="F19" i="126"/>
  <c r="M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F19" i="125"/>
  <c r="H19" i="125"/>
  <c r="C19" i="125"/>
  <c r="F85" i="125"/>
  <c r="C85" i="125"/>
  <c r="M19" i="125"/>
  <c r="H85" i="125"/>
  <c r="M85" i="125"/>
  <c r="K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K85" i="124"/>
  <c r="H85" i="124"/>
  <c r="C85" i="123"/>
  <c r="F85" i="123"/>
  <c r="F85" i="124"/>
  <c r="C85" i="124"/>
  <c r="M85" i="123"/>
  <c r="K85" i="123"/>
  <c r="K19" i="124"/>
  <c r="F19" i="124"/>
  <c r="H19" i="124"/>
  <c r="M19" i="123"/>
  <c r="C19" i="124"/>
  <c r="H85" i="123"/>
  <c r="H19" i="123"/>
  <c r="M19" i="124"/>
  <c r="M85" i="124"/>
  <c r="F19"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H19" i="122"/>
  <c r="K85" i="122"/>
  <c r="M85" i="122"/>
  <c r="F19" i="122"/>
  <c r="C85" i="122"/>
  <c r="M19" i="122"/>
  <c r="H85" i="122"/>
  <c r="F85" i="122"/>
  <c r="C19"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H19" i="120"/>
  <c r="C85" i="120"/>
  <c r="K85" i="121"/>
  <c r="F85" i="121"/>
  <c r="M85" i="121"/>
  <c r="M19" i="121"/>
  <c r="M19" i="120"/>
  <c r="K85" i="120"/>
  <c r="C19" i="120"/>
  <c r="F19" i="120"/>
  <c r="F19" i="121"/>
  <c r="H85" i="120"/>
  <c r="F85" i="120"/>
  <c r="K19" i="121"/>
  <c r="C85" i="121"/>
  <c r="K19" i="120"/>
  <c r="H85" i="121"/>
  <c r="M85"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19" i="119"/>
  <c r="K85" i="119"/>
  <c r="H19" i="119"/>
  <c r="C85" i="119"/>
  <c r="M85" i="119"/>
  <c r="H85" i="119"/>
  <c r="F19" i="119"/>
  <c r="K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H85" i="118"/>
  <c r="C85" i="118"/>
  <c r="M85" i="118"/>
  <c r="K85" i="118"/>
  <c r="M19" i="118"/>
  <c r="F85" i="118"/>
  <c r="C19" i="118"/>
  <c r="K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K85" i="116"/>
  <c r="F85" i="117"/>
  <c r="M85" i="116"/>
  <c r="H19" i="116"/>
  <c r="H85" i="116"/>
  <c r="C85" i="117"/>
  <c r="M19" i="117"/>
  <c r="F19" i="116"/>
  <c r="K19" i="116"/>
  <c r="K85" i="117"/>
  <c r="C85" i="116"/>
  <c r="H85" i="117"/>
  <c r="M85" i="117"/>
  <c r="F19" i="117"/>
  <c r="M19" i="116"/>
  <c r="F85" i="116"/>
  <c r="K19" i="117"/>
  <c r="C19" i="117"/>
  <c r="H19"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C85" i="115"/>
  <c r="H85" i="115"/>
  <c r="H19" i="115"/>
  <c r="M85" i="115"/>
  <c r="K85" i="115"/>
  <c r="K19" i="115"/>
  <c r="F19" i="115"/>
  <c r="F85"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H85" i="114"/>
  <c r="H19" i="114"/>
  <c r="F85" i="114"/>
  <c r="M19" i="114"/>
  <c r="K19" i="114"/>
  <c r="K85" i="114"/>
  <c r="C85" i="114"/>
  <c r="M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H19" i="112"/>
  <c r="C85" i="113"/>
  <c r="C85" i="112"/>
  <c r="M19" i="112"/>
  <c r="C19" i="112"/>
  <c r="K19" i="112"/>
  <c r="K85" i="113"/>
  <c r="F85" i="112"/>
  <c r="F85" i="113"/>
  <c r="M85" i="113"/>
  <c r="K19" i="113"/>
  <c r="M19" i="113"/>
  <c r="K85" i="112"/>
  <c r="H85" i="112"/>
  <c r="H19" i="113"/>
  <c r="F19" i="112"/>
  <c r="H85" i="113"/>
  <c r="M85" i="112"/>
  <c r="C19" i="113"/>
  <c r="F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19" i="111"/>
  <c r="F85" i="110"/>
  <c r="F85" i="111"/>
  <c r="H19" i="110"/>
  <c r="C19" i="111"/>
  <c r="K85" i="111"/>
  <c r="K19" i="111"/>
  <c r="M85" i="110"/>
  <c r="C19" i="110"/>
  <c r="H85" i="111"/>
  <c r="K19" i="110"/>
  <c r="H85" i="110"/>
  <c r="F19" i="111"/>
  <c r="F19" i="110"/>
  <c r="C85" i="110"/>
  <c r="M19" i="110"/>
  <c r="C85" i="111"/>
  <c r="M19" i="111"/>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F19" i="109"/>
  <c r="F85" i="109"/>
  <c r="H19" i="109"/>
  <c r="K19" i="109"/>
  <c r="M19" i="109"/>
  <c r="H85" i="109"/>
  <c r="C19" i="109"/>
  <c r="C85" i="109"/>
  <c r="M85" i="109"/>
  <c r="K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M19" i="108"/>
  <c r="C19" i="108"/>
  <c r="M85" i="108"/>
  <c r="K85" i="108"/>
  <c r="F19" i="108"/>
  <c r="K19" i="108"/>
  <c r="H19" i="108"/>
  <c r="C85"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5" i="107"/>
  <c r="M19" i="107"/>
  <c r="M85" i="107"/>
  <c r="C85" i="107"/>
  <c r="K19" i="107"/>
  <c r="C19" i="107"/>
  <c r="H19" i="107"/>
  <c r="K85" i="107"/>
  <c r="F19" i="107"/>
  <c r="F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F85" i="106"/>
  <c r="H85" i="106"/>
  <c r="C85" i="106"/>
  <c r="M19" i="106"/>
  <c r="F19" i="106"/>
  <c r="K19" i="106"/>
  <c r="C19" i="106"/>
  <c r="K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19" i="47"/>
  <c r="C41" i="46"/>
  <c r="M19" i="47"/>
  <c r="H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85" i="105"/>
  <c r="K19" i="105"/>
  <c r="H85" i="105"/>
  <c r="H19" i="105"/>
  <c r="F19" i="105"/>
  <c r="M85" i="105"/>
  <c r="F85" i="105"/>
  <c r="M19" i="105"/>
  <c r="C19"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F19" i="104"/>
  <c r="K19" i="104"/>
  <c r="M19" i="104"/>
  <c r="C19" i="104"/>
  <c r="H19" i="104"/>
  <c r="M85" i="104"/>
  <c r="C85"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F91" i="103"/>
  <c r="F19" i="103"/>
  <c r="K19" i="103"/>
  <c r="H19" i="103"/>
  <c r="K91" i="103"/>
  <c r="C91" i="103"/>
  <c r="H91" i="103"/>
  <c r="M91" i="103"/>
  <c r="C19" i="103"/>
  <c r="M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C87" i="102"/>
  <c r="M19" i="102"/>
  <c r="F19" i="102"/>
  <c r="K87" i="102"/>
  <c r="H19" i="102"/>
  <c r="H87" i="102"/>
  <c r="C19" i="102"/>
  <c r="M87" i="102"/>
  <c r="F87" i="102"/>
  <c r="K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H85" i="100"/>
  <c r="M85" i="99"/>
  <c r="K22" i="101"/>
  <c r="K85" i="99"/>
  <c r="H85" i="99"/>
  <c r="F19" i="100"/>
  <c r="F90" i="101"/>
  <c r="M19" i="100"/>
  <c r="M22" i="101"/>
  <c r="K85" i="100"/>
  <c r="F19" i="99"/>
  <c r="M19" i="99"/>
  <c r="K19" i="99"/>
  <c r="M90" i="101"/>
  <c r="C85" i="100"/>
  <c r="K90" i="101"/>
  <c r="H22" i="101"/>
  <c r="F85" i="100"/>
  <c r="M85" i="100"/>
  <c r="F85" i="99"/>
  <c r="K19" i="100"/>
  <c r="H90" i="101"/>
  <c r="C90" i="101"/>
  <c r="H19" i="99"/>
  <c r="C85" i="99"/>
  <c r="C19" i="99"/>
  <c r="F22" i="101"/>
  <c r="H19" i="100"/>
  <c r="C22" i="101"/>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H19" i="98"/>
  <c r="K25" i="88"/>
  <c r="M85" i="97"/>
  <c r="C85" i="98"/>
  <c r="M19" i="97"/>
  <c r="M19" i="98"/>
  <c r="H19" i="97"/>
  <c r="F85" i="98"/>
  <c r="H85" i="97"/>
  <c r="C19" i="97"/>
  <c r="M85" i="98"/>
  <c r="C19" i="98"/>
  <c r="H85" i="98"/>
  <c r="F19" i="98"/>
  <c r="K19" i="98"/>
  <c r="C85" i="97"/>
  <c r="K85" i="97"/>
  <c r="K85" i="98"/>
  <c r="K19" i="97"/>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K19" i="96"/>
  <c r="H94" i="96"/>
  <c r="C19" i="96"/>
  <c r="C94" i="96"/>
  <c r="K94" i="96"/>
  <c r="F19" i="96"/>
  <c r="F94" i="96"/>
  <c r="M19" i="96"/>
  <c r="H19" i="96"/>
  <c r="M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F19" i="95"/>
  <c r="F85" i="95"/>
  <c r="M19" i="95"/>
  <c r="K19" i="95"/>
  <c r="H19" i="95"/>
  <c r="C19" i="95"/>
  <c r="K85" i="95"/>
  <c r="M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K85" i="94"/>
  <c r="H19" i="94"/>
  <c r="M19" i="94"/>
  <c r="C19" i="94"/>
  <c r="C85" i="94"/>
  <c r="H85" i="94"/>
  <c r="F85" i="94"/>
  <c r="F19"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C113" i="93"/>
  <c r="M113" i="93"/>
  <c r="F113" i="93"/>
  <c r="K113" i="93"/>
  <c r="H113" i="93"/>
  <c r="M26"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H121" i="92"/>
  <c r="C30" i="92"/>
  <c r="F30" i="92"/>
  <c r="H85" i="91"/>
  <c r="K30" i="92"/>
  <c r="H19" i="91"/>
  <c r="H30" i="92"/>
  <c r="C121" i="92"/>
  <c r="C85" i="91"/>
  <c r="C19" i="91"/>
  <c r="K121" i="92"/>
  <c r="K19" i="91"/>
  <c r="M85" i="91"/>
  <c r="F85" i="91"/>
  <c r="K85" i="91"/>
  <c r="F121" i="92"/>
  <c r="F19" i="47"/>
  <c r="M121" i="92"/>
  <c r="F19" i="91"/>
  <c r="M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H85" i="90"/>
  <c r="F85" i="90"/>
  <c r="H19" i="90"/>
  <c r="M85" i="90"/>
  <c r="C85" i="90"/>
  <c r="M19" i="90"/>
  <c r="C19" i="90"/>
  <c r="F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19" i="89"/>
  <c r="K85" i="89"/>
  <c r="H19" i="89"/>
  <c r="H85"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F19" i="87"/>
  <c r="K107" i="88"/>
  <c r="K19" i="87"/>
  <c r="F25" i="88"/>
  <c r="M107" i="88"/>
  <c r="M19" i="87"/>
  <c r="C107" i="88"/>
  <c r="M85" i="87"/>
  <c r="C85" i="87"/>
  <c r="M25" i="88"/>
  <c r="F85" i="87"/>
  <c r="H85" i="87"/>
  <c r="K85" i="87"/>
  <c r="H107" i="88"/>
  <c r="F107" i="88"/>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M85" i="86"/>
  <c r="H19" i="86"/>
  <c r="F19" i="86"/>
  <c r="K85" i="86"/>
  <c r="H85" i="86"/>
  <c r="M19" i="86"/>
  <c r="C85"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K19" i="85"/>
  <c r="C85" i="85"/>
  <c r="H85" i="85"/>
  <c r="F19" i="85"/>
  <c r="M19" i="85"/>
  <c r="M85" i="85"/>
  <c r="C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M85" i="83"/>
  <c r="C25" i="84"/>
  <c r="H19" i="83"/>
  <c r="F110" i="84"/>
  <c r="K110" i="84"/>
  <c r="C19" i="83"/>
  <c r="H85" i="83"/>
  <c r="H110" i="84"/>
  <c r="M25" i="84"/>
  <c r="F19" i="83"/>
  <c r="C85" i="83"/>
  <c r="K85" i="83"/>
  <c r="H25" i="84"/>
  <c r="M110" i="84"/>
  <c r="F85" i="83"/>
  <c r="C110" i="84"/>
  <c r="M19" i="83"/>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H60" i="82"/>
  <c r="H19" i="82"/>
  <c r="M19" i="82"/>
  <c r="M60" i="82"/>
  <c r="M23" i="74"/>
  <c r="F19" i="82"/>
  <c r="C23" i="74"/>
  <c r="H23" i="74"/>
  <c r="C60" i="82"/>
  <c r="K60" i="82"/>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78" i="75"/>
  <c r="H78" i="75"/>
  <c r="M96" i="31"/>
  <c r="F78" i="75"/>
  <c r="C78" i="75"/>
  <c r="F96" i="31"/>
  <c r="K96" i="31"/>
  <c r="H96" i="31"/>
  <c r="K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M19" i="64"/>
  <c r="M85" i="64"/>
  <c r="K19" i="64"/>
  <c r="K85"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M30" i="81"/>
  <c r="H30" i="81"/>
  <c r="H110" i="81"/>
  <c r="C110" i="81"/>
  <c r="K110" i="81"/>
  <c r="F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19" i="80"/>
  <c r="F85" i="80"/>
  <c r="F19" i="80"/>
  <c r="M19" i="80"/>
  <c r="K85" i="80"/>
  <c r="H85" i="80"/>
  <c r="K19" i="80"/>
  <c r="M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F19" i="79"/>
  <c r="H19" i="79"/>
  <c r="K19" i="79"/>
  <c r="C19" i="79"/>
  <c r="K65" i="79"/>
  <c r="M65" i="79"/>
  <c r="C65" i="79"/>
  <c r="H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19" i="78"/>
  <c r="H19" i="78"/>
  <c r="M19" i="78"/>
  <c r="F85" i="78"/>
  <c r="K85" i="78"/>
  <c r="M85" i="78"/>
  <c r="K19" i="78"/>
  <c r="C19" i="78"/>
  <c r="C85"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19" i="77"/>
  <c r="H89" i="77"/>
  <c r="M19" i="77"/>
  <c r="C19" i="77"/>
  <c r="C89" i="77"/>
  <c r="F8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C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F93" i="68"/>
  <c r="C93" i="68"/>
  <c r="K93" i="68"/>
  <c r="M93" i="68"/>
  <c r="H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F908" i="25"/>
  <c r="M908" i="25"/>
  <c r="H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67" i="60"/>
  <c r="H81" i="61"/>
  <c r="M19" i="68"/>
  <c r="M19" i="3"/>
  <c r="M81" i="61"/>
  <c r="C19" i="68"/>
  <c r="M19" i="61"/>
  <c r="C19" i="66"/>
  <c r="F86" i="53"/>
  <c r="F63" i="66"/>
  <c r="K19" i="75"/>
  <c r="F25" i="31"/>
  <c r="H55" i="50"/>
  <c r="F30" i="40"/>
  <c r="M30" i="49"/>
  <c r="K65" i="71"/>
  <c r="H111" i="45"/>
  <c r="M63" i="66"/>
  <c r="M19" i="53"/>
  <c r="M25" i="31"/>
  <c r="K65" i="63"/>
  <c r="H19" i="41"/>
  <c r="H19" i="71"/>
  <c r="K60" i="51"/>
  <c r="M19" i="70"/>
  <c r="C25" i="31"/>
  <c r="M19" i="63"/>
  <c r="C72" i="59"/>
  <c r="C451" i="17"/>
  <c r="F19" i="71"/>
  <c r="M19" i="55"/>
  <c r="H47" i="58"/>
  <c r="H19" i="34"/>
  <c r="H25" i="31"/>
  <c r="M55" i="50"/>
  <c r="C19" i="55"/>
  <c r="K90" i="72"/>
  <c r="F60" i="51"/>
  <c r="M19" i="60"/>
  <c r="K72" i="59"/>
  <c r="F451" i="17"/>
  <c r="F19" i="61"/>
  <c r="M19" i="50"/>
  <c r="K67" i="60"/>
  <c r="C19" i="72"/>
  <c r="C19" i="70"/>
  <c r="K23" i="57"/>
  <c r="H119" i="7"/>
  <c r="H19" i="68"/>
  <c r="M19" i="72"/>
  <c r="F230" i="58"/>
  <c r="K23" i="17"/>
  <c r="F65" i="71"/>
  <c r="H75" i="41"/>
  <c r="M23" i="17"/>
  <c r="F19" i="75"/>
  <c r="C156" i="49"/>
  <c r="H19" i="66"/>
  <c r="M100" i="34"/>
  <c r="H86" i="53"/>
  <c r="M86" i="53"/>
  <c r="H51" i="54"/>
  <c r="K30" i="40"/>
  <c r="H156" i="49"/>
  <c r="C47" i="58"/>
  <c r="F136" i="25"/>
  <c r="K213" i="57"/>
  <c r="H90" i="72"/>
  <c r="K19" i="41"/>
  <c r="C63" i="66"/>
  <c r="C19" i="64"/>
  <c r="K156" i="49"/>
  <c r="F23" i="74"/>
  <c r="K19" i="34"/>
  <c r="F81" i="61"/>
  <c r="F19" i="59"/>
  <c r="F100" i="34"/>
  <c r="M30" i="40"/>
  <c r="F19" i="53"/>
  <c r="C19" i="52"/>
  <c r="M65" i="63"/>
  <c r="C19" i="41"/>
  <c r="F51" i="54"/>
  <c r="F47" i="58"/>
  <c r="C23" i="57"/>
  <c r="C19" i="50"/>
  <c r="F90" i="72"/>
  <c r="C19" i="73"/>
  <c r="C119" i="7"/>
  <c r="K19" i="59"/>
  <c r="H19" i="50"/>
  <c r="C23" i="17"/>
  <c r="F19" i="70"/>
  <c r="F19" i="45"/>
  <c r="F19" i="55"/>
  <c r="F119" i="7"/>
  <c r="M230" i="58"/>
  <c r="C19" i="61"/>
  <c r="F19" i="62"/>
  <c r="M60" i="51"/>
  <c r="F55" i="50"/>
  <c r="H19" i="53"/>
  <c r="H19" i="72"/>
  <c r="C86" i="53"/>
  <c r="K25" i="31"/>
  <c r="F85" i="64"/>
  <c r="K19" i="71"/>
  <c r="K100" i="34"/>
  <c r="M451" i="17"/>
  <c r="H94" i="52"/>
  <c r="H451" i="17"/>
  <c r="K19" i="55"/>
  <c r="C19" i="69"/>
  <c r="C19" i="62"/>
  <c r="K111" i="45"/>
  <c r="K81" i="61"/>
  <c r="K86" i="53"/>
  <c r="C19" i="34"/>
  <c r="K119" i="7"/>
  <c r="K55" i="50"/>
  <c r="F19" i="34"/>
  <c r="M47" i="58"/>
  <c r="C213" i="57"/>
  <c r="C94" i="52"/>
  <c r="F19" i="64"/>
  <c r="M111" i="45"/>
  <c r="M19" i="73"/>
  <c r="F67" i="60"/>
  <c r="C111" i="45"/>
  <c r="H19" i="73"/>
  <c r="K451" i="17"/>
  <c r="F213" i="57"/>
  <c r="F19" i="41"/>
  <c r="H30" i="40"/>
  <c r="M19" i="41"/>
  <c r="F19" i="66"/>
  <c r="H65" i="63"/>
  <c r="K51" i="54"/>
  <c r="M19" i="66"/>
  <c r="M51" i="54"/>
  <c r="F75" i="41"/>
  <c r="K19" i="50"/>
  <c r="H23" i="17"/>
  <c r="K19" i="62"/>
  <c r="F19" i="52"/>
  <c r="M156" i="49"/>
  <c r="M19" i="52"/>
  <c r="K19" i="52"/>
  <c r="M77" i="70"/>
  <c r="H19" i="3"/>
  <c r="C19" i="75"/>
  <c r="C19" i="45"/>
  <c r="K19" i="60"/>
  <c r="M23" i="57"/>
  <c r="H19" i="62"/>
  <c r="H63" i="66"/>
  <c r="C19" i="53"/>
  <c r="H100" i="34"/>
  <c r="M213" i="57"/>
  <c r="H72" i="59"/>
  <c r="C77" i="70"/>
  <c r="C67" i="60"/>
  <c r="K75" i="41"/>
  <c r="F19" i="54"/>
  <c r="K19" i="53"/>
  <c r="M75" i="41"/>
  <c r="F72" i="59"/>
  <c r="F94" i="52"/>
  <c r="K23" i="74"/>
  <c r="F19" i="63"/>
  <c r="C19" i="60"/>
  <c r="C81" i="61"/>
  <c r="K94" i="52"/>
  <c r="F19" i="60"/>
  <c r="H19" i="52"/>
  <c r="K19" i="61"/>
  <c r="F156" i="49"/>
  <c r="M65" i="71"/>
  <c r="F19" i="73"/>
  <c r="C85" i="64"/>
  <c r="F19" i="50"/>
  <c r="C19" i="63"/>
  <c r="K19" i="66"/>
  <c r="C19" i="59"/>
  <c r="M119" i="7"/>
  <c r="F28" i="43"/>
  <c r="M19" i="34"/>
  <c r="K19" i="70"/>
  <c r="H19" i="69"/>
  <c r="F111" i="45"/>
  <c r="M19" i="59"/>
  <c r="M19" i="45"/>
  <c r="C90" i="72"/>
  <c r="H19" i="59"/>
  <c r="H19" i="55"/>
  <c r="C19" i="54"/>
  <c r="H19" i="70"/>
  <c r="F65" i="63"/>
  <c r="K230" i="58"/>
  <c r="K77" i="70"/>
  <c r="F23" i="17"/>
  <c r="M19" i="62"/>
  <c r="M19" i="75"/>
  <c r="K19" i="54"/>
  <c r="H19" i="61"/>
  <c r="C65" i="63"/>
  <c r="H213" i="57"/>
  <c r="F19" i="72"/>
  <c r="F30" i="49"/>
  <c r="M19" i="71"/>
  <c r="K19" i="68"/>
  <c r="C55" i="50"/>
  <c r="M94" i="52"/>
  <c r="F19" i="68"/>
  <c r="H19" i="63"/>
  <c r="K19" i="69"/>
  <c r="H65" i="71"/>
  <c r="C75" i="41"/>
  <c r="H77" i="70"/>
  <c r="F77" i="70"/>
  <c r="K47" i="58"/>
  <c r="H136" i="25"/>
  <c r="F19" i="69"/>
  <c r="F19" i="3"/>
  <c r="C100" i="34"/>
  <c r="C19" i="3"/>
  <c r="K19" i="3"/>
  <c r="M19" i="69"/>
  <c r="M19" i="54"/>
  <c r="M72" i="59"/>
  <c r="H230" i="58"/>
  <c r="C65" i="71"/>
  <c r="K19" i="72"/>
  <c r="H19" i="54"/>
  <c r="C30" i="49"/>
  <c r="C51" i="54"/>
  <c r="K19" i="63"/>
  <c r="H19" i="75"/>
  <c r="K63" i="66"/>
  <c r="M90" i="72"/>
  <c r="C230" i="58"/>
  <c r="C30" i="40"/>
  <c r="K19" i="73"/>
  <c r="M67" i="60"/>
  <c r="F23" i="57"/>
  <c r="C19" i="71"/>
  <c r="H19" i="60"/>
  <c r="V887" i="38" l="1"/>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7" i="38" l="1"/>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8" i="38" l="1"/>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<sst xmlns="http://schemas.openxmlformats.org/spreadsheetml/2006/main" count="9608" uniqueCount="1397">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</sst>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numCache>
            </c:numRef>
          </c:yVal>
          <c:smooth val="1"/>
        </c:ser>
        <c:dLbls>
          <c:showLegendKey val="0"/>
          <c:showVal val="0"/>
          <c:showCatName val="0"/>
          <c:showSerName val="0"/>
          <c:showPercent val="0"/>
          <c:showBubbleSize val="0"/>
        </c:dLbls>
        <c:axId val="465625592"/>
        <c:axId val="465625984"/>
      </c:scatterChart>
      <c:valAx>
        <c:axId val="465625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5984"/>
        <c:crosses val="autoZero"/>
        <c:crossBetween val="midCat"/>
      </c:valAx>
      <c:valAx>
        <c:axId val="4656259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5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numCache>
            </c:numRef>
          </c:yVal>
          <c:smooth val="1"/>
        </c:ser>
        <c:dLbls>
          <c:showLegendKey val="0"/>
          <c:showVal val="0"/>
          <c:showCatName val="0"/>
          <c:showSerName val="0"/>
          <c:showPercent val="0"/>
          <c:showBubbleSize val="0"/>
        </c:dLbls>
        <c:axId val="465627944"/>
        <c:axId val="465627552"/>
      </c:scatterChart>
      <c:valAx>
        <c:axId val="465627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7552"/>
        <c:crosses val="autoZero"/>
        <c:crossBetween val="midCat"/>
      </c:valAx>
      <c:valAx>
        <c:axId val="4656275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79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numCache>
            </c:numRef>
          </c:yVal>
          <c:smooth val="1"/>
        </c:ser>
        <c:dLbls>
          <c:showLegendKey val="0"/>
          <c:showVal val="0"/>
          <c:showCatName val="0"/>
          <c:showSerName val="0"/>
          <c:showPercent val="0"/>
          <c:showBubbleSize val="0"/>
        </c:dLbls>
        <c:axId val="219114040"/>
        <c:axId val="219114824"/>
      </c:scatterChart>
      <c:valAx>
        <c:axId val="219114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9114824"/>
        <c:crosses val="autoZero"/>
        <c:crossBetween val="midCat"/>
      </c:valAx>
      <c:valAx>
        <c:axId val="2191148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9114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numCache>
            </c:numRef>
          </c:yVal>
          <c:smooth val="1"/>
        </c:ser>
        <c:dLbls>
          <c:showLegendKey val="0"/>
          <c:showVal val="0"/>
          <c:showCatName val="0"/>
          <c:showSerName val="0"/>
          <c:showPercent val="0"/>
          <c:showBubbleSize val="0"/>
        </c:dLbls>
        <c:axId val="495810416"/>
        <c:axId val="495806104"/>
      </c:scatterChart>
      <c:valAx>
        <c:axId val="495810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6104"/>
        <c:crosses val="autoZero"/>
        <c:crossBetween val="midCat"/>
      </c:valAx>
      <c:valAx>
        <c:axId val="4958061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10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numCache>
            </c:numRef>
          </c:yVal>
          <c:smooth val="1"/>
        </c:ser>
        <c:dLbls>
          <c:showLegendKey val="0"/>
          <c:showVal val="0"/>
          <c:showCatName val="0"/>
          <c:showSerName val="0"/>
          <c:showPercent val="0"/>
          <c:showBubbleSize val="0"/>
        </c:dLbls>
        <c:axId val="495806888"/>
        <c:axId val="495808848"/>
      </c:scatterChart>
      <c:valAx>
        <c:axId val="495806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8848"/>
        <c:crosses val="autoZero"/>
        <c:crossBetween val="midCat"/>
      </c:valAx>
      <c:valAx>
        <c:axId val="495808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6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numCache>
            </c:numRef>
          </c:yVal>
          <c:smooth val="1"/>
        </c:ser>
        <c:dLbls>
          <c:showLegendKey val="0"/>
          <c:showVal val="0"/>
          <c:showCatName val="0"/>
          <c:showSerName val="0"/>
          <c:showPercent val="0"/>
          <c:showBubbleSize val="0"/>
        </c:dLbls>
        <c:axId val="495806496"/>
        <c:axId val="495808064"/>
      </c:scatterChart>
      <c:valAx>
        <c:axId val="495806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8064"/>
        <c:crosses val="autoZero"/>
        <c:crossBetween val="midCat"/>
      </c:valAx>
      <c:valAx>
        <c:axId val="4958080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6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numCache>
            </c:numRef>
          </c:yVal>
          <c:smooth val="1"/>
        </c:ser>
        <c:dLbls>
          <c:showLegendKey val="0"/>
          <c:showVal val="0"/>
          <c:showCatName val="0"/>
          <c:showSerName val="0"/>
          <c:showPercent val="0"/>
          <c:showBubbleSize val="0"/>
        </c:dLbls>
        <c:axId val="495810808"/>
        <c:axId val="495803360"/>
      </c:scatterChart>
      <c:valAx>
        <c:axId val="495810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3360"/>
        <c:crosses val="autoZero"/>
        <c:crossBetween val="midCat"/>
      </c:valAx>
      <c:valAx>
        <c:axId val="4958033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108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numCache>
            </c:numRef>
          </c:yVal>
          <c:smooth val="1"/>
        </c:ser>
        <c:dLbls>
          <c:showLegendKey val="0"/>
          <c:showVal val="0"/>
          <c:showCatName val="0"/>
          <c:showSerName val="0"/>
          <c:showPercent val="0"/>
          <c:showBubbleSize val="0"/>
        </c:dLbls>
        <c:axId val="495805320"/>
        <c:axId val="495809632"/>
      </c:scatterChart>
      <c:valAx>
        <c:axId val="495805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9632"/>
        <c:crosses val="autoZero"/>
        <c:crossBetween val="midCat"/>
      </c:valAx>
      <c:valAx>
        <c:axId val="4958096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95805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97122840"/>
        <c:axId val="497120880"/>
      </c:lineChart>
      <c:dateAx>
        <c:axId val="497122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20880"/>
        <c:crosses val="autoZero"/>
        <c:auto val="1"/>
        <c:lblOffset val="100"/>
        <c:baseTimeUnit val="days"/>
      </c:dateAx>
      <c:valAx>
        <c:axId val="4971208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22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97125584"/>
        <c:axId val="497123624"/>
      </c:lineChart>
      <c:dateAx>
        <c:axId val="497125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23624"/>
        <c:crosses val="autoZero"/>
        <c:auto val="1"/>
        <c:lblOffset val="100"/>
        <c:baseTimeUnit val="days"/>
      </c:dateAx>
      <c:valAx>
        <c:axId val="497123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25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97123232"/>
        <c:axId val="497960152"/>
      </c:lineChart>
      <c:dateAx>
        <c:axId val="49712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0152"/>
        <c:crosses val="autoZero"/>
        <c:auto val="1"/>
        <c:lblOffset val="100"/>
        <c:baseTimeUnit val="days"/>
      </c:dateAx>
      <c:valAx>
        <c:axId val="497960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2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97964072"/>
        <c:axId val="497966032"/>
      </c:lineChart>
      <c:dateAx>
        <c:axId val="49796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6032"/>
        <c:crosses val="autoZero"/>
        <c:auto val="1"/>
        <c:lblOffset val="100"/>
        <c:baseTimeUnit val="days"/>
      </c:dateAx>
      <c:valAx>
        <c:axId val="49796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97961328"/>
        <c:axId val="497962896"/>
      </c:lineChart>
      <c:dateAx>
        <c:axId val="497961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2896"/>
        <c:crosses val="autoZero"/>
        <c:auto val="1"/>
        <c:lblOffset val="100"/>
        <c:baseTimeUnit val="days"/>
      </c:dateAx>
      <c:valAx>
        <c:axId val="4979628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97960544"/>
        <c:axId val="497962504"/>
      </c:lineChart>
      <c:dateAx>
        <c:axId val="49796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2504"/>
        <c:crosses val="autoZero"/>
        <c:auto val="1"/>
        <c:lblOffset val="100"/>
        <c:baseTimeUnit val="days"/>
      </c:dateAx>
      <c:valAx>
        <c:axId val="49796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97963288"/>
        <c:axId val="497966424"/>
      </c:lineChart>
      <c:dateAx>
        <c:axId val="497963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6424"/>
        <c:crosses val="autoZero"/>
        <c:auto val="1"/>
        <c:lblOffset val="100"/>
        <c:baseTimeUnit val="days"/>
      </c:dateAx>
      <c:valAx>
        <c:axId val="4979664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3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97958976"/>
        <c:axId val="497959368"/>
      </c:lineChart>
      <c:dateAx>
        <c:axId val="497958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59368"/>
        <c:crosses val="autoZero"/>
        <c:auto val="1"/>
        <c:lblOffset val="100"/>
        <c:baseTimeUnit val="days"/>
      </c:dateAx>
      <c:valAx>
        <c:axId val="49795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5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99660808"/>
        <c:axId val="499663160"/>
      </c:lineChart>
      <c:dateAx>
        <c:axId val="49966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3160"/>
        <c:crosses val="autoZero"/>
        <c:auto val="1"/>
        <c:lblOffset val="100"/>
        <c:baseTimeUnit val="days"/>
      </c:dateAx>
      <c:valAx>
        <c:axId val="499663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99660416"/>
        <c:axId val="499661200"/>
      </c:lineChart>
      <c:dateAx>
        <c:axId val="49966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1200"/>
        <c:crosses val="autoZero"/>
        <c:auto val="1"/>
        <c:lblOffset val="100"/>
        <c:baseTimeUnit val="days"/>
      </c:dateAx>
      <c:valAx>
        <c:axId val="49966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99662376"/>
        <c:axId val="499663552"/>
      </c:lineChart>
      <c:dateAx>
        <c:axId val="49966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3552"/>
        <c:crosses val="autoZero"/>
        <c:auto val="1"/>
        <c:lblOffset val="100"/>
        <c:baseTimeUnit val="days"/>
      </c:dateAx>
      <c:valAx>
        <c:axId val="49966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99664336"/>
        <c:axId val="499659632"/>
      </c:lineChart>
      <c:dateAx>
        <c:axId val="49966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59632"/>
        <c:crosses val="autoZero"/>
        <c:auto val="1"/>
        <c:lblOffset val="100"/>
        <c:baseTimeUnit val="days"/>
      </c:dateAx>
      <c:valAx>
        <c:axId val="49965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99665512"/>
        <c:axId val="499665904"/>
      </c:lineChart>
      <c:dateAx>
        <c:axId val="499665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5904"/>
        <c:crosses val="autoZero"/>
        <c:auto val="1"/>
        <c:lblOffset val="100"/>
        <c:baseTimeUnit val="days"/>
      </c:dateAx>
      <c:valAx>
        <c:axId val="4996659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6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513340240"/>
        <c:axId val="513346120"/>
      </c:lineChart>
      <c:dateAx>
        <c:axId val="513340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6120"/>
        <c:crosses val="autoZero"/>
        <c:auto val="1"/>
        <c:lblOffset val="100"/>
        <c:baseTimeUnit val="days"/>
      </c:dateAx>
      <c:valAx>
        <c:axId val="51334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513345728"/>
        <c:axId val="513343376"/>
      </c:lineChart>
      <c:dateAx>
        <c:axId val="513345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3376"/>
        <c:crosses val="autoZero"/>
        <c:auto val="1"/>
        <c:lblOffset val="100"/>
        <c:baseTimeUnit val="days"/>
      </c:dateAx>
      <c:valAx>
        <c:axId val="51334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513341808"/>
        <c:axId val="513344944"/>
      </c:lineChart>
      <c:dateAx>
        <c:axId val="51334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4944"/>
        <c:crosses val="autoZero"/>
        <c:auto val="1"/>
        <c:lblOffset val="100"/>
        <c:baseTimeUnit val="days"/>
      </c:dateAx>
      <c:valAx>
        <c:axId val="51334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1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513343768"/>
        <c:axId val="513341024"/>
      </c:lineChart>
      <c:dateAx>
        <c:axId val="51334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1024"/>
        <c:crosses val="autoZero"/>
        <c:auto val="1"/>
        <c:lblOffset val="100"/>
        <c:baseTimeUnit val="days"/>
      </c:dateAx>
      <c:valAx>
        <c:axId val="5133410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513344552"/>
        <c:axId val="513341416"/>
      </c:lineChart>
      <c:dateAx>
        <c:axId val="51334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1416"/>
        <c:crosses val="autoZero"/>
        <c:auto val="1"/>
        <c:lblOffset val="100"/>
        <c:baseTimeUnit val="days"/>
      </c:dateAx>
      <c:valAx>
        <c:axId val="513341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513339456"/>
        <c:axId val="513339848"/>
      </c:lineChart>
      <c:dateAx>
        <c:axId val="51333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39848"/>
        <c:crosses val="autoZero"/>
        <c:auto val="1"/>
        <c:lblOffset val="100"/>
        <c:baseTimeUnit val="days"/>
      </c:dateAx>
      <c:valAx>
        <c:axId val="5133398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394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7960936"/>
        <c:axId val="503281000"/>
      </c:lineChart>
      <c:dateAx>
        <c:axId val="49796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1000"/>
        <c:crosses val="autoZero"/>
        <c:auto val="1"/>
        <c:lblOffset val="100"/>
        <c:baseTimeUnit val="days"/>
      </c:dateAx>
      <c:valAx>
        <c:axId val="50328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609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3286488"/>
        <c:axId val="503286096"/>
      </c:lineChart>
      <c:dateAx>
        <c:axId val="50328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6096"/>
        <c:crosses val="autoZero"/>
        <c:auto val="1"/>
        <c:lblOffset val="100"/>
        <c:baseTimeUnit val="days"/>
      </c:dateAx>
      <c:valAx>
        <c:axId val="50328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3285312"/>
        <c:axId val="503283744"/>
      </c:lineChart>
      <c:dateAx>
        <c:axId val="50328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3744"/>
        <c:crosses val="autoZero"/>
        <c:auto val="1"/>
        <c:lblOffset val="100"/>
        <c:baseTimeUnit val="days"/>
      </c:dateAx>
      <c:valAx>
        <c:axId val="50328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03284528"/>
        <c:axId val="503285704"/>
      </c:lineChart>
      <c:dateAx>
        <c:axId val="50328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5704"/>
        <c:crosses val="autoZero"/>
        <c:auto val="1"/>
        <c:lblOffset val="100"/>
        <c:baseTimeUnit val="days"/>
      </c:dateAx>
      <c:valAx>
        <c:axId val="503285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03282176"/>
        <c:axId val="503280216"/>
      </c:lineChart>
      <c:dateAx>
        <c:axId val="50328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0216"/>
        <c:crosses val="autoZero"/>
        <c:auto val="1"/>
        <c:lblOffset val="100"/>
        <c:baseTimeUnit val="days"/>
      </c:dateAx>
      <c:valAx>
        <c:axId val="50328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2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503281784"/>
        <c:axId val="503282568"/>
      </c:lineChart>
      <c:dateAx>
        <c:axId val="503281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2568"/>
        <c:crosses val="autoZero"/>
        <c:auto val="1"/>
        <c:lblOffset val="100"/>
        <c:baseTimeUnit val="days"/>
      </c:dateAx>
      <c:valAx>
        <c:axId val="50328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28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513342592"/>
        <c:axId val="516460448"/>
      </c:lineChart>
      <c:dateAx>
        <c:axId val="51334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60448"/>
        <c:crosses val="autoZero"/>
        <c:auto val="1"/>
        <c:lblOffset val="100"/>
        <c:baseTimeUnit val="days"/>
      </c:dateAx>
      <c:valAx>
        <c:axId val="51646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4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16458880"/>
        <c:axId val="516456528"/>
      </c:lineChart>
      <c:dateAx>
        <c:axId val="51645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56528"/>
        <c:crosses val="autoZero"/>
        <c:auto val="1"/>
        <c:lblOffset val="100"/>
        <c:baseTimeUnit val="days"/>
      </c:dateAx>
      <c:valAx>
        <c:axId val="5164565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5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16460056"/>
        <c:axId val="516462408"/>
      </c:lineChart>
      <c:dateAx>
        <c:axId val="51646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62408"/>
        <c:crosses val="autoZero"/>
        <c:auto val="1"/>
        <c:lblOffset val="100"/>
        <c:baseTimeUnit val="days"/>
      </c:dateAx>
      <c:valAx>
        <c:axId val="51646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6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6457704"/>
        <c:axId val="516462800"/>
      </c:lineChart>
      <c:dateAx>
        <c:axId val="51645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62800"/>
        <c:crosses val="autoZero"/>
        <c:auto val="1"/>
        <c:lblOffset val="100"/>
        <c:baseTimeUnit val="days"/>
      </c:dateAx>
      <c:valAx>
        <c:axId val="5164628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5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6463192"/>
        <c:axId val="516458488"/>
      </c:lineChart>
      <c:dateAx>
        <c:axId val="51646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58488"/>
        <c:crosses val="autoZero"/>
        <c:auto val="1"/>
        <c:lblOffset val="100"/>
        <c:baseTimeUnit val="days"/>
      </c:dateAx>
      <c:valAx>
        <c:axId val="51645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6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17090808"/>
        <c:axId val="517094728"/>
      </c:lineChart>
      <c:dateAx>
        <c:axId val="5170908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4728"/>
        <c:crosses val="autoZero"/>
        <c:auto val="1"/>
        <c:lblOffset val="100"/>
        <c:baseTimeUnit val="days"/>
      </c:dateAx>
      <c:valAx>
        <c:axId val="5170947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0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7089240"/>
        <c:axId val="517091200"/>
      </c:lineChart>
      <c:dateAx>
        <c:axId val="51708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1200"/>
        <c:crosses val="autoZero"/>
        <c:auto val="1"/>
        <c:lblOffset val="100"/>
        <c:baseTimeUnit val="days"/>
      </c:dateAx>
      <c:valAx>
        <c:axId val="51709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8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7088064"/>
        <c:axId val="517089632"/>
      </c:lineChart>
      <c:dateAx>
        <c:axId val="51708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89632"/>
        <c:crosses val="autoZero"/>
        <c:auto val="1"/>
        <c:lblOffset val="100"/>
        <c:baseTimeUnit val="days"/>
      </c:dateAx>
      <c:valAx>
        <c:axId val="51708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8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17088848"/>
        <c:axId val="517093944"/>
      </c:lineChart>
      <c:dateAx>
        <c:axId val="51708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3944"/>
        <c:crosses val="autoZero"/>
        <c:auto val="1"/>
        <c:lblOffset val="100"/>
        <c:baseTimeUnit val="days"/>
      </c:dateAx>
      <c:valAx>
        <c:axId val="51709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17091984"/>
        <c:axId val="517092376"/>
      </c:lineChart>
      <c:dateAx>
        <c:axId val="51709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2376"/>
        <c:crosses val="autoZero"/>
        <c:auto val="1"/>
        <c:lblOffset val="100"/>
        <c:baseTimeUnit val="days"/>
      </c:dateAx>
      <c:valAx>
        <c:axId val="51709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527539704"/>
        <c:axId val="527542448"/>
      </c:lineChart>
      <c:dateAx>
        <c:axId val="52753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42448"/>
        <c:crosses val="autoZero"/>
        <c:auto val="1"/>
        <c:lblOffset val="100"/>
        <c:baseTimeUnit val="days"/>
      </c:dateAx>
      <c:valAx>
        <c:axId val="52754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527538528"/>
        <c:axId val="527532256"/>
      </c:lineChart>
      <c:dateAx>
        <c:axId val="52753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2256"/>
        <c:crosses val="autoZero"/>
        <c:auto val="1"/>
        <c:lblOffset val="100"/>
        <c:baseTimeUnit val="days"/>
      </c:dateAx>
      <c:valAx>
        <c:axId val="527532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527532648"/>
        <c:axId val="527535000"/>
      </c:lineChart>
      <c:dateAx>
        <c:axId val="52753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5000"/>
        <c:crosses val="autoZero"/>
        <c:auto val="1"/>
        <c:lblOffset val="100"/>
        <c:baseTimeUnit val="days"/>
      </c:dateAx>
      <c:valAx>
        <c:axId val="527535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27535392"/>
        <c:axId val="527538920"/>
      </c:lineChart>
      <c:dateAx>
        <c:axId val="52753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8920"/>
        <c:crosses val="autoZero"/>
        <c:auto val="1"/>
        <c:lblOffset val="100"/>
        <c:baseTimeUnit val="days"/>
      </c:dateAx>
      <c:valAx>
        <c:axId val="52753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527543232"/>
        <c:axId val="527535784"/>
      </c:scatterChart>
      <c:valAx>
        <c:axId val="5275432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5784"/>
        <c:crosses val="autoZero"/>
        <c:crossBetween val="midCat"/>
      </c:valAx>
      <c:valAx>
        <c:axId val="527535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43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27541664"/>
        <c:axId val="527536960"/>
      </c:scatterChart>
      <c:valAx>
        <c:axId val="527541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36960"/>
        <c:crosses val="autoZero"/>
        <c:crossBetween val="midCat"/>
      </c:valAx>
      <c:valAx>
        <c:axId val="52753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541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7543624"/>
        <c:axId val="527545976"/>
      </c:lineChart>
      <c:catAx>
        <c:axId val="527543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545976"/>
        <c:crosses val="autoZero"/>
        <c:auto val="1"/>
        <c:lblAlgn val="ctr"/>
        <c:lblOffset val="100"/>
        <c:noMultiLvlLbl val="0"/>
      </c:catAx>
      <c:valAx>
        <c:axId val="5275459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543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7545584"/>
        <c:axId val="527544408"/>
      </c:lineChart>
      <c:dateAx>
        <c:axId val="527545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544408"/>
        <c:crosses val="autoZero"/>
        <c:auto val="1"/>
        <c:lblOffset val="100"/>
        <c:baseTimeUnit val="days"/>
      </c:dateAx>
      <c:valAx>
        <c:axId val="52754440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545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4137624"/>
        <c:axId val="514140760"/>
      </c:lineChart>
      <c:dateAx>
        <c:axId val="514137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0760"/>
        <c:crosses val="autoZero"/>
        <c:auto val="1"/>
        <c:lblOffset val="100"/>
        <c:baseTimeUnit val="days"/>
      </c:dateAx>
      <c:valAx>
        <c:axId val="5141407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37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4139192"/>
        <c:axId val="514143896"/>
      </c:lineChart>
      <c:dateAx>
        <c:axId val="514139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3896"/>
        <c:crosses val="autoZero"/>
        <c:auto val="1"/>
        <c:lblOffset val="100"/>
        <c:baseTimeUnit val="days"/>
      </c:dateAx>
      <c:valAx>
        <c:axId val="5141438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39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14136056"/>
        <c:axId val="514142720"/>
      </c:lineChart>
      <c:dateAx>
        <c:axId val="51413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42720"/>
        <c:crosses val="autoZero"/>
        <c:auto val="1"/>
        <c:lblOffset val="100"/>
        <c:baseTimeUnit val="days"/>
      </c:dateAx>
      <c:valAx>
        <c:axId val="5141427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36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14136448"/>
        <c:axId val="514137232"/>
      </c:lineChart>
      <c:dateAx>
        <c:axId val="514136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37232"/>
        <c:crosses val="autoZero"/>
        <c:auto val="1"/>
        <c:lblOffset val="100"/>
        <c:baseTimeUnit val="days"/>
      </c:dateAx>
      <c:valAx>
        <c:axId val="51413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36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4143112"/>
        <c:axId val="514143504"/>
      </c:lineChart>
      <c:dateAx>
        <c:axId val="514143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3504"/>
        <c:crosses val="autoZero"/>
        <c:auto val="1"/>
        <c:lblOffset val="100"/>
        <c:baseTimeUnit val="days"/>
      </c:dateAx>
      <c:valAx>
        <c:axId val="514143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3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4147424"/>
        <c:axId val="514149384"/>
      </c:lineChart>
      <c:catAx>
        <c:axId val="514147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9384"/>
        <c:crosses val="autoZero"/>
        <c:auto val="1"/>
        <c:lblAlgn val="ctr"/>
        <c:lblOffset val="100"/>
        <c:noMultiLvlLbl val="0"/>
      </c:catAx>
      <c:valAx>
        <c:axId val="5141493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147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4485128"/>
        <c:axId val="564486696"/>
      </c:lineChart>
      <c:catAx>
        <c:axId val="564485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6696"/>
        <c:crosses val="autoZero"/>
        <c:auto val="1"/>
        <c:lblAlgn val="ctr"/>
        <c:lblOffset val="100"/>
        <c:noMultiLvlLbl val="0"/>
      </c:catAx>
      <c:valAx>
        <c:axId val="5644866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5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4488264"/>
        <c:axId val="564490616"/>
      </c:lineChart>
      <c:dateAx>
        <c:axId val="56448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0616"/>
        <c:crosses val="autoZero"/>
        <c:auto val="1"/>
        <c:lblOffset val="100"/>
        <c:baseTimeUnit val="days"/>
      </c:dateAx>
      <c:valAx>
        <c:axId val="56449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488656"/>
        <c:axId val="564489048"/>
      </c:lineChart>
      <c:dateAx>
        <c:axId val="56448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9048"/>
        <c:crosses val="autoZero"/>
        <c:auto val="1"/>
        <c:lblOffset val="100"/>
        <c:baseTimeUnit val="days"/>
      </c:dateAx>
      <c:valAx>
        <c:axId val="56448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64489440"/>
        <c:axId val="564491008"/>
      </c:lineChart>
      <c:dateAx>
        <c:axId val="56448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1008"/>
        <c:crosses val="autoZero"/>
        <c:auto val="1"/>
        <c:lblOffset val="100"/>
        <c:baseTimeUnit val="days"/>
      </c:dateAx>
      <c:valAx>
        <c:axId val="56449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64492968"/>
        <c:axId val="564494536"/>
      </c:lineChart>
      <c:dateAx>
        <c:axId val="56449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4536"/>
        <c:crosses val="autoZero"/>
        <c:auto val="1"/>
        <c:lblOffset val="100"/>
        <c:baseTimeUnit val="days"/>
      </c:dateAx>
      <c:valAx>
        <c:axId val="56449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491792"/>
        <c:axId val="564485912"/>
      </c:lineChart>
      <c:dateAx>
        <c:axId val="564491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5912"/>
        <c:crosses val="autoZero"/>
        <c:auto val="1"/>
        <c:lblOffset val="100"/>
        <c:baseTimeUnit val="days"/>
      </c:dateAx>
      <c:valAx>
        <c:axId val="5644859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1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495320"/>
        <c:axId val="564486304"/>
      </c:lineChart>
      <c:dateAx>
        <c:axId val="564495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6304"/>
        <c:crosses val="autoZero"/>
        <c:auto val="1"/>
        <c:lblOffset val="100"/>
        <c:baseTimeUnit val="days"/>
      </c:dateAx>
      <c:valAx>
        <c:axId val="5644863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5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496496"/>
        <c:axId val="564498456"/>
      </c:lineChart>
      <c:dateAx>
        <c:axId val="56449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8456"/>
        <c:crosses val="autoZero"/>
        <c:auto val="1"/>
        <c:lblOffset val="100"/>
        <c:baseTimeUnit val="days"/>
      </c:dateAx>
      <c:valAx>
        <c:axId val="5644984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498848"/>
        <c:axId val="564499240"/>
      </c:lineChart>
      <c:dateAx>
        <c:axId val="56449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9240"/>
        <c:crosses val="autoZero"/>
        <c:auto val="1"/>
        <c:lblOffset val="100"/>
        <c:baseTimeUnit val="days"/>
      </c:dateAx>
      <c:valAx>
        <c:axId val="56449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92188944"/>
        <c:axId val="592179144"/>
      </c:lineChart>
      <c:catAx>
        <c:axId val="592188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2179144"/>
        <c:crosses val="autoZero"/>
        <c:auto val="1"/>
        <c:lblAlgn val="ctr"/>
        <c:lblOffset val="100"/>
        <c:noMultiLvlLbl val="0"/>
      </c:catAx>
      <c:valAx>
        <c:axId val="5921791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2188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92185416"/>
        <c:axId val="592190512"/>
      </c:lineChart>
      <c:dateAx>
        <c:axId val="5921854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190512"/>
        <c:crosses val="autoZero"/>
        <c:auto val="1"/>
        <c:lblOffset val="100"/>
        <c:baseTimeUnit val="days"/>
      </c:dateAx>
      <c:valAx>
        <c:axId val="5921905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185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U4" sqref="U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15.68</v>
      </c>
      <c r="G2" s="78">
        <v>8.0138678571428414</v>
      </c>
      <c r="H2">
        <v>2800</v>
      </c>
      <c r="I2" s="2">
        <v>43904</v>
      </c>
      <c r="J2" s="2">
        <v>22438.829999999954</v>
      </c>
      <c r="K2" s="2">
        <v>21465.170000000042</v>
      </c>
      <c r="L2" s="660">
        <v>0.95660825453020881</v>
      </c>
      <c r="M2" s="2">
        <v>36080.741000001668</v>
      </c>
      <c r="N2">
        <v>1300</v>
      </c>
      <c r="O2" s="30" t="s">
        <v>1393</v>
      </c>
      <c r="P2" s="660">
        <v>1.2755102040816327E-2</v>
      </c>
      <c r="Q2" s="876">
        <v>-2.9899999999999999E-2</v>
      </c>
      <c r="R2" s="2">
        <v>24.888888888888889</v>
      </c>
      <c r="S2" s="780">
        <v>43471</v>
      </c>
      <c r="U2" s="48"/>
      <c r="V2" s="788"/>
      <c r="W2" s="760"/>
      <c r="X2" s="788"/>
      <c r="Y2" s="788"/>
      <c r="Z2" s="760"/>
    </row>
    <row r="3" spans="1:33" ht="21.95" customHeight="1" x14ac:dyDescent="0.25">
      <c r="A3" s="50"/>
      <c r="B3" s="50"/>
      <c r="C3" s="51"/>
      <c r="D3" s="708"/>
      <c r="E3" s="22" t="s">
        <v>916</v>
      </c>
      <c r="F3" s="2">
        <v>32.58</v>
      </c>
      <c r="G3" s="78">
        <v>50.613442857142864</v>
      </c>
      <c r="H3">
        <v>700</v>
      </c>
      <c r="I3" s="2">
        <v>22806</v>
      </c>
      <c r="J3" s="2">
        <v>35429.410000000003</v>
      </c>
      <c r="K3" s="2">
        <v>-12623.410000000003</v>
      </c>
      <c r="L3" s="660">
        <v>-0.35629749408753925</v>
      </c>
      <c r="M3" s="2">
        <v>-12623.410000000003</v>
      </c>
      <c r="N3">
        <v>700</v>
      </c>
      <c r="O3" s="30" t="s">
        <v>1383</v>
      </c>
      <c r="P3" s="660">
        <v>7.6734192756292202E-2</v>
      </c>
      <c r="Q3" s="876">
        <v>-7.4999999999999997E-3</v>
      </c>
      <c r="R3" s="2">
        <v>11.594306049822062</v>
      </c>
      <c r="S3" s="780">
        <v>43471</v>
      </c>
      <c r="W3" s="788"/>
      <c r="X3" s="760"/>
      <c r="Y3" s="788"/>
      <c r="Z3" s="660"/>
    </row>
    <row r="4" spans="1:33" ht="21.95" customHeight="1" x14ac:dyDescent="0.25">
      <c r="A4" s="50"/>
      <c r="B4" s="50"/>
      <c r="C4" s="51"/>
      <c r="E4" s="22" t="s">
        <v>321</v>
      </c>
      <c r="F4" s="2">
        <v>15.18</v>
      </c>
      <c r="G4" s="78">
        <v>15.299450000000004</v>
      </c>
      <c r="H4">
        <v>1000</v>
      </c>
      <c r="I4" s="2">
        <v>15180</v>
      </c>
      <c r="J4" s="2">
        <v>15299.450000000004</v>
      </c>
      <c r="K4" s="2">
        <v>-119.45000000000437</v>
      </c>
      <c r="L4" s="660">
        <v>-7.8074702031775012E-3</v>
      </c>
      <c r="M4" s="2">
        <v>165.52000000000044</v>
      </c>
      <c r="N4">
        <v>200</v>
      </c>
      <c r="O4" s="30" t="s">
        <v>1391</v>
      </c>
      <c r="P4" s="660">
        <v>0</v>
      </c>
      <c r="Q4" s="876">
        <v>6.9999999999999999E-4</v>
      </c>
      <c r="R4" s="2">
        <v>6.1959183673469385</v>
      </c>
      <c r="S4" s="780">
        <v>43345</v>
      </c>
      <c r="T4" s="48"/>
      <c r="U4" s="48"/>
      <c r="W4" s="788"/>
      <c r="X4" s="760"/>
      <c r="Y4" s="788"/>
      <c r="Z4" s="2"/>
      <c r="AA4" s="760"/>
    </row>
    <row r="5" spans="1:33" ht="21.95" customHeight="1" x14ac:dyDescent="0.25">
      <c r="A5" s="50"/>
      <c r="B5" s="50"/>
      <c r="C5" s="51"/>
      <c r="D5" s="708"/>
      <c r="E5" s="22" t="s">
        <v>1195</v>
      </c>
      <c r="F5" s="2">
        <v>79.14</v>
      </c>
      <c r="G5" s="78">
        <v>67.127200000000016</v>
      </c>
      <c r="H5">
        <v>150</v>
      </c>
      <c r="I5" s="2">
        <v>11871</v>
      </c>
      <c r="J5" s="2">
        <v>10069.080000000002</v>
      </c>
      <c r="K5" s="2">
        <v>1801.9199999999983</v>
      </c>
      <c r="L5" s="660">
        <v>0.1789557735165474</v>
      </c>
      <c r="M5" s="2">
        <v>1801.9199999999983</v>
      </c>
      <c r="N5" s="29">
        <v>43595</v>
      </c>
      <c r="O5" s="30" t="s">
        <v>1391</v>
      </c>
      <c r="P5" s="660">
        <v>1.9206469547637099E-2</v>
      </c>
      <c r="Q5" s="876">
        <v>-1.83E-2</v>
      </c>
      <c r="R5" s="2">
        <v>12.194144838212635</v>
      </c>
      <c r="S5" s="780">
        <v>43359</v>
      </c>
      <c r="W5" s="760"/>
      <c r="X5" s="788"/>
      <c r="Y5" s="788"/>
      <c r="Z5" s="760"/>
      <c r="AA5" s="660"/>
    </row>
    <row r="6" spans="1:33" ht="21.95" customHeight="1" x14ac:dyDescent="0.25">
      <c r="A6" s="50"/>
      <c r="B6" s="50"/>
      <c r="C6" s="51"/>
      <c r="D6" s="708"/>
      <c r="E6" s="22" t="s">
        <v>1236</v>
      </c>
      <c r="F6" s="2">
        <v>39.29</v>
      </c>
      <c r="G6" s="78">
        <v>47.383533333333347</v>
      </c>
      <c r="H6">
        <v>300</v>
      </c>
      <c r="I6" s="2">
        <v>11787</v>
      </c>
      <c r="J6" s="2">
        <v>14215.060000000003</v>
      </c>
      <c r="K6" s="2">
        <v>-2428.0600000000049</v>
      </c>
      <c r="L6" s="660">
        <v>-0.17080898708834177</v>
      </c>
      <c r="M6" s="2">
        <v>-2428.0600000000049</v>
      </c>
      <c r="N6">
        <v>100</v>
      </c>
      <c r="O6" s="30" t="s">
        <v>1382</v>
      </c>
      <c r="P6" s="660">
        <v>4.6322219394247903E-2</v>
      </c>
      <c r="Q6" s="876">
        <v>-1.0200000000000001E-2</v>
      </c>
      <c r="R6" s="2">
        <v>8.5413043478260882</v>
      </c>
      <c r="S6" s="780">
        <v>43423</v>
      </c>
      <c r="T6" s="48"/>
      <c r="V6" s="788"/>
      <c r="W6" s="760"/>
      <c r="X6" s="788"/>
      <c r="Y6" s="788"/>
      <c r="Z6" s="760"/>
    </row>
    <row r="7" spans="1:33" ht="21.95" customHeight="1" x14ac:dyDescent="0.25">
      <c r="A7" s="152"/>
      <c r="B7" s="50"/>
      <c r="C7" s="51"/>
      <c r="D7" s="708"/>
      <c r="E7" s="22" t="s">
        <v>269</v>
      </c>
      <c r="F7" s="2">
        <v>56.66</v>
      </c>
      <c r="G7" s="78">
        <v>49.599299999999999</v>
      </c>
      <c r="H7">
        <v>200</v>
      </c>
      <c r="I7" s="2">
        <v>11332</v>
      </c>
      <c r="J7" s="2">
        <v>9919.86</v>
      </c>
      <c r="K7" s="2">
        <v>1412.1399999999994</v>
      </c>
      <c r="L7" s="660">
        <v>0.1423548316206075</v>
      </c>
      <c r="M7" s="2">
        <v>1609.3499999999949</v>
      </c>
      <c r="N7">
        <v>200</v>
      </c>
      <c r="O7" s="30" t="s">
        <v>1392</v>
      </c>
      <c r="P7" s="660">
        <v>3.5298270384751147E-2</v>
      </c>
      <c r="Q7" s="876">
        <v>5.4300000000000001E-2</v>
      </c>
      <c r="R7" s="2">
        <v>8.3569321533923304</v>
      </c>
      <c r="S7" s="780">
        <v>43324</v>
      </c>
      <c r="W7" s="760"/>
      <c r="X7" s="788"/>
      <c r="Y7" s="788"/>
      <c r="AA7" s="660"/>
      <c r="AC7"/>
      <c r="AD7"/>
      <c r="AE7"/>
      <c r="AF7"/>
      <c r="AG7"/>
    </row>
    <row r="8" spans="1:33" ht="21.95" customHeight="1" x14ac:dyDescent="0.25">
      <c r="A8" s="50"/>
      <c r="B8" s="50"/>
      <c r="C8" s="51"/>
      <c r="D8" s="708"/>
      <c r="E8" s="22" t="s">
        <v>14</v>
      </c>
      <c r="F8" s="2">
        <v>53.76</v>
      </c>
      <c r="G8" s="78">
        <v>47.135299999999987</v>
      </c>
      <c r="H8">
        <v>200</v>
      </c>
      <c r="I8" s="2">
        <v>10752</v>
      </c>
      <c r="J8" s="2">
        <v>9427.0599999999977</v>
      </c>
      <c r="K8" s="2">
        <v>1324.9400000000023</v>
      </c>
      <c r="L8" s="660">
        <v>0.14054646941888591</v>
      </c>
      <c r="M8" s="2">
        <v>1324.9400000000023</v>
      </c>
      <c r="N8">
        <v>200</v>
      </c>
      <c r="O8" s="30"/>
      <c r="P8" s="660">
        <v>5.2083333333333329E-2</v>
      </c>
      <c r="Q8" s="876">
        <v>-1.7299999999999999E-2</v>
      </c>
      <c r="R8" s="2">
        <v>13.490589711417815</v>
      </c>
      <c r="S8" s="780">
        <v>43426</v>
      </c>
      <c r="W8" s="760"/>
      <c r="X8" s="788"/>
      <c r="Y8" s="788"/>
      <c r="Z8" s="760"/>
    </row>
    <row r="9" spans="1:33" ht="21.95" customHeight="1" x14ac:dyDescent="0.25">
      <c r="A9" s="50"/>
      <c r="B9" s="50"/>
      <c r="C9" s="51"/>
      <c r="D9" s="708"/>
      <c r="E9" s="22" t="s">
        <v>1114</v>
      </c>
      <c r="F9" s="2">
        <v>53.24</v>
      </c>
      <c r="G9" s="78">
        <v>45.344200000000001</v>
      </c>
      <c r="H9">
        <v>200</v>
      </c>
      <c r="I9" s="2">
        <v>10648</v>
      </c>
      <c r="J9" s="2">
        <v>9068.84</v>
      </c>
      <c r="K9" s="2">
        <v>1579.1599999999999</v>
      </c>
      <c r="L9" s="660">
        <v>0.17413031876182625</v>
      </c>
      <c r="M9" s="2">
        <v>1579.1599999999999</v>
      </c>
      <c r="N9">
        <v>200</v>
      </c>
      <c r="O9" s="30"/>
      <c r="P9" s="660">
        <v>2.4417731029301278E-2</v>
      </c>
      <c r="Q9" s="876">
        <v>-7.4000000000000003E-3</v>
      </c>
      <c r="R9" s="2"/>
      <c r="S9" s="780">
        <v>43421</v>
      </c>
      <c r="W9" s="760"/>
      <c r="X9" s="788"/>
      <c r="Y9" s="788"/>
      <c r="Z9" s="788"/>
      <c r="AA9" s="2"/>
    </row>
    <row r="10" spans="1:33" ht="21.95" customHeight="1" x14ac:dyDescent="0.25">
      <c r="A10" s="50"/>
      <c r="B10" s="50"/>
      <c r="C10" s="51"/>
      <c r="D10" s="708"/>
      <c r="E10" s="22" t="s">
        <v>221</v>
      </c>
      <c r="F10" s="2">
        <v>25.62</v>
      </c>
      <c r="G10" s="78">
        <v>9.9368249999999527</v>
      </c>
      <c r="H10">
        <v>400</v>
      </c>
      <c r="I10" s="2">
        <v>10248</v>
      </c>
      <c r="J10" s="2">
        <v>3974.7299999999809</v>
      </c>
      <c r="K10" s="2">
        <v>6273.2700000000186</v>
      </c>
      <c r="L10" s="660">
        <v>1.5782883365662697</v>
      </c>
      <c r="M10" s="2">
        <v>7725.530000000017</v>
      </c>
      <c r="N10">
        <v>400</v>
      </c>
      <c r="O10" s="30" t="s">
        <v>1394</v>
      </c>
      <c r="P10" s="660">
        <v>3.9032006245120999E-3</v>
      </c>
      <c r="Q10" s="876">
        <v>-1.15E-2</v>
      </c>
      <c r="R10" s="2">
        <v>13.48421052631579</v>
      </c>
      <c r="S10" s="780">
        <v>43421</v>
      </c>
      <c r="W10" s="760"/>
      <c r="X10" s="788"/>
      <c r="Y10" s="788"/>
    </row>
    <row r="11" spans="1:33" ht="21.95" customHeight="1" x14ac:dyDescent="0.25">
      <c r="A11" s="50"/>
      <c r="B11" s="50"/>
      <c r="C11" s="51"/>
      <c r="D11" s="708"/>
      <c r="E11" s="22" t="s">
        <v>173</v>
      </c>
      <c r="F11" s="2">
        <v>16.63</v>
      </c>
      <c r="G11" s="78">
        <v>25.635080000000006</v>
      </c>
      <c r="H11">
        <v>500</v>
      </c>
      <c r="I11" s="2">
        <v>8315</v>
      </c>
      <c r="J11" s="2">
        <v>12817.540000000003</v>
      </c>
      <c r="K11" s="2">
        <v>-4502.5400000000081</v>
      </c>
      <c r="L11" s="660">
        <v>-0.35127957470778343</v>
      </c>
      <c r="M11" s="2">
        <v>-4427.5200000000077</v>
      </c>
      <c r="N11">
        <v>500</v>
      </c>
      <c r="O11" s="30" t="s">
        <v>1395</v>
      </c>
      <c r="P11" s="660">
        <v>5.5321707757065547E-2</v>
      </c>
      <c r="Q11" s="876">
        <v>-2.0999999999999999E-3</v>
      </c>
      <c r="R11" s="2">
        <v>10.729032258064516</v>
      </c>
      <c r="S11" s="780">
        <v>43417</v>
      </c>
      <c r="V11" s="48"/>
      <c r="W11" s="788"/>
      <c r="X11" s="760"/>
      <c r="Y11" s="788"/>
      <c r="Z11" s="760"/>
      <c r="AB11"/>
      <c r="AC11"/>
      <c r="AD11"/>
      <c r="AE11"/>
      <c r="AF11"/>
      <c r="AG11"/>
    </row>
    <row r="12" spans="1:33" ht="21.95" customHeight="1" x14ac:dyDescent="0.25">
      <c r="A12" s="50"/>
      <c r="B12" s="50"/>
      <c r="C12" s="51"/>
      <c r="D12" s="708"/>
      <c r="E12" s="22" t="s">
        <v>172</v>
      </c>
      <c r="F12" s="2">
        <v>48.65</v>
      </c>
      <c r="G12" s="78">
        <v>44.832000000000022</v>
      </c>
      <c r="H12">
        <v>160</v>
      </c>
      <c r="I12" s="2">
        <v>7784</v>
      </c>
      <c r="J12" s="2">
        <v>7173.1200000000035</v>
      </c>
      <c r="K12" s="2">
        <v>610.87999999999738</v>
      </c>
      <c r="L12" s="660">
        <v>8.5162384011419845E-2</v>
      </c>
      <c r="M12" s="2">
        <v>2215.4599999999991</v>
      </c>
      <c r="N12">
        <v>80</v>
      </c>
      <c r="O12" s="30"/>
      <c r="P12" s="660">
        <v>3.5354573484069889E-2</v>
      </c>
      <c r="Q12" s="876">
        <v>-3.7000000000000002E-3</v>
      </c>
      <c r="R12" s="2">
        <v>10.763274336283187</v>
      </c>
      <c r="W12" s="760"/>
      <c r="X12" s="788"/>
      <c r="Y12" s="788"/>
    </row>
    <row r="13" spans="1:33" ht="21.95" customHeight="1" x14ac:dyDescent="0.25">
      <c r="A13" s="50"/>
      <c r="B13" s="51"/>
      <c r="C13" s="51"/>
      <c r="D13" s="708"/>
      <c r="E13" s="22" t="s">
        <v>1273</v>
      </c>
      <c r="F13" s="2">
        <v>34.89</v>
      </c>
      <c r="G13" s="78">
        <v>39.0379</v>
      </c>
      <c r="H13">
        <v>200</v>
      </c>
      <c r="I13" s="2">
        <v>6978</v>
      </c>
      <c r="J13" s="2">
        <v>7807.58</v>
      </c>
      <c r="K13" s="2">
        <v>-829.57999999999993</v>
      </c>
      <c r="L13" s="660">
        <v>-0.10625315398625439</v>
      </c>
      <c r="M13" s="2">
        <v>-829.57999999999993</v>
      </c>
      <c r="N13">
        <v>200</v>
      </c>
      <c r="O13" s="30" t="s">
        <v>1391</v>
      </c>
      <c r="P13" s="660">
        <v>0</v>
      </c>
      <c r="Q13" s="876">
        <v>-2.9700000000000001E-2</v>
      </c>
      <c r="R13" s="2"/>
      <c r="S13" s="780">
        <v>43436</v>
      </c>
      <c r="W13" s="760"/>
      <c r="X13" s="788"/>
      <c r="Y13" s="788"/>
      <c r="Z13" s="788"/>
      <c r="AA13" s="2"/>
      <c r="AB13"/>
      <c r="AC13"/>
      <c r="AD13"/>
      <c r="AE13"/>
      <c r="AF13"/>
      <c r="AG13"/>
    </row>
    <row r="14" spans="1:33" ht="21.95" customHeight="1" x14ac:dyDescent="0.25">
      <c r="A14" s="50"/>
      <c r="B14" s="50"/>
      <c r="C14" s="51"/>
      <c r="D14" s="708"/>
      <c r="E14" s="22" t="s">
        <v>799</v>
      </c>
      <c r="F14" s="2">
        <v>22.56</v>
      </c>
      <c r="G14" s="78">
        <v>29.152966666666639</v>
      </c>
      <c r="H14">
        <v>300</v>
      </c>
      <c r="I14" s="2">
        <v>6768</v>
      </c>
      <c r="J14" s="2">
        <v>8745.8899999999921</v>
      </c>
      <c r="K14" s="2">
        <v>-1977.8899999999921</v>
      </c>
      <c r="L14" s="660">
        <v>-0.22615079768897095</v>
      </c>
      <c r="M14" s="2">
        <v>-1977.8899999999921</v>
      </c>
      <c r="N14">
        <v>300</v>
      </c>
      <c r="O14" s="30" t="s">
        <v>1375</v>
      </c>
      <c r="P14" s="660">
        <v>4.6099290780141848E-2</v>
      </c>
      <c r="Q14" s="876">
        <v>-3.7000000000000002E-3</v>
      </c>
      <c r="R14" s="2">
        <v>13.270588235294117</v>
      </c>
      <c r="S14" s="780">
        <v>43324</v>
      </c>
      <c r="T14" s="48"/>
      <c r="V14" s="787"/>
      <c r="W14" s="760"/>
      <c r="X14" s="788"/>
      <c r="Y14" s="788"/>
      <c r="Z14" s="760"/>
      <c r="AA14" s="2"/>
    </row>
    <row r="15" spans="1:33" ht="21.95" customHeight="1" x14ac:dyDescent="0.25">
      <c r="A15" s="50"/>
      <c r="B15" s="50"/>
      <c r="C15" s="51"/>
      <c r="D15" s="708"/>
      <c r="E15" s="22" t="s">
        <v>709</v>
      </c>
      <c r="F15" s="2">
        <v>63.23</v>
      </c>
      <c r="G15" s="78">
        <v>57.960799999999999</v>
      </c>
      <c r="H15">
        <v>100</v>
      </c>
      <c r="I15" s="2">
        <v>6323</v>
      </c>
      <c r="J15" s="2">
        <v>5796.08</v>
      </c>
      <c r="K15" s="2">
        <v>526.92000000000007</v>
      </c>
      <c r="L15" s="660">
        <v>9.0909718292363079E-2</v>
      </c>
      <c r="M15" s="2">
        <v>1567.639999999994</v>
      </c>
      <c r="N15">
        <v>100</v>
      </c>
      <c r="O15" s="30" t="s">
        <v>1396</v>
      </c>
      <c r="P15" s="660">
        <v>0</v>
      </c>
      <c r="Q15" s="876">
        <v>-2.53E-2</v>
      </c>
      <c r="R15" s="2">
        <v>18.488304093567251</v>
      </c>
      <c r="T15" s="48"/>
      <c r="W15" s="760"/>
      <c r="X15" s="788"/>
      <c r="Y15" s="788"/>
      <c r="Z15" s="788"/>
      <c r="AB15"/>
      <c r="AC15"/>
      <c r="AD15"/>
      <c r="AE15"/>
      <c r="AF15"/>
      <c r="AG15"/>
    </row>
    <row r="16" spans="1:33" ht="21.95" customHeight="1" x14ac:dyDescent="0.25">
      <c r="A16" s="51"/>
      <c r="B16" s="51"/>
      <c r="C16" s="51"/>
      <c r="D16" s="708"/>
      <c r="E16" s="22" t="s">
        <v>1389</v>
      </c>
      <c r="F16" s="2">
        <v>271.75</v>
      </c>
      <c r="G16" s="78">
        <v>252</v>
      </c>
      <c r="H16">
        <v>20</v>
      </c>
      <c r="I16" s="2">
        <v>5435</v>
      </c>
      <c r="J16" s="2">
        <v>5040</v>
      </c>
      <c r="K16" s="2">
        <v>395</v>
      </c>
      <c r="L16" s="660">
        <v>7.8373015873015872E-2</v>
      </c>
      <c r="M16" s="2">
        <v>395</v>
      </c>
      <c r="N16" s="29">
        <v>43602</v>
      </c>
      <c r="O16" s="30" t="s">
        <v>1391</v>
      </c>
      <c r="P16" s="660"/>
      <c r="Q16" s="876">
        <v>-1.1999999999999999E-3</v>
      </c>
      <c r="R16" s="2"/>
      <c r="V16" s="788"/>
      <c r="W16" s="2"/>
      <c r="X16" s="787"/>
      <c r="Y16" s="787"/>
      <c r="Z16" s="788"/>
      <c r="AA16" s="760"/>
      <c r="AB16"/>
      <c r="AC16"/>
      <c r="AD16"/>
      <c r="AE16"/>
      <c r="AF16"/>
      <c r="AG16"/>
    </row>
    <row r="17" spans="1:33" ht="21.95" customHeight="1" x14ac:dyDescent="0.25">
      <c r="A17" s="50"/>
      <c r="B17" s="51"/>
      <c r="C17" s="51"/>
      <c r="D17" s="708"/>
      <c r="E17" s="22" t="s">
        <v>893</v>
      </c>
      <c r="F17" s="2">
        <v>145.11000000000001</v>
      </c>
      <c r="G17" s="78">
        <v>44.475000000000442</v>
      </c>
      <c r="H17">
        <v>30</v>
      </c>
      <c r="I17" s="2">
        <v>4353.3</v>
      </c>
      <c r="J17" s="2">
        <v>1334.2500000000132</v>
      </c>
      <c r="K17" s="2">
        <v>3019.0499999999856</v>
      </c>
      <c r="L17" s="660">
        <v>2.2627318718380791</v>
      </c>
      <c r="M17" s="2">
        <v>3019.0499999999856</v>
      </c>
      <c r="N17">
        <v>30</v>
      </c>
      <c r="O17" s="30" t="s">
        <v>1390</v>
      </c>
      <c r="P17" s="660">
        <v>3.5834883881193575E-3</v>
      </c>
      <c r="Q17" s="876">
        <v>-1.37E-2</v>
      </c>
      <c r="R17" s="2">
        <v>16.834106728538288</v>
      </c>
      <c r="S17" s="780">
        <v>43324</v>
      </c>
      <c r="T17" s="48"/>
      <c r="W17" s="788"/>
      <c r="X17" s="760"/>
      <c r="Y17" s="788"/>
      <c r="Z17" s="660"/>
      <c r="AA17" s="2"/>
    </row>
    <row r="18" spans="1:33" ht="21.95" customHeight="1" x14ac:dyDescent="0.25">
      <c r="A18" s="60"/>
      <c r="B18" s="61"/>
      <c r="C18" s="60"/>
      <c r="D18" s="708"/>
      <c r="E18" s="22" t="s">
        <v>1385</v>
      </c>
      <c r="F18" s="2">
        <v>53.3</v>
      </c>
      <c r="G18" s="78">
        <v>57.13</v>
      </c>
      <c r="H18">
        <v>66</v>
      </c>
      <c r="I18" s="2">
        <v>3517.7999999999997</v>
      </c>
      <c r="J18" s="2">
        <v>3770.5800000000004</v>
      </c>
      <c r="K18" s="2">
        <v>-252.78000000000065</v>
      </c>
      <c r="L18" s="660">
        <v>-6.704008401890435E-2</v>
      </c>
      <c r="M18" s="2">
        <v>-252.78000000000065</v>
      </c>
      <c r="N18">
        <v>66</v>
      </c>
      <c r="O18" s="30" t="s">
        <v>1391</v>
      </c>
      <c r="P18" s="660"/>
      <c r="Q18" s="876">
        <v>-1.06E-2</v>
      </c>
      <c r="R18" s="2"/>
      <c r="V18" s="48"/>
      <c r="W18" s="760"/>
      <c r="X18" s="788"/>
      <c r="Y18" s="788"/>
      <c r="Z18" s="760"/>
    </row>
    <row r="19" spans="1:33"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T19" s="48"/>
      <c r="W19" s="760"/>
      <c r="X19" s="788"/>
      <c r="Y19" s="788"/>
      <c r="Z19" s="760"/>
      <c r="AA19" s="760"/>
    </row>
    <row r="20" spans="1:33" ht="21.95" customHeight="1" x14ac:dyDescent="0.25">
      <c r="A20" s="50"/>
      <c r="B20" s="51"/>
      <c r="C20" s="51"/>
      <c r="E20" s="22" t="s">
        <v>200</v>
      </c>
      <c r="F20" s="2">
        <v>30.82</v>
      </c>
      <c r="G20" s="78">
        <v>30.82</v>
      </c>
      <c r="H20">
        <v>0</v>
      </c>
      <c r="I20" s="2">
        <v>0</v>
      </c>
      <c r="J20" s="2">
        <v>0</v>
      </c>
      <c r="K20" s="2">
        <v>0</v>
      </c>
      <c r="L20" s="660">
        <v>0</v>
      </c>
      <c r="M20" s="2">
        <v>555.54</v>
      </c>
      <c r="N20">
        <v>0</v>
      </c>
      <c r="O20" s="30"/>
      <c r="P20" s="660">
        <v>0</v>
      </c>
      <c r="Q20" s="876">
        <v>4.7999999999999996E-3</v>
      </c>
      <c r="R20" s="2"/>
      <c r="U20"/>
      <c r="V20" s="788"/>
      <c r="W20" s="760"/>
      <c r="X20" s="788"/>
      <c r="Y20" s="788"/>
      <c r="Z20" s="760"/>
    </row>
    <row r="21" spans="1:33" ht="21.95" customHeight="1" x14ac:dyDescent="0.25">
      <c r="A21" s="50"/>
      <c r="B21" s="50"/>
      <c r="C21" s="50"/>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V21" s="48"/>
      <c r="W21" s="760"/>
      <c r="X21" s="788"/>
      <c r="Y21" s="788"/>
      <c r="AA21" s="660"/>
    </row>
    <row r="22" spans="1:33" ht="21.95" customHeight="1" x14ac:dyDescent="0.25">
      <c r="A22" s="50"/>
      <c r="B22" s="50"/>
      <c r="C22" s="51"/>
      <c r="D22" s="708"/>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V22" s="2"/>
      <c r="W22" s="660"/>
      <c r="X22" s="787"/>
      <c r="Y22" s="2"/>
      <c r="Z22" s="760"/>
      <c r="AB22"/>
      <c r="AC22"/>
      <c r="AD22"/>
      <c r="AE22"/>
      <c r="AF22"/>
      <c r="AG22"/>
    </row>
    <row r="23" spans="1:33" ht="21.95" customHeight="1" x14ac:dyDescent="0.25">
      <c r="A23" s="50"/>
      <c r="B23" s="51"/>
      <c r="C23" s="51"/>
      <c r="E23" s="22" t="s">
        <v>199</v>
      </c>
      <c r="F23" s="2">
        <v>165.25</v>
      </c>
      <c r="G23" s="78">
        <v>165.25</v>
      </c>
      <c r="H23">
        <v>0</v>
      </c>
      <c r="I23" s="2">
        <v>0</v>
      </c>
      <c r="J23" s="2">
        <v>0</v>
      </c>
      <c r="K23" s="2">
        <v>0</v>
      </c>
      <c r="L23" s="660">
        <v>0</v>
      </c>
      <c r="M23" s="2">
        <v>363.09999999999945</v>
      </c>
      <c r="N23">
        <v>0</v>
      </c>
      <c r="O23" s="30"/>
      <c r="P23" s="660">
        <v>0</v>
      </c>
      <c r="Q23" s="876">
        <v>9.7000000000000003E-3</v>
      </c>
      <c r="R23" s="2"/>
      <c r="T23" s="48"/>
      <c r="U23" s="788"/>
      <c r="V23" s="2"/>
      <c r="W23" s="660"/>
      <c r="X23" s="787"/>
      <c r="Y23" s="2"/>
      <c r="Z23" s="760"/>
    </row>
    <row r="24" spans="1:33" ht="21.95" customHeight="1" x14ac:dyDescent="0.25">
      <c r="A24" s="50"/>
      <c r="B24" s="50"/>
      <c r="C24" s="51"/>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T24" s="48"/>
      <c r="W24" s="760"/>
      <c r="X24" s="788"/>
      <c r="Y24" s="788"/>
    </row>
    <row r="25" spans="1:33" ht="21.95" customHeight="1" x14ac:dyDescent="0.25">
      <c r="A25" s="50"/>
      <c r="B25" s="50"/>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V25" s="48"/>
      <c r="W25" s="760"/>
      <c r="X25" s="788"/>
      <c r="Y25" s="788"/>
      <c r="Z25" s="788"/>
      <c r="AA25" s="2"/>
    </row>
    <row r="26" spans="1:33" ht="21.95" customHeight="1" x14ac:dyDescent="0.25">
      <c r="A26" s="50"/>
      <c r="B26" s="51"/>
      <c r="C26" s="51"/>
      <c r="E26" s="22" t="s">
        <v>23</v>
      </c>
      <c r="F26" s="2">
        <v>39.51</v>
      </c>
      <c r="G26" s="78">
        <v>39.51</v>
      </c>
      <c r="H26">
        <v>0</v>
      </c>
      <c r="I26" s="2">
        <v>0</v>
      </c>
      <c r="J26" s="2">
        <v>0</v>
      </c>
      <c r="K26" s="2">
        <v>0</v>
      </c>
      <c r="L26" s="660">
        <v>0</v>
      </c>
      <c r="M26" s="2">
        <v>171.89999999999964</v>
      </c>
      <c r="N26">
        <v>0</v>
      </c>
      <c r="O26" s="30"/>
      <c r="P26" s="660">
        <v>0</v>
      </c>
      <c r="Q26" s="876">
        <v>1.14E-2</v>
      </c>
      <c r="R26" s="2"/>
      <c r="V26" s="48"/>
      <c r="W26" s="760"/>
      <c r="X26" s="788"/>
      <c r="Y26" s="788"/>
      <c r="AA26" s="760"/>
    </row>
    <row r="27" spans="1:33" ht="21.95" customHeight="1" x14ac:dyDescent="0.25">
      <c r="A27" s="50"/>
      <c r="B27" s="51"/>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W27" s="760"/>
      <c r="X27" s="788"/>
      <c r="Y27" s="788"/>
    </row>
    <row r="28" spans="1:33" ht="21.95" customHeight="1" x14ac:dyDescent="0.25">
      <c r="A28" s="50"/>
      <c r="B28" s="51"/>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W28" s="760"/>
      <c r="X28" s="788"/>
      <c r="Y28" s="788"/>
      <c r="Z28" s="788"/>
    </row>
    <row r="29" spans="1:33" ht="21.95" customHeight="1" x14ac:dyDescent="0.25">
      <c r="A29" s="50"/>
      <c r="B29" s="50"/>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V29" s="48"/>
      <c r="W29" s="760"/>
      <c r="X29" s="788"/>
      <c r="Y29" s="788"/>
    </row>
    <row r="30" spans="1:33" ht="21.95" customHeight="1" x14ac:dyDescent="0.25">
      <c r="A30" s="50"/>
      <c r="B30" s="51"/>
      <c r="C30" s="51"/>
      <c r="E30" s="22" t="s">
        <v>1347</v>
      </c>
      <c r="F30" s="2">
        <v>46.16</v>
      </c>
      <c r="G30" s="78">
        <v>46.16</v>
      </c>
      <c r="H30">
        <v>0</v>
      </c>
      <c r="I30" s="2">
        <v>0</v>
      </c>
      <c r="J30" s="2">
        <v>0</v>
      </c>
      <c r="K30" s="2">
        <v>0</v>
      </c>
      <c r="L30" s="660">
        <v>0</v>
      </c>
      <c r="M30" s="2">
        <v>264.92000000000007</v>
      </c>
      <c r="N30">
        <v>0</v>
      </c>
      <c r="O30" s="30"/>
      <c r="P30" s="660">
        <v>3.4200000000000001E-2</v>
      </c>
      <c r="Q30" s="876">
        <v>0</v>
      </c>
      <c r="R30" s="2"/>
      <c r="W30" s="760"/>
      <c r="X30" s="788"/>
      <c r="Y30" s="788"/>
      <c r="Z30" s="760"/>
    </row>
    <row r="31" spans="1:33" ht="21.95" customHeight="1" x14ac:dyDescent="0.25">
      <c r="A31" s="50"/>
      <c r="B31" s="50"/>
      <c r="C31" s="51"/>
      <c r="E31" s="22" t="s">
        <v>292</v>
      </c>
      <c r="F31" s="2">
        <v>48.86</v>
      </c>
      <c r="G31" s="78">
        <v>48.86</v>
      </c>
      <c r="H31">
        <v>0</v>
      </c>
      <c r="I31" s="2">
        <v>0</v>
      </c>
      <c r="J31" s="2">
        <v>0</v>
      </c>
      <c r="K31" s="2">
        <v>0</v>
      </c>
      <c r="L31" s="660">
        <v>0</v>
      </c>
      <c r="M31" s="2">
        <v>910.79999999999927</v>
      </c>
      <c r="N31">
        <v>0</v>
      </c>
      <c r="O31" s="30"/>
      <c r="P31" s="660">
        <v>2.87E-2</v>
      </c>
      <c r="Q31" s="876">
        <v>2.0400000000000001E-2</v>
      </c>
      <c r="R31" s="2"/>
      <c r="W31" s="760"/>
      <c r="X31" s="788"/>
      <c r="Y31" s="788"/>
      <c r="Z31" s="760"/>
      <c r="AA31" s="2"/>
    </row>
    <row r="32" spans="1:33" ht="21.95" customHeight="1" x14ac:dyDescent="0.25">
      <c r="A32" s="51"/>
      <c r="B32" s="152"/>
      <c r="C32" s="272"/>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W32" s="760"/>
      <c r="X32" s="788"/>
      <c r="Y32" s="788"/>
      <c r="Z32" s="760"/>
      <c r="AA32" s="2"/>
      <c r="AB32"/>
      <c r="AC32"/>
      <c r="AD32"/>
      <c r="AE32"/>
      <c r="AF32"/>
      <c r="AG32"/>
    </row>
    <row r="33" spans="1:33" ht="21.95" customHeight="1" x14ac:dyDescent="0.25">
      <c r="A33" s="51"/>
      <c r="B33" s="51"/>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V33" s="48"/>
      <c r="W33" s="760"/>
      <c r="X33" s="788"/>
      <c r="Y33" s="788"/>
      <c r="Z33" s="788"/>
    </row>
    <row r="34" spans="1:33" ht="21.95" customHeight="1" x14ac:dyDescent="0.25">
      <c r="A34" s="50"/>
      <c r="B34" s="51"/>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T34" s="48"/>
      <c r="W34" s="760"/>
      <c r="X34" s="788"/>
      <c r="Y34" s="788"/>
      <c r="Z34" s="760"/>
      <c r="AA34" s="760"/>
    </row>
    <row r="35" spans="1:33" ht="21.95" customHeight="1" x14ac:dyDescent="0.25">
      <c r="A35" s="50"/>
      <c r="B35" s="50"/>
      <c r="C35" s="51"/>
      <c r="D35" s="708"/>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W35" s="760"/>
      <c r="X35" s="788"/>
      <c r="Y35" s="788"/>
      <c r="Z35" s="760"/>
      <c r="AA35" s="2"/>
      <c r="AC35"/>
      <c r="AD35"/>
      <c r="AE35" s="2"/>
      <c r="AF35"/>
      <c r="AG35"/>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T36" s="48"/>
      <c r="U36" s="788"/>
      <c r="V36" s="48"/>
      <c r="W36" s="760"/>
      <c r="X36" s="788"/>
      <c r="Y36" s="788"/>
      <c r="Z36" s="760"/>
    </row>
    <row r="37" spans="1:33" ht="21.95" customHeight="1" x14ac:dyDescent="0.25">
      <c r="A37" s="50"/>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T37" s="48"/>
      <c r="W37" s="760"/>
      <c r="X37" s="788"/>
      <c r="Y37" s="788"/>
      <c r="Z37" s="788"/>
      <c r="AB37"/>
      <c r="AC37"/>
      <c r="AD37"/>
      <c r="AE37"/>
      <c r="AF37"/>
      <c r="AG37"/>
    </row>
    <row r="38" spans="1:33" ht="21.95" customHeight="1" x14ac:dyDescent="0.25">
      <c r="A38" s="152"/>
      <c r="B38" s="50"/>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V38" s="760"/>
      <c r="W38" s="760"/>
      <c r="X38" s="788"/>
      <c r="Y38" s="788"/>
      <c r="Z38" s="760"/>
    </row>
    <row r="39" spans="1:33" ht="21.95" customHeight="1" x14ac:dyDescent="0.25">
      <c r="A39" s="50"/>
      <c r="B39" s="50"/>
      <c r="C39" s="51"/>
      <c r="D39" s="708"/>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T39" s="48"/>
      <c r="W39" s="760"/>
      <c r="X39" s="788"/>
      <c r="Y39" s="788"/>
      <c r="Z39"/>
      <c r="AB39"/>
      <c r="AC39"/>
      <c r="AD39"/>
      <c r="AE39"/>
      <c r="AF39"/>
      <c r="AG39"/>
    </row>
    <row r="40" spans="1:33" ht="21.95" customHeight="1" x14ac:dyDescent="0.25">
      <c r="A40" s="50"/>
      <c r="B40" s="51"/>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V40" s="48"/>
      <c r="W40" s="760"/>
      <c r="X40" s="788"/>
      <c r="Y40" s="788"/>
      <c r="Z40" s="760"/>
    </row>
    <row r="41" spans="1:33" ht="21.95" customHeight="1" x14ac:dyDescent="0.25">
      <c r="A41" s="50"/>
      <c r="B41" s="50"/>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T41" s="48"/>
      <c r="W41" s="760"/>
      <c r="X41" s="788"/>
      <c r="Y41" s="788"/>
      <c r="Z41" s="788"/>
    </row>
    <row r="42" spans="1:33" ht="21.95" customHeight="1" x14ac:dyDescent="0.25">
      <c r="A42" s="50"/>
      <c r="B42" s="51"/>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W42" s="760"/>
      <c r="X42" s="788"/>
      <c r="Y42" s="788"/>
      <c r="Z42" s="760"/>
    </row>
    <row r="43" spans="1:33" ht="21.95" customHeight="1" x14ac:dyDescent="0.25">
      <c r="A43" s="50"/>
      <c r="B43" s="50"/>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60"/>
      <c r="X43" s="788"/>
      <c r="Y43" s="788"/>
    </row>
    <row r="44" spans="1:33" ht="21.95" customHeight="1" x14ac:dyDescent="0.25">
      <c r="A44" s="51"/>
      <c r="B44" s="51"/>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48"/>
      <c r="W44" s="760"/>
      <c r="X44" s="788"/>
      <c r="Y44" s="788"/>
      <c r="Z44" s="788"/>
      <c r="AB44"/>
      <c r="AC44"/>
      <c r="AD44"/>
      <c r="AE44"/>
      <c r="AF44"/>
      <c r="AG44"/>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W45" s="788"/>
      <c r="X45" s="760"/>
      <c r="Y45" s="788"/>
      <c r="Z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W47" s="788"/>
      <c r="X47" s="760"/>
      <c r="Y47" s="788"/>
      <c r="Z47" s="788"/>
      <c r="AA47" s="760"/>
      <c r="AB47"/>
      <c r="AC47"/>
      <c r="AD47"/>
      <c r="AE47"/>
      <c r="AF47"/>
      <c r="AG47"/>
    </row>
    <row r="48" spans="1:33" ht="21.95" customHeight="1" x14ac:dyDescent="0.25">
      <c r="A48" s="50"/>
      <c r="B48" s="51"/>
      <c r="C48" s="51"/>
      <c r="D48" s="708"/>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T48" s="48"/>
      <c r="U48" s="48"/>
      <c r="W48" s="760"/>
      <c r="X48" s="788"/>
      <c r="Y48" s="788"/>
      <c r="Z48" s="760"/>
    </row>
    <row r="49" spans="1:33" ht="21.95" customHeight="1" x14ac:dyDescent="0.25">
      <c r="A49" s="50"/>
      <c r="B49" s="51"/>
      <c r="C49" s="51"/>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V49" s="48"/>
      <c r="W49" s="788"/>
      <c r="X49" s="760"/>
      <c r="Y49" s="788"/>
      <c r="Z49" s="2"/>
      <c r="AA49" s="2"/>
    </row>
    <row r="50" spans="1:33" ht="21.95" customHeight="1" x14ac:dyDescent="0.25">
      <c r="A50" s="50"/>
      <c r="B50" s="50"/>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V50" s="760"/>
      <c r="W50" s="760"/>
      <c r="X50" s="788"/>
      <c r="Y50" s="788"/>
      <c r="Z50" s="760"/>
    </row>
    <row r="51" spans="1:33" ht="21.95" customHeight="1" x14ac:dyDescent="0.25">
      <c r="A51" s="50"/>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U51" s="788"/>
      <c r="W51" s="788"/>
      <c r="X51" s="760"/>
      <c r="Y51" s="788"/>
      <c r="Z51" s="760"/>
    </row>
    <row r="52" spans="1:33" ht="21.95" customHeight="1" x14ac:dyDescent="0.25">
      <c r="A52" s="51"/>
      <c r="B52" s="51"/>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U52" s="48"/>
      <c r="V52" s="788"/>
      <c r="W52" s="788"/>
      <c r="X52" s="760"/>
      <c r="Y52" s="788"/>
      <c r="Z52" s="760"/>
    </row>
    <row r="53" spans="1:33" ht="21.95" customHeight="1" x14ac:dyDescent="0.25">
      <c r="A53" s="51"/>
      <c r="B53" s="51"/>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T53" s="48"/>
      <c r="U53" s="48"/>
      <c r="W53" s="760"/>
      <c r="X53" s="788"/>
      <c r="Y53" s="788"/>
      <c r="Z53" s="760"/>
    </row>
    <row r="54" spans="1:33" ht="21.95" customHeight="1" x14ac:dyDescent="0.25">
      <c r="A54" s="50"/>
      <c r="B54" s="50"/>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T54" s="48"/>
      <c r="W54" s="760"/>
      <c r="X54" s="788"/>
      <c r="Y54" s="788"/>
      <c r="Z54" s="788"/>
      <c r="AA54" s="2"/>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T55" s="48"/>
      <c r="W55" s="760"/>
      <c r="X55" s="788"/>
      <c r="Y55" s="788"/>
    </row>
    <row r="56" spans="1:33" ht="21.95" customHeight="1" x14ac:dyDescent="0.25">
      <c r="A56" s="50"/>
      <c r="B56" s="50"/>
      <c r="C56" s="51"/>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U56" s="788"/>
      <c r="V56" s="2"/>
      <c r="W56" s="660"/>
      <c r="X56" s="787"/>
      <c r="Y56" s="788"/>
      <c r="Z56" s="760"/>
    </row>
    <row r="57" spans="1:33" ht="21.95" customHeight="1" x14ac:dyDescent="0.25">
      <c r="A57" s="51"/>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W57" s="760"/>
      <c r="X57" s="788"/>
      <c r="Y57" s="788"/>
      <c r="Z57" s="760"/>
    </row>
    <row r="58" spans="1:33" ht="21.95" customHeight="1" x14ac:dyDescent="0.25">
      <c r="A58" s="50"/>
      <c r="B58" s="50"/>
      <c r="C58" s="50"/>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V58" s="2"/>
      <c r="W58" s="660"/>
      <c r="X58" s="787"/>
      <c r="Y58" s="2"/>
      <c r="Z58" s="660"/>
      <c r="AA58" s="760"/>
      <c r="AB58"/>
      <c r="AC58"/>
      <c r="AD58"/>
      <c r="AE58"/>
      <c r="AF58"/>
      <c r="AG58"/>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48"/>
      <c r="W59" s="760"/>
      <c r="X59" s="788"/>
      <c r="Y59" s="788"/>
      <c r="Z59" s="660"/>
      <c r="AA59" s="2"/>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7">
        <v>2.2499999999999999E-2</v>
      </c>
      <c r="R60" s="2">
        <v>29.473039215686278</v>
      </c>
      <c r="S60" s="780">
        <v>43324</v>
      </c>
      <c r="U60" s="788"/>
      <c r="V60" s="760"/>
      <c r="W60" s="760"/>
      <c r="X60" s="788"/>
      <c r="Y60" s="788"/>
      <c r="Z60" s="760"/>
      <c r="AA60" s="660"/>
      <c r="AB60"/>
      <c r="AC60"/>
      <c r="AD60"/>
      <c r="AE60"/>
      <c r="AF60"/>
      <c r="AG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V61" s="788"/>
      <c r="W61" s="760"/>
      <c r="X61" s="788"/>
      <c r="Y61" s="788"/>
      <c r="AB61"/>
      <c r="AC61"/>
      <c r="AD61"/>
      <c r="AE61"/>
      <c r="AF61"/>
      <c r="AG61"/>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W62" s="760"/>
      <c r="X62" s="788"/>
      <c r="Y62" s="788"/>
      <c r="Z62" s="788"/>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T63" s="48"/>
      <c r="V63" s="760"/>
      <c r="W63" s="760"/>
      <c r="X63" s="788"/>
      <c r="Y63" s="788"/>
      <c r="AA63" s="760"/>
    </row>
    <row r="64" spans="1:33" ht="21.95" customHeight="1" x14ac:dyDescent="0.25">
      <c r="A64" s="51"/>
      <c r="B64" s="51"/>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U64" s="788"/>
      <c r="V64" s="788"/>
      <c r="W64" s="760"/>
      <c r="X64" s="788"/>
      <c r="Y64" s="788"/>
      <c r="Z64" s="760"/>
    </row>
    <row r="65" spans="1:27"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T65" s="48"/>
      <c r="W65" s="760"/>
      <c r="X65" s="788"/>
      <c r="Y65" s="788"/>
      <c r="Z65" s="760"/>
      <c r="AA65" s="760"/>
    </row>
    <row r="66" spans="1:27" ht="21.95" customHeight="1" x14ac:dyDescent="0.25">
      <c r="A66" s="50"/>
      <c r="B66" s="51"/>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U66" s="787"/>
      <c r="V66" s="2"/>
      <c r="W66" s="660"/>
      <c r="X66" s="787"/>
      <c r="Y66" s="2"/>
    </row>
    <row r="67" spans="1:27"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V67" s="48"/>
      <c r="W67" s="760"/>
      <c r="X67" s="788"/>
      <c r="Y67" s="788"/>
    </row>
    <row r="68" spans="1:27"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281"/>
      <c r="V68"/>
      <c r="W68" s="760"/>
      <c r="X68" s="788"/>
      <c r="Y68" s="788"/>
      <c r="Z68" s="788"/>
    </row>
    <row r="69" spans="1:27" ht="21.95" customHeight="1" x14ac:dyDescent="0.25">
      <c r="A69" s="50"/>
      <c r="B69" s="50"/>
      <c r="C69" s="50"/>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60"/>
      <c r="X69" s="788"/>
      <c r="Y69" s="788"/>
      <c r="Z69" s="788"/>
    </row>
    <row r="70" spans="1:27"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U70" s="788"/>
      <c r="V70" s="788"/>
      <c r="W70" s="760"/>
      <c r="X70" s="788"/>
      <c r="Y70" s="788"/>
      <c r="Z70" s="760"/>
    </row>
    <row r="71" spans="1:27"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60"/>
      <c r="X71" s="788"/>
      <c r="Y71" s="788"/>
      <c r="Z71" s="788"/>
      <c r="AA71" s="2"/>
    </row>
    <row r="72" spans="1:27"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60"/>
      <c r="X72" s="788"/>
      <c r="Y72" s="788"/>
      <c r="Z72" s="760"/>
    </row>
    <row r="73" spans="1:27"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T73" s="48"/>
      <c r="V73" s="788"/>
      <c r="W73" s="760"/>
      <c r="X73" s="788"/>
      <c r="Y73" s="788"/>
      <c r="Z73" s="760"/>
    </row>
    <row r="74" spans="1:27" ht="21.95" customHeight="1" x14ac:dyDescent="0.25">
      <c r="A74" s="50"/>
      <c r="B74" s="51"/>
      <c r="C74" s="51"/>
      <c r="D74" s="708"/>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T74" s="48"/>
      <c r="V74" s="788"/>
      <c r="W74" s="788"/>
      <c r="X74" s="760"/>
      <c r="Y74" s="788"/>
      <c r="AA74" s="760"/>
    </row>
    <row r="75" spans="1:27" ht="21.95" customHeight="1" x14ac:dyDescent="0.25">
      <c r="A75" s="50"/>
      <c r="B75" s="51"/>
      <c r="C75" s="51"/>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W75" s="760"/>
      <c r="X75" s="788"/>
      <c r="Y75" s="788"/>
      <c r="Z75" s="760"/>
    </row>
    <row r="76" spans="1:27"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Z76" s="760"/>
    </row>
    <row r="77" spans="1:27"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W77" s="788"/>
      <c r="X77" s="760"/>
      <c r="Y77" s="788"/>
      <c r="Z77" s="788"/>
      <c r="AA77" s="660"/>
    </row>
    <row r="78" spans="1:27"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W78" s="788"/>
      <c r="X78" s="760"/>
      <c r="Y78" s="788"/>
      <c r="Z78" s="660"/>
    </row>
    <row r="79" spans="1:27" ht="21.95" customHeight="1" x14ac:dyDescent="0.25">
      <c r="A79" s="51"/>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60"/>
      <c r="X79" s="788"/>
      <c r="Y79" s="788"/>
      <c r="Z79" s="760"/>
    </row>
    <row r="80" spans="1:27"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W80" s="48"/>
      <c r="X80" s="788"/>
      <c r="Y80" s="788"/>
      <c r="Z80" s="760"/>
    </row>
    <row r="81" spans="1:33" ht="21.95" customHeight="1" x14ac:dyDescent="0.25">
      <c r="A81" s="50"/>
      <c r="B81" s="51"/>
      <c r="C81" s="51"/>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T81" s="48"/>
      <c r="W81" s="760"/>
      <c r="X81" s="788"/>
      <c r="Y81" s="788"/>
      <c r="Z81" s="760"/>
    </row>
    <row r="82" spans="1:33" ht="21.95" customHeight="1" x14ac:dyDescent="0.25">
      <c r="A82" s="50"/>
      <c r="B82" s="51"/>
      <c r="C82" s="51"/>
      <c r="E82" s="22" t="s">
        <v>34</v>
      </c>
      <c r="F82" s="2">
        <v>38.24</v>
      </c>
      <c r="G82" s="78">
        <v>38.24</v>
      </c>
      <c r="H82">
        <v>0</v>
      </c>
      <c r="I82" s="2">
        <v>0</v>
      </c>
      <c r="J82" s="2">
        <v>0</v>
      </c>
      <c r="K82" s="2">
        <v>0</v>
      </c>
      <c r="L82" s="660">
        <v>0</v>
      </c>
      <c r="M82" s="2">
        <v>21137.586999999941</v>
      </c>
      <c r="N82">
        <v>0</v>
      </c>
      <c r="O82" s="30"/>
      <c r="P82" s="660">
        <v>0</v>
      </c>
      <c r="Q82" s="876">
        <v>5.1000000000000004E-3</v>
      </c>
      <c r="R82" s="2"/>
      <c r="T82" s="48"/>
      <c r="U82"/>
      <c r="V82" s="760"/>
      <c r="W82" s="788"/>
      <c r="X82" s="760"/>
      <c r="Y82" s="788"/>
    </row>
    <row r="83" spans="1:33"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88"/>
      <c r="X83" s="760"/>
      <c r="Y83" s="788"/>
    </row>
    <row r="84" spans="1:33" ht="21.95" customHeight="1" x14ac:dyDescent="0.25">
      <c r="A84" s="50"/>
      <c r="B84" s="50"/>
      <c r="C84" s="51"/>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V84" s="760"/>
      <c r="W84" s="788"/>
      <c r="X84" s="760"/>
      <c r="Y84" s="788"/>
    </row>
    <row r="85" spans="1:33" ht="21.95" customHeight="1" x14ac:dyDescent="0.25">
      <c r="A85" s="51"/>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W85" s="788"/>
      <c r="X85" s="760"/>
      <c r="Y85" s="788"/>
    </row>
    <row r="86" spans="1:33"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V86" s="788"/>
      <c r="W86" s="788"/>
      <c r="X86" s="760"/>
      <c r="Y86" s="788"/>
      <c r="Z86" s="760"/>
    </row>
    <row r="87" spans="1:33" ht="21.95" customHeight="1" x14ac:dyDescent="0.25">
      <c r="A87" s="51"/>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W87" s="788"/>
      <c r="X87" s="760"/>
      <c r="Y87" s="788"/>
      <c r="Z87" s="760"/>
      <c r="AA87" s="760"/>
    </row>
    <row r="88" spans="1:33" ht="21.95" customHeight="1" x14ac:dyDescent="0.25">
      <c r="A88" s="50"/>
      <c r="B88" s="51"/>
      <c r="C88" s="51"/>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788"/>
      <c r="X88" s="760"/>
      <c r="Y88" s="788"/>
      <c r="Z88" s="760"/>
    </row>
    <row r="89" spans="1:33" ht="21.95" customHeight="1" x14ac:dyDescent="0.25">
      <c r="A89" s="51"/>
      <c r="B89" s="51"/>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60"/>
      <c r="X89" s="788"/>
      <c r="Y89" s="788"/>
      <c r="Z89" s="760"/>
    </row>
    <row r="90" spans="1:33" ht="21.95" customHeight="1" x14ac:dyDescent="0.25">
      <c r="A90" s="50"/>
      <c r="B90" s="50"/>
      <c r="C90" s="51"/>
      <c r="E90" s="22" t="s">
        <v>8</v>
      </c>
      <c r="F90" s="2">
        <v>83.35</v>
      </c>
      <c r="G90" s="78">
        <v>83.35</v>
      </c>
      <c r="H90">
        <v>0</v>
      </c>
      <c r="I90" s="2">
        <v>0</v>
      </c>
      <c r="J90" s="2">
        <v>0</v>
      </c>
      <c r="K90" s="2">
        <v>0</v>
      </c>
      <c r="L90" s="660">
        <v>0</v>
      </c>
      <c r="M90" s="2">
        <v>121.94999999999982</v>
      </c>
      <c r="N90">
        <v>0</v>
      </c>
      <c r="O90" s="30"/>
      <c r="P90" s="660">
        <v>1.67E-2</v>
      </c>
      <c r="Q90" s="876">
        <v>7.1999999999999998E-3</v>
      </c>
      <c r="R90" s="2"/>
      <c r="Z90" s="760"/>
    </row>
    <row r="91" spans="1:33" ht="21.95" customHeight="1" x14ac:dyDescent="0.25">
      <c r="A91" s="51"/>
      <c r="B91" s="51"/>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W91" s="760"/>
      <c r="X91" s="788"/>
      <c r="Y91" s="788"/>
      <c r="Z91" s="660"/>
      <c r="AA91" s="760"/>
    </row>
    <row r="92" spans="1:33" ht="21.95" customHeight="1" x14ac:dyDescent="0.25">
      <c r="A92" s="50"/>
      <c r="B92" s="50"/>
      <c r="C92" s="51"/>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V92"/>
      <c r="W92" s="760"/>
      <c r="X92" s="788"/>
      <c r="Y92" s="788"/>
    </row>
    <row r="93" spans="1:33" ht="21.95" customHeight="1" x14ac:dyDescent="0.25">
      <c r="A93" s="50"/>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W93" s="788"/>
      <c r="X93" s="760"/>
      <c r="Y93" s="788"/>
    </row>
    <row r="94" spans="1:33" ht="21.95" customHeight="1" x14ac:dyDescent="0.25">
      <c r="A94" s="50"/>
      <c r="B94" s="50"/>
      <c r="C94" s="51"/>
      <c r="D94" s="708"/>
      <c r="E94" s="22" t="s">
        <v>1372</v>
      </c>
      <c r="F94" s="2">
        <v>0</v>
      </c>
      <c r="G94" s="78">
        <v>0</v>
      </c>
      <c r="H94">
        <v>0</v>
      </c>
      <c r="I94" s="2">
        <v>0</v>
      </c>
      <c r="J94" s="2">
        <v>0</v>
      </c>
      <c r="K94" s="2">
        <v>0</v>
      </c>
      <c r="L94" s="660"/>
      <c r="M94" s="2">
        <v>937.36999999999534</v>
      </c>
      <c r="N94">
        <v>0</v>
      </c>
      <c r="O94" s="30"/>
      <c r="P94" s="660">
        <v>0</v>
      </c>
      <c r="Q94" s="876">
        <v>1.9099999999999999E-2</v>
      </c>
      <c r="R94" s="2"/>
      <c r="T94" s="48"/>
      <c r="V94" s="2"/>
      <c r="W94" s="787"/>
      <c r="X94" s="660"/>
      <c r="Y94" s="2"/>
      <c r="Z94" s="760"/>
      <c r="AA94" s="2"/>
    </row>
    <row r="95" spans="1:33" ht="21.95" customHeight="1" x14ac:dyDescent="0.25">
      <c r="A95" s="51"/>
      <c r="B95" s="152"/>
      <c r="C95" s="272"/>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V95" s="788"/>
      <c r="W95" s="788"/>
      <c r="X95" s="760"/>
      <c r="Y95" s="788"/>
      <c r="Z95" s="788"/>
      <c r="AB95"/>
      <c r="AC95"/>
      <c r="AD95"/>
      <c r="AE95" s="2"/>
      <c r="AF95"/>
      <c r="AG95"/>
    </row>
    <row r="96" spans="1:33" ht="21.95" customHeight="1" x14ac:dyDescent="0.25">
      <c r="A96" s="50"/>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V96" s="788"/>
      <c r="W96" s="788"/>
      <c r="X96" s="760"/>
      <c r="Y96" s="788"/>
      <c r="Z96" s="760"/>
    </row>
    <row r="97" spans="1:27"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W97" s="788"/>
      <c r="X97" s="760"/>
      <c r="Y97" s="788"/>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W98" s="788"/>
      <c r="X98" s="760"/>
      <c r="Y98" s="788"/>
      <c r="AA98" s="2"/>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2"/>
      <c r="X99" s="660"/>
      <c r="Y99" s="787"/>
      <c r="Z99" s="760"/>
    </row>
    <row r="100" spans="1:27"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U100" s="788"/>
      <c r="V100" s="788"/>
      <c r="W100" s="788"/>
      <c r="X100" s="760"/>
      <c r="Y100" s="788"/>
      <c r="Z100" s="7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9"/>
  <sheetViews>
    <sheetView zoomScaleNormal="100" workbookViewId="0">
      <pane ySplit="1" topLeftCell="A870" activePane="bottomLeft" state="frozen"/>
      <selection pane="bottomLeft" activeCell="Z895" sqref="Z895"/>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112595.79999999999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sheetData>
  <conditionalFormatting sqref="L1:L2 L89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9">
    <cfRule type="colorScale" priority="1002">
      <colorScale>
        <cfvo type="min"/>
        <cfvo type="num" val="0"/>
        <cfvo type="max"/>
        <color rgb="FFF8696B"/>
        <color rgb="FFFFEB84"/>
        <color rgb="FF63BE7B"/>
      </colorScale>
    </cfRule>
  </conditionalFormatting>
  <conditionalFormatting sqref="G3:G889">
    <cfRule type="colorScale" priority="1004">
      <colorScale>
        <cfvo type="min"/>
        <cfvo type="num" val="0"/>
        <cfvo type="max"/>
        <color rgb="FFF8696B"/>
        <color rgb="FFFFEB84"/>
        <color rgb="FF63BE7B"/>
      </colorScale>
    </cfRule>
  </conditionalFormatting>
  <conditionalFormatting sqref="L3:L88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113664.36466666826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112595.80466666832</v>
      </c>
      <c r="Q269" s="283"/>
      <c r="R269" s="363"/>
      <c r="S269" s="382"/>
      <c r="T269" s="342"/>
    </row>
    <row r="270" spans="1:20" ht="18" customHeight="1" x14ac:dyDescent="0.25">
      <c r="M270" s="25" t="s">
        <v>143</v>
      </c>
      <c r="N270" s="141">
        <f>Balance!AA2</f>
        <v>112595.79999999999</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4.6666683338116854E-3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79.14</v>
      </c>
      <c r="R4" s="425">
        <v>-1.83E-2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11871</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1801.9199999999983</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1801.9199999999983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0.17895577351654748</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1.9206469547637099E-2</v>
      </c>
      <c r="R11">
        <v>0.38</v>
      </c>
    </row>
    <row r="12" spans="1:21" x14ac:dyDescent="0.25">
      <c r="H12" s="70"/>
      <c r="O12" s="11" t="s">
        <v>82</v>
      </c>
      <c r="Q12" s="1" t="s">
        <v>1391</v>
      </c>
    </row>
    <row r="13" spans="1:21" x14ac:dyDescent="0.25">
      <c r="H13" s="70"/>
      <c r="O13" s="11" t="s">
        <v>947</v>
      </c>
      <c r="Q13" s="2">
        <f>Q4/6.49</f>
        <v>12.194144838212635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87.054000000000002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86.262600000000006</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85.47120000000001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84.6798</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83.888400000000004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83.097000000000008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82.305599999999998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81.514200000000002</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80.722800000000007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79.931399999999996</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79.14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78.348600000000005</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77.557199999999995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76.765799999999999</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75.974400000000003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75.182999999999993</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74.391599999999997</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73.600200000000001</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72.808800000000005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72.017400000000009</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71.225999999999999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34.89</v>
      </c>
      <c r="R4" s="425">
        <v>-2.9700000000000001E-2</v>
      </c>
      <c r="T4" s="1"/>
    </row>
    <row r="5" spans="1:21" x14ac:dyDescent="0.25">
      <c r="B5" s="72"/>
      <c r="C5" s="4"/>
      <c r="D5" s="3"/>
      <c r="E5" s="3"/>
      <c r="F5" s="3"/>
      <c r="G5" s="72"/>
      <c r="H5" s="161"/>
      <c r="I5" s="3"/>
      <c r="J5" s="3"/>
      <c r="K5" s="3"/>
      <c r="L5" s="72">
        <v>43563</v>
      </c>
      <c r="M5" s="7">
        <v>37.840000000000003</v>
      </c>
      <c r="N5" t="s">
        <v>1387</v>
      </c>
      <c r="O5" s="11" t="s">
        <v>67</v>
      </c>
      <c r="Q5" s="3">
        <f>Q4*Q2</f>
        <v>6978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-829.57999999999993</v>
      </c>
      <c r="R7">
        <v>200</v>
      </c>
    </row>
    <row r="8" spans="1:21" x14ac:dyDescent="0.25">
      <c r="B8" s="72"/>
      <c r="C8" s="4"/>
      <c r="D8" s="3"/>
      <c r="E8" s="3"/>
      <c r="F8" s="3"/>
      <c r="G8" s="72"/>
      <c r="H8" s="161"/>
      <c r="I8" s="3"/>
      <c r="J8" s="3"/>
      <c r="K8" s="3"/>
      <c r="L8" s="4"/>
      <c r="M8" s="4"/>
      <c r="O8" s="11" t="s">
        <v>179</v>
      </c>
      <c r="P8" s="33"/>
      <c r="Q8" s="2">
        <f>K18+M18-F18+Q2*Q4</f>
        <v>-829.57999999999993</v>
      </c>
      <c r="T8" s="1"/>
      <c r="U8" s="741"/>
    </row>
    <row r="9" spans="1:21" x14ac:dyDescent="0.25">
      <c r="B9" s="72"/>
      <c r="C9" s="4"/>
      <c r="D9" s="3"/>
      <c r="E9" s="3"/>
      <c r="F9" s="3"/>
      <c r="G9" s="4"/>
      <c r="H9" s="161"/>
      <c r="I9" s="3"/>
      <c r="J9" s="3"/>
      <c r="K9" s="3"/>
      <c r="L9" s="4"/>
      <c r="M9" s="4"/>
      <c r="O9" s="11" t="s">
        <v>204</v>
      </c>
      <c r="Q9" s="134">
        <f>IF(Q2=0, 0, Q8/Q6)</f>
        <v>-0.10625315398625437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38.379000000000005</v>
      </c>
    </row>
    <row r="20" spans="1:20" x14ac:dyDescent="0.25">
      <c r="O20" s="81">
        <v>1.0900000000000001</v>
      </c>
      <c r="P20" s="81">
        <f t="shared" ref="P20:P39" si="0">O20*$Q$4</f>
        <v>38.030100000000004</v>
      </c>
    </row>
    <row r="21" spans="1:20" x14ac:dyDescent="0.25">
      <c r="O21" s="81">
        <v>1.08</v>
      </c>
      <c r="P21" s="81">
        <f t="shared" si="0"/>
        <v>37.681200000000004</v>
      </c>
      <c r="T21" s="1"/>
    </row>
    <row r="22" spans="1:20" x14ac:dyDescent="0.25">
      <c r="O22" s="81">
        <v>1.07</v>
      </c>
      <c r="P22" s="81">
        <f t="shared" si="0"/>
        <v>37.332300000000004</v>
      </c>
    </row>
    <row r="23" spans="1:20" x14ac:dyDescent="0.25">
      <c r="O23" s="81">
        <v>1.06</v>
      </c>
      <c r="P23" s="81">
        <f t="shared" si="0"/>
        <v>36.983400000000003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36.634500000000003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36.285600000000002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35.936700000000002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35.587800000000001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35.238900000000001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34.89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34.5411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34.1922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33.843299999999999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33.494399999999999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33.145499999999998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32.796599999999998</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32.447700000000005</v>
      </c>
    </row>
    <row r="37" spans="1:17" x14ac:dyDescent="0.25">
      <c r="B37" s="164"/>
      <c r="C37" s="10"/>
      <c r="D37" s="39"/>
      <c r="E37" s="39"/>
      <c r="F37" s="39"/>
      <c r="G37" s="39"/>
      <c r="H37" s="179"/>
      <c r="I37" s="39"/>
      <c r="J37" s="39"/>
      <c r="K37" s="39"/>
      <c r="L37" s="39"/>
      <c r="O37" s="81">
        <v>0.92</v>
      </c>
      <c r="P37" s="81">
        <f t="shared" si="0"/>
        <v>32.098800000000004</v>
      </c>
    </row>
    <row r="38" spans="1:17" x14ac:dyDescent="0.25">
      <c r="B38" s="164"/>
      <c r="C38" s="10"/>
      <c r="D38" s="39"/>
      <c r="E38" s="39"/>
      <c r="F38" s="39"/>
      <c r="G38" s="39"/>
      <c r="H38" s="179"/>
      <c r="I38" s="39"/>
      <c r="J38" s="39"/>
      <c r="K38" s="39"/>
      <c r="L38" s="39"/>
      <c r="O38" s="81">
        <v>0.91</v>
      </c>
      <c r="P38" s="81">
        <f t="shared" si="0"/>
        <v>31.7499</v>
      </c>
    </row>
    <row r="39" spans="1:17" x14ac:dyDescent="0.25">
      <c r="B39" s="164"/>
      <c r="C39" s="10"/>
      <c r="D39" s="39"/>
      <c r="E39" s="39"/>
      <c r="F39" s="39"/>
      <c r="G39" s="39"/>
      <c r="H39" s="179"/>
      <c r="I39" s="39"/>
      <c r="J39" s="39"/>
      <c r="K39" s="39"/>
      <c r="L39" s="39"/>
      <c r="O39" s="81">
        <v>0.9</v>
      </c>
      <c r="P39" s="81">
        <f t="shared" si="0"/>
        <v>31.401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53.24</v>
      </c>
      <c r="R4" s="425">
        <v>-7.4000000000000003E-3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10648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1579.1599999999999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1579.1599999999999</v>
      </c>
    </row>
    <row r="9" spans="1:21" x14ac:dyDescent="0.25">
      <c r="B9" s="72">
        <v>43531</v>
      </c>
      <c r="C9" s="7">
        <v>56</v>
      </c>
      <c r="D9" s="43">
        <v>50.58</v>
      </c>
      <c r="E9" s="43">
        <v>0</v>
      </c>
      <c r="F9" s="43">
        <f t="shared" si="0"/>
        <v>2832.48</v>
      </c>
      <c r="G9" s="4"/>
      <c r="H9" s="161"/>
      <c r="I9" s="3"/>
      <c r="J9" s="3"/>
      <c r="K9" s="3"/>
      <c r="L9" s="4"/>
      <c r="M9" s="4"/>
      <c r="O9" s="11" t="s">
        <v>204</v>
      </c>
      <c r="Q9" s="134">
        <f>IF(Q2=0, 0, Q8/Q6)</f>
        <v>0.17413031876182619</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2.4417731029301278E-2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58.564000000000007</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58.031600000000005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57.499200000000009</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56.966800000000006</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56.434400000000004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55.902000000000001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55.369600000000005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54.837200000000003</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54.3048</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53.772400000000005</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53.24</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52.707599999999999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52.175200000000004</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51.642800000000001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51.110399999999998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50.578000000000003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50.0456</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49.513200000000005</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48.980800000000002</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48.448400000000007</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47.916000000000004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56.66</v>
      </c>
      <c r="R4" s="405">
        <v>5.4300000000000001E-2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11332</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1609.3499999999949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1412.1399999999994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0.14235483162060747</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3.5298270384751147E-2</v>
      </c>
      <c r="R11">
        <v>0.5</v>
      </c>
    </row>
    <row r="12" spans="1:21" x14ac:dyDescent="0.25">
      <c r="C12" s="4"/>
      <c r="H12" s="70"/>
      <c r="O12" s="11" t="s">
        <v>921</v>
      </c>
      <c r="Q12" s="1" t="s">
        <v>1392</v>
      </c>
      <c r="T12" s="1">
        <v>43516</v>
      </c>
      <c r="U12" t="s">
        <v>1377</v>
      </c>
    </row>
    <row r="13" spans="1:21" ht="15" customHeight="1" x14ac:dyDescent="0.25">
      <c r="H13" s="70"/>
      <c r="O13" s="11" t="s">
        <v>947</v>
      </c>
      <c r="Q13" s="2">
        <f>Q4/(6.78)</f>
        <v>8.3569321533923304</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7"/>
    </row>
    <row r="20" spans="1:21" ht="20.25" thickBot="1" x14ac:dyDescent="0.35">
      <c r="O20" s="770" t="s">
        <v>78</v>
      </c>
      <c r="P20" s="770"/>
      <c r="U20" s="887"/>
    </row>
    <row r="21" spans="1:21" ht="15.75" thickTop="1" x14ac:dyDescent="0.25">
      <c r="O21" s="81">
        <v>1.1000000000000001</v>
      </c>
      <c r="P21" s="81">
        <f>O21*$Q$4</f>
        <v>62.326000000000001</v>
      </c>
      <c r="U21" s="887"/>
    </row>
    <row r="22" spans="1:21" x14ac:dyDescent="0.25">
      <c r="O22" s="81">
        <v>1.0900000000000001</v>
      </c>
      <c r="P22" s="81">
        <f t="shared" ref="P22:P41" si="2">O22*$Q$4</f>
        <v>61.759399999999999</v>
      </c>
      <c r="U22" s="887"/>
    </row>
    <row r="23" spans="1:21" x14ac:dyDescent="0.25">
      <c r="O23" s="81">
        <v>1.08</v>
      </c>
      <c r="P23" s="81">
        <f t="shared" si="2"/>
        <v>61.192799999999998</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60.626199999999997</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60.059599999999996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59.493000000000002</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58.926400000000001</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58.3598</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57.793199999999999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57.226599999999998</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56.66</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56.093399999999995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55.526799999999994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54.960199999999993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54.393599999999992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53.826999999999991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53.260399999999997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52.693800000000003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52.127200000000002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51.560600000000001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50.994</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53.3</v>
      </c>
      <c r="R4" s="425">
        <v>-1.06E-2</v>
      </c>
      <c r="T4" s="1"/>
    </row>
    <row r="5" spans="1:21" x14ac:dyDescent="0.25">
      <c r="B5" s="72"/>
      <c r="C5" s="4"/>
      <c r="D5" s="3"/>
      <c r="E5" s="3"/>
      <c r="F5" s="3"/>
      <c r="G5" s="72"/>
      <c r="H5" s="161"/>
      <c r="I5" s="3"/>
      <c r="J5" s="3"/>
      <c r="K5" s="3"/>
      <c r="L5" s="4"/>
      <c r="M5" s="4"/>
      <c r="O5" s="11" t="s">
        <v>67</v>
      </c>
      <c r="Q5" s="3">
        <f>Q4*Q2</f>
        <v>3517.7999999999997</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-252.78000000000065</v>
      </c>
      <c r="R7">
        <v>66</v>
      </c>
    </row>
    <row r="8" spans="1:21" x14ac:dyDescent="0.25">
      <c r="B8" s="72"/>
      <c r="C8" s="4"/>
      <c r="D8" s="3"/>
      <c r="E8" s="3"/>
      <c r="F8" s="3"/>
      <c r="G8" s="72"/>
      <c r="H8" s="161"/>
      <c r="I8" s="3"/>
      <c r="J8" s="3"/>
      <c r="K8" s="3"/>
      <c r="L8" s="4"/>
      <c r="M8" s="4"/>
      <c r="O8" s="11" t="s">
        <v>179</v>
      </c>
      <c r="P8" s="33"/>
      <c r="Q8" s="2">
        <f>K18+M18-F18+Q2*Q4</f>
        <v>-252.78000000000065</v>
      </c>
      <c r="T8" s="1"/>
      <c r="U8" s="741"/>
    </row>
    <row r="9" spans="1:21" x14ac:dyDescent="0.25">
      <c r="B9" s="72"/>
      <c r="C9" s="4"/>
      <c r="D9" s="3"/>
      <c r="E9" s="3"/>
      <c r="F9" s="3"/>
      <c r="G9" s="4"/>
      <c r="H9" s="161"/>
      <c r="I9" s="3"/>
      <c r="J9" s="3"/>
      <c r="K9" s="3"/>
      <c r="L9" s="4"/>
      <c r="M9" s="4"/>
      <c r="O9" s="11" t="s">
        <v>204</v>
      </c>
      <c r="Q9" s="134">
        <f>IF(Q2=0, 0, Q8/Q6)</f>
        <v>-6.7040084018904419E-2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58.63</v>
      </c>
    </row>
    <row r="20" spans="1:20" x14ac:dyDescent="0.25">
      <c r="O20" s="81">
        <v>1.0900000000000001</v>
      </c>
      <c r="P20" s="81">
        <f t="shared" ref="P20:P39" si="0">O20*$Q$4</f>
        <v>58.097000000000001</v>
      </c>
    </row>
    <row r="21" spans="1:20" x14ac:dyDescent="0.25">
      <c r="O21" s="81">
        <v>1.08</v>
      </c>
      <c r="P21" s="81">
        <f t="shared" si="0"/>
        <v>57.564</v>
      </c>
      <c r="T21" s="1"/>
    </row>
    <row r="22" spans="1:20" x14ac:dyDescent="0.25">
      <c r="O22" s="81">
        <v>1.07</v>
      </c>
      <c r="P22" s="81">
        <f t="shared" si="0"/>
        <v>57.030999999999999</v>
      </c>
    </row>
    <row r="23" spans="1:20" x14ac:dyDescent="0.25">
      <c r="O23" s="81">
        <v>1.06</v>
      </c>
      <c r="P23" s="81">
        <f t="shared" si="0"/>
        <v>56.497999999999998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55.964999999999996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55.432000000000002</v>
      </c>
    </row>
    <row r="26" spans="1:20" x14ac:dyDescent="0.25">
      <c r="B26" s="164"/>
      <c r="C26" s="10"/>
      <c r="D26" s="39"/>
      <c r="E26" s="39"/>
      <c r="F26" s="39"/>
      <c r="G26" s="39"/>
      <c r="H26" s="179"/>
      <c r="I26" s="39"/>
      <c r="J26" s="39"/>
      <c r="K26" s="39"/>
      <c r="L26" s="39"/>
      <c r="O26" s="81">
        <v>1.03</v>
      </c>
      <c r="P26" s="81">
        <f t="shared" si="0"/>
        <v>54.899000000000001</v>
      </c>
      <c r="T26" s="156"/>
    </row>
    <row r="27" spans="1:20" x14ac:dyDescent="0.25">
      <c r="B27" s="164"/>
      <c r="C27" s="10"/>
      <c r="D27" s="39"/>
      <c r="E27" s="39"/>
      <c r="F27" s="39"/>
      <c r="G27" s="39"/>
      <c r="H27" s="179"/>
      <c r="I27" s="39"/>
      <c r="J27" s="39"/>
      <c r="K27" s="39"/>
      <c r="L27" s="39"/>
      <c r="O27" s="81">
        <v>1.02</v>
      </c>
      <c r="P27" s="81">
        <f t="shared" si="0"/>
        <v>54.366</v>
      </c>
      <c r="T27" s="67"/>
    </row>
    <row r="28" spans="1:20" x14ac:dyDescent="0.25">
      <c r="B28" s="164"/>
      <c r="C28" s="10"/>
      <c r="D28" s="39"/>
      <c r="E28" s="39"/>
      <c r="F28" s="39"/>
      <c r="G28" s="39"/>
      <c r="H28" s="179"/>
      <c r="I28" s="39"/>
      <c r="J28" s="39"/>
      <c r="K28" s="39"/>
      <c r="L28" s="39"/>
      <c r="O28" s="81">
        <v>1.01</v>
      </c>
      <c r="P28" s="81">
        <f t="shared" si="0"/>
        <v>53.832999999999998</v>
      </c>
      <c r="T28" s="156"/>
    </row>
    <row r="29" spans="1:20" x14ac:dyDescent="0.25">
      <c r="B29" s="164"/>
      <c r="C29" s="10"/>
      <c r="D29" s="39"/>
      <c r="E29" s="39"/>
      <c r="F29" s="39"/>
      <c r="G29" s="39"/>
      <c r="H29" s="179"/>
      <c r="I29" s="39"/>
      <c r="J29" s="39"/>
      <c r="K29" s="39"/>
      <c r="L29" s="39"/>
      <c r="O29" s="81">
        <v>1</v>
      </c>
      <c r="P29" s="81">
        <f t="shared" si="0"/>
        <v>53.3</v>
      </c>
      <c r="T29" s="156"/>
    </row>
    <row r="30" spans="1:20" x14ac:dyDescent="0.25">
      <c r="B30" s="164"/>
      <c r="C30" s="10"/>
      <c r="D30" s="39"/>
      <c r="E30" s="39"/>
      <c r="F30" s="39"/>
      <c r="G30" s="39"/>
      <c r="H30" s="179"/>
      <c r="I30" s="39"/>
      <c r="J30" s="39"/>
      <c r="K30" s="39"/>
      <c r="L30" s="39"/>
      <c r="O30" s="81">
        <v>0.99</v>
      </c>
      <c r="P30" s="81">
        <f t="shared" si="0"/>
        <v>52.766999999999996</v>
      </c>
      <c r="T30" s="156"/>
    </row>
    <row r="31" spans="1:20" x14ac:dyDescent="0.25">
      <c r="B31" s="164"/>
      <c r="C31" s="10"/>
      <c r="D31" s="39"/>
      <c r="E31" s="39"/>
      <c r="F31" s="39"/>
      <c r="G31" s="39"/>
      <c r="H31" s="179"/>
      <c r="I31" s="39"/>
      <c r="J31" s="39"/>
      <c r="K31" s="39"/>
      <c r="L31" s="39"/>
      <c r="O31" s="81">
        <v>0.98</v>
      </c>
      <c r="P31" s="81">
        <f t="shared" si="0"/>
        <v>52.233999999999995</v>
      </c>
    </row>
    <row r="32" spans="1:20" x14ac:dyDescent="0.25">
      <c r="B32" s="164"/>
      <c r="C32" s="10"/>
      <c r="D32" s="39"/>
      <c r="E32" s="39"/>
      <c r="F32" s="39"/>
      <c r="G32" s="39"/>
      <c r="H32" s="179"/>
      <c r="I32" s="39"/>
      <c r="J32" s="39"/>
      <c r="K32" s="39"/>
      <c r="L32" s="39"/>
      <c r="O32" s="81">
        <v>0.97</v>
      </c>
      <c r="P32" s="81">
        <f t="shared" si="0"/>
        <v>51.700999999999993</v>
      </c>
    </row>
    <row r="33" spans="2:17" x14ac:dyDescent="0.25">
      <c r="B33" s="164"/>
      <c r="C33" s="10"/>
      <c r="D33" s="39"/>
      <c r="E33" s="39"/>
      <c r="F33" s="39"/>
      <c r="G33" s="39"/>
      <c r="H33" s="179"/>
      <c r="I33" s="39"/>
      <c r="J33" s="39"/>
      <c r="K33" s="39"/>
      <c r="L33" s="39"/>
      <c r="O33" s="81">
        <v>0.96</v>
      </c>
      <c r="P33" s="81">
        <f t="shared" si="0"/>
        <v>51.167999999999992</v>
      </c>
    </row>
    <row r="34" spans="2:17" x14ac:dyDescent="0.25">
      <c r="B34" s="164"/>
      <c r="C34" s="10"/>
      <c r="D34" s="39"/>
      <c r="E34" s="39"/>
      <c r="F34" s="39"/>
      <c r="G34" s="39"/>
      <c r="H34" s="179"/>
      <c r="I34" s="39"/>
      <c r="J34" s="39"/>
      <c r="K34" s="39"/>
      <c r="L34" s="39"/>
      <c r="O34" s="81">
        <v>0.95</v>
      </c>
      <c r="P34" s="81">
        <f t="shared" si="0"/>
        <v>50.634999999999998</v>
      </c>
    </row>
    <row r="35" spans="2:17" x14ac:dyDescent="0.25">
      <c r="B35" s="164"/>
      <c r="C35" s="10"/>
      <c r="D35" s="39"/>
      <c r="E35" s="39"/>
      <c r="F35" s="39"/>
      <c r="G35" s="39"/>
      <c r="H35" s="179"/>
      <c r="I35" s="39"/>
      <c r="J35" s="39"/>
      <c r="K35" s="39"/>
      <c r="L35" s="39"/>
      <c r="O35" s="81">
        <v>0.94</v>
      </c>
      <c r="P35" s="81">
        <f t="shared" si="0"/>
        <v>50.101999999999997</v>
      </c>
    </row>
    <row r="36" spans="2:17" x14ac:dyDescent="0.25">
      <c r="B36" s="164"/>
      <c r="C36" s="10"/>
      <c r="D36" s="39"/>
      <c r="E36" s="39"/>
      <c r="F36" s="39"/>
      <c r="G36" s="39"/>
      <c r="H36" s="179"/>
      <c r="I36" s="39"/>
      <c r="J36" s="39"/>
      <c r="K36" s="39"/>
      <c r="L36" s="39"/>
      <c r="O36" s="81">
        <v>0.93</v>
      </c>
      <c r="P36" s="81">
        <f t="shared" si="0"/>
        <v>49.569000000000003</v>
      </c>
    </row>
    <row r="37" spans="2:17" x14ac:dyDescent="0.25">
      <c r="B37" s="164"/>
      <c r="C37" s="10"/>
      <c r="D37" s="39"/>
      <c r="E37" s="39"/>
      <c r="F37" s="39"/>
      <c r="G37" s="39"/>
      <c r="H37" s="179"/>
      <c r="I37" s="39"/>
      <c r="J37" s="39"/>
      <c r="K37" s="39"/>
      <c r="L37" s="39"/>
      <c r="O37" s="81">
        <v>0.92</v>
      </c>
      <c r="P37" s="81">
        <f t="shared" si="0"/>
        <v>49.036000000000001</v>
      </c>
    </row>
    <row r="38" spans="2:17" x14ac:dyDescent="0.25">
      <c r="B38" s="164"/>
      <c r="C38" s="10"/>
      <c r="D38" s="39"/>
      <c r="E38" s="39"/>
      <c r="F38" s="39"/>
      <c r="G38" s="39"/>
      <c r="H38" s="179"/>
      <c r="I38" s="39"/>
      <c r="J38" s="39"/>
      <c r="K38" s="39"/>
      <c r="L38" s="39"/>
      <c r="O38" s="81">
        <v>0.91</v>
      </c>
      <c r="P38" s="81">
        <f t="shared" si="0"/>
        <v>48.503</v>
      </c>
    </row>
    <row r="39" spans="2:17" x14ac:dyDescent="0.25">
      <c r="B39" s="164"/>
      <c r="C39" s="10"/>
      <c r="D39" s="39"/>
      <c r="E39" s="39"/>
      <c r="F39" s="39"/>
      <c r="G39" s="39"/>
      <c r="H39" s="179"/>
      <c r="I39" s="39"/>
      <c r="J39" s="39"/>
      <c r="K39" s="39"/>
      <c r="L39" s="39"/>
      <c r="O39" s="81">
        <v>0.9</v>
      </c>
      <c r="P39" s="81">
        <f t="shared" si="0"/>
        <v>47.97</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271.75</v>
      </c>
      <c r="R4" s="425">
        <v>-1.1999999999999999E-3</v>
      </c>
      <c r="T4" s="1"/>
    </row>
    <row r="5" spans="1:21" x14ac:dyDescent="0.25">
      <c r="B5" s="72"/>
      <c r="C5" s="4"/>
      <c r="D5" s="3"/>
      <c r="E5" s="3"/>
      <c r="F5" s="3"/>
      <c r="G5" s="72"/>
      <c r="H5" s="161"/>
      <c r="I5" s="3"/>
      <c r="J5" s="3"/>
      <c r="K5" s="3"/>
      <c r="L5" s="4"/>
      <c r="M5" s="4"/>
      <c r="O5" s="11" t="s">
        <v>67</v>
      </c>
      <c r="Q5" s="3">
        <f>Q4*Q2</f>
        <v>5435</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395</v>
      </c>
      <c r="R7" s="29">
        <v>43602</v>
      </c>
    </row>
    <row r="8" spans="1:21" x14ac:dyDescent="0.25">
      <c r="B8" s="72"/>
      <c r="C8" s="4"/>
      <c r="D8" s="3"/>
      <c r="E8" s="3"/>
      <c r="F8" s="3"/>
      <c r="G8" s="72"/>
      <c r="H8" s="161"/>
      <c r="I8" s="3"/>
      <c r="J8" s="3"/>
      <c r="K8" s="3"/>
      <c r="L8" s="4"/>
      <c r="M8" s="4"/>
      <c r="O8" s="11" t="s">
        <v>179</v>
      </c>
      <c r="P8" s="33"/>
      <c r="Q8" s="2">
        <f>K18+M18-F18+Q2*Q4</f>
        <v>395</v>
      </c>
      <c r="T8" s="1"/>
      <c r="U8" s="741"/>
    </row>
    <row r="9" spans="1:21" x14ac:dyDescent="0.25">
      <c r="B9" s="72"/>
      <c r="C9" s="4"/>
      <c r="D9" s="3"/>
      <c r="E9" s="3"/>
      <c r="F9" s="3"/>
      <c r="G9" s="4"/>
      <c r="H9" s="161"/>
      <c r="I9" s="3"/>
      <c r="J9" s="3"/>
      <c r="K9" s="3"/>
      <c r="L9" s="4"/>
      <c r="M9" s="4"/>
      <c r="O9" s="11" t="s">
        <v>204</v>
      </c>
      <c r="Q9" s="134">
        <f>IF(Q2=0, 0, Q8/Q6)</f>
        <v>7.8373015873015872E-2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298.92500000000001</v>
      </c>
    </row>
    <row r="20" spans="1:20" x14ac:dyDescent="0.25">
      <c r="O20" s="81">
        <v>1.0900000000000001</v>
      </c>
      <c r="P20" s="81">
        <f t="shared" ref="P20:P39" si="0">O20*$Q$4</f>
        <v>296.20750000000004</v>
      </c>
    </row>
    <row r="21" spans="1:20" x14ac:dyDescent="0.25">
      <c r="O21" s="81">
        <v>1.08</v>
      </c>
      <c r="P21" s="81">
        <f t="shared" si="0"/>
        <v>293.49</v>
      </c>
      <c r="T21" s="1"/>
    </row>
    <row r="22" spans="1:20" x14ac:dyDescent="0.25">
      <c r="O22" s="81">
        <v>1.07</v>
      </c>
      <c r="P22" s="81">
        <f t="shared" si="0"/>
        <v>290.77250000000004</v>
      </c>
    </row>
    <row r="23" spans="1:20" x14ac:dyDescent="0.25">
      <c r="O23" s="81">
        <v>1.06</v>
      </c>
      <c r="P23" s="81">
        <f t="shared" si="0"/>
        <v>288.05500000000001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285.33750000000003</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282.62</v>
      </c>
    </row>
    <row r="26" spans="1:20" x14ac:dyDescent="0.25">
      <c r="B26" s="164"/>
      <c r="C26" s="10"/>
      <c r="D26" s="39"/>
      <c r="E26" s="39"/>
      <c r="F26" s="39"/>
      <c r="G26" s="39"/>
      <c r="H26" s="179"/>
      <c r="I26" s="39"/>
      <c r="J26" s="39"/>
      <c r="K26" s="39"/>
      <c r="L26" s="39"/>
      <c r="O26" s="81">
        <v>1.03</v>
      </c>
      <c r="P26" s="81">
        <f t="shared" si="0"/>
        <v>279.90250000000003</v>
      </c>
      <c r="T26" s="156"/>
    </row>
    <row r="27" spans="1:20" x14ac:dyDescent="0.25">
      <c r="B27" s="164"/>
      <c r="C27" s="10"/>
      <c r="D27" s="39"/>
      <c r="E27" s="39"/>
      <c r="F27" s="39"/>
      <c r="G27" s="39"/>
      <c r="H27" s="179"/>
      <c r="I27" s="39"/>
      <c r="J27" s="39"/>
      <c r="K27" s="39"/>
      <c r="L27" s="39"/>
      <c r="O27" s="81">
        <v>1.02</v>
      </c>
      <c r="P27" s="81">
        <f t="shared" si="0"/>
        <v>277.185</v>
      </c>
      <c r="T27" s="67"/>
    </row>
    <row r="28" spans="1:20" x14ac:dyDescent="0.25">
      <c r="B28" s="164"/>
      <c r="C28" s="10"/>
      <c r="D28" s="39"/>
      <c r="E28" s="39"/>
      <c r="F28" s="39"/>
      <c r="G28" s="39"/>
      <c r="H28" s="179"/>
      <c r="I28" s="39"/>
      <c r="J28" s="39"/>
      <c r="K28" s="39"/>
      <c r="L28" s="39"/>
      <c r="O28" s="81">
        <v>1.01</v>
      </c>
      <c r="P28" s="81">
        <f t="shared" si="0"/>
        <v>274.46750000000003</v>
      </c>
      <c r="T28" s="156"/>
    </row>
    <row r="29" spans="1:20" x14ac:dyDescent="0.25">
      <c r="B29" s="164"/>
      <c r="C29" s="10"/>
      <c r="D29" s="39"/>
      <c r="E29" s="39"/>
      <c r="F29" s="39"/>
      <c r="G29" s="39"/>
      <c r="H29" s="179"/>
      <c r="I29" s="39"/>
      <c r="J29" s="39"/>
      <c r="K29" s="39"/>
      <c r="L29" s="39"/>
      <c r="O29" s="81">
        <v>1</v>
      </c>
      <c r="P29" s="81">
        <f t="shared" si="0"/>
        <v>271.75</v>
      </c>
      <c r="T29" s="156"/>
    </row>
    <row r="30" spans="1:20" x14ac:dyDescent="0.25">
      <c r="B30" s="164"/>
      <c r="C30" s="10"/>
      <c r="D30" s="39"/>
      <c r="E30" s="39"/>
      <c r="F30" s="39"/>
      <c r="G30" s="39"/>
      <c r="H30" s="179"/>
      <c r="I30" s="39"/>
      <c r="J30" s="39"/>
      <c r="K30" s="39"/>
      <c r="L30" s="39"/>
      <c r="O30" s="81">
        <v>0.99</v>
      </c>
      <c r="P30" s="81">
        <f t="shared" si="0"/>
        <v>269.03249999999997</v>
      </c>
      <c r="T30" s="156"/>
    </row>
    <row r="31" spans="1:20" x14ac:dyDescent="0.25">
      <c r="B31" s="164"/>
      <c r="C31" s="10"/>
      <c r="D31" s="39"/>
      <c r="E31" s="39"/>
      <c r="F31" s="39"/>
      <c r="G31" s="39"/>
      <c r="H31" s="179"/>
      <c r="I31" s="39"/>
      <c r="J31" s="39"/>
      <c r="K31" s="39"/>
      <c r="L31" s="39"/>
      <c r="O31" s="81">
        <v>0.98</v>
      </c>
      <c r="P31" s="81">
        <f t="shared" si="0"/>
        <v>266.315</v>
      </c>
    </row>
    <row r="32" spans="1:20" x14ac:dyDescent="0.25">
      <c r="B32" s="164"/>
      <c r="C32" s="10"/>
      <c r="D32" s="39"/>
      <c r="E32" s="39"/>
      <c r="F32" s="39"/>
      <c r="G32" s="39"/>
      <c r="H32" s="179"/>
      <c r="I32" s="39"/>
      <c r="J32" s="39"/>
      <c r="K32" s="39"/>
      <c r="L32" s="39"/>
      <c r="O32" s="81">
        <v>0.97</v>
      </c>
      <c r="P32" s="81">
        <f t="shared" si="0"/>
        <v>263.59749999999997</v>
      </c>
    </row>
    <row r="33" spans="2:17" x14ac:dyDescent="0.25">
      <c r="B33" s="164"/>
      <c r="C33" s="10"/>
      <c r="D33" s="39"/>
      <c r="E33" s="39"/>
      <c r="F33" s="39"/>
      <c r="G33" s="39"/>
      <c r="H33" s="179"/>
      <c r="I33" s="39"/>
      <c r="J33" s="39"/>
      <c r="K33" s="39"/>
      <c r="L33" s="39"/>
      <c r="O33" s="81">
        <v>0.96</v>
      </c>
      <c r="P33" s="81">
        <f t="shared" si="0"/>
        <v>260.88</v>
      </c>
    </row>
    <row r="34" spans="2:17" x14ac:dyDescent="0.25">
      <c r="B34" s="164"/>
      <c r="C34" s="10"/>
      <c r="D34" s="39"/>
      <c r="E34" s="39"/>
      <c r="F34" s="39"/>
      <c r="G34" s="39"/>
      <c r="H34" s="179"/>
      <c r="I34" s="39"/>
      <c r="J34" s="39"/>
      <c r="K34" s="39"/>
      <c r="L34" s="39"/>
      <c r="O34" s="81">
        <v>0.95</v>
      </c>
      <c r="P34" s="81">
        <f t="shared" si="0"/>
        <v>258.16249999999997</v>
      </c>
    </row>
    <row r="35" spans="2:17" x14ac:dyDescent="0.25">
      <c r="B35" s="164"/>
      <c r="C35" s="10"/>
      <c r="D35" s="39"/>
      <c r="E35" s="39"/>
      <c r="F35" s="39"/>
      <c r="G35" s="39"/>
      <c r="H35" s="179"/>
      <c r="I35" s="39"/>
      <c r="J35" s="39"/>
      <c r="K35" s="39"/>
      <c r="L35" s="39"/>
      <c r="O35" s="81">
        <v>0.94</v>
      </c>
      <c r="P35" s="81">
        <f t="shared" si="0"/>
        <v>255.44499999999999</v>
      </c>
    </row>
    <row r="36" spans="2:17" x14ac:dyDescent="0.25">
      <c r="B36" s="164"/>
      <c r="C36" s="10"/>
      <c r="D36" s="39"/>
      <c r="E36" s="39"/>
      <c r="F36" s="39"/>
      <c r="G36" s="39"/>
      <c r="H36" s="179"/>
      <c r="I36" s="39"/>
      <c r="J36" s="39"/>
      <c r="K36" s="39"/>
      <c r="L36" s="39"/>
      <c r="O36" s="81">
        <v>0.93</v>
      </c>
      <c r="P36" s="81">
        <f t="shared" si="0"/>
        <v>252.72750000000002</v>
      </c>
    </row>
    <row r="37" spans="2:17" x14ac:dyDescent="0.25">
      <c r="B37" s="164"/>
      <c r="C37" s="10"/>
      <c r="D37" s="39"/>
      <c r="E37" s="39"/>
      <c r="F37" s="39"/>
      <c r="G37" s="39"/>
      <c r="H37" s="179"/>
      <c r="I37" s="39"/>
      <c r="J37" s="39"/>
      <c r="K37" s="39"/>
      <c r="L37" s="39"/>
      <c r="O37" s="81">
        <v>0.92</v>
      </c>
      <c r="P37" s="81">
        <f t="shared" si="0"/>
        <v>250.01000000000002</v>
      </c>
    </row>
    <row r="38" spans="2:17" x14ac:dyDescent="0.25">
      <c r="B38" s="164"/>
      <c r="C38" s="10"/>
      <c r="D38" s="39"/>
      <c r="E38" s="39"/>
      <c r="F38" s="39"/>
      <c r="G38" s="39"/>
      <c r="H38" s="179"/>
      <c r="I38" s="39"/>
      <c r="J38" s="39"/>
      <c r="K38" s="39"/>
      <c r="L38" s="39"/>
      <c r="O38" s="81">
        <v>0.91</v>
      </c>
      <c r="P38" s="81">
        <f t="shared" si="0"/>
        <v>247.29250000000002</v>
      </c>
    </row>
    <row r="39" spans="2:17" x14ac:dyDescent="0.25">
      <c r="B39" s="164"/>
      <c r="C39" s="10"/>
      <c r="D39" s="39"/>
      <c r="E39" s="39"/>
      <c r="F39" s="39"/>
      <c r="G39" s="39"/>
      <c r="H39" s="179"/>
      <c r="I39" s="39"/>
      <c r="J39" s="39"/>
      <c r="K39" s="39"/>
      <c r="L39" s="39"/>
      <c r="O39" s="81">
        <v>0.9</v>
      </c>
      <c r="P39" s="81">
        <f t="shared" si="0"/>
        <v>244.57500000000002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15.68</v>
      </c>
      <c r="R4" s="424">
        <v>-2.9899999999999999E-2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43904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36080.741000001668</v>
      </c>
      <c r="R7">
        <v>1300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21465.170000000042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0.95660825453020881</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1.2755102040816327E-2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24.888888888888889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19.1296</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18.972799999999999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18.815999999999999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18.659199999999998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18.502399999999998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18.345599999999997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18.188799999999997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18.032</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17.8752</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17.718399999999999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17.561600000000002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17.404800000000002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17.248000000000001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17.091200000000001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16.9344</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16.7776</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16.620799999999999</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16.463999999999999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16.307200000000002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16.150400000000001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15.993600000000001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15.8368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15.68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15.523199999999999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15.366399999999999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15.2096</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15.0528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14.895999999999999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14.739199999999999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14.5824</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14.425600000000001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14.268800000000001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14.112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13.9552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13.798399999999999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13.6416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13.4848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13.327999999999999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39.29</v>
      </c>
      <c r="R4" s="425">
        <v>-1.0200000000000001E-2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11787</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-2428.0600000000049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-2428.0600000000049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-0.17080898708834183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4.6322219394247903E-2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8.5413043478260882</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43.219000000000001</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42.826100000000004</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42.433199999999999</v>
      </c>
    </row>
    <row r="20" spans="1:20" x14ac:dyDescent="0.25">
      <c r="O20" s="81">
        <v>1.07</v>
      </c>
      <c r="P20" s="81">
        <f t="shared" si="2"/>
        <v>42.040300000000002</v>
      </c>
    </row>
    <row r="21" spans="1:20" x14ac:dyDescent="0.25">
      <c r="O21" s="81">
        <v>1.06</v>
      </c>
      <c r="P21" s="81">
        <f t="shared" si="2"/>
        <v>41.647400000000005</v>
      </c>
    </row>
    <row r="22" spans="1:20" x14ac:dyDescent="0.25">
      <c r="O22" s="81">
        <v>1.05</v>
      </c>
      <c r="P22" s="81">
        <f t="shared" si="2"/>
        <v>41.2545</v>
      </c>
    </row>
    <row r="23" spans="1:20" x14ac:dyDescent="0.25">
      <c r="O23" s="81">
        <v>1.04</v>
      </c>
      <c r="P23" s="81">
        <f t="shared" si="2"/>
        <v>40.861600000000003</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40.468699999999998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40.075800000000001</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39.682899999999997</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39.29</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38.897100000000002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38.504199999999997</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38.1113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37.718399999999995</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37.325499999999998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36.932599999999994</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36.539700000000003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36.146799999999999</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35.753900000000002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35.360999999999997</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53.76</v>
      </c>
      <c r="R4" s="425">
        <v>-1.7299999999999999E-2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10752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1324.9400000000023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1324.9400000000023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0.14054646941888591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5.2083333333333329E-2</v>
      </c>
      <c r="R11">
        <v>0.7</v>
      </c>
      <c r="T11" s="1">
        <v>43285</v>
      </c>
      <c r="U11" t="s">
        <v>1130</v>
      </c>
    </row>
    <row r="12" spans="1:21" x14ac:dyDescent="0.25">
      <c r="H12" s="70"/>
      <c r="O12" s="11" t="s">
        <v>921</v>
      </c>
      <c r="Q12" s="1"/>
    </row>
    <row r="13" spans="1:21" x14ac:dyDescent="0.25">
      <c r="H13" s="70"/>
      <c r="O13" s="11" t="s">
        <v>947</v>
      </c>
      <c r="Q13" s="2">
        <f>Q4/(3.94+4.03)*2</f>
        <v>13.490589711417815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59.136000000000003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58.598400000000005</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58.0608</v>
      </c>
    </row>
    <row r="20" spans="1:21" x14ac:dyDescent="0.25">
      <c r="O20" s="81">
        <v>1.07</v>
      </c>
      <c r="P20" s="81">
        <f t="shared" si="2"/>
        <v>57.523200000000003</v>
      </c>
      <c r="T20" s="1">
        <v>43416</v>
      </c>
      <c r="U20" t="s">
        <v>1297</v>
      </c>
    </row>
    <row r="21" spans="1:21" x14ac:dyDescent="0.25">
      <c r="O21" s="81">
        <v>1.06</v>
      </c>
      <c r="P21" s="81">
        <f t="shared" si="2"/>
        <v>56.985599999999998</v>
      </c>
    </row>
    <row r="22" spans="1:21" x14ac:dyDescent="0.25">
      <c r="O22" s="81">
        <v>1.05</v>
      </c>
      <c r="P22" s="81">
        <f t="shared" si="2"/>
        <v>56.448</v>
      </c>
    </row>
    <row r="23" spans="1:21" x14ac:dyDescent="0.25">
      <c r="O23" s="81">
        <v>1.04</v>
      </c>
      <c r="P23" s="81">
        <f t="shared" si="2"/>
        <v>55.910400000000003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55.372799999999998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54.8352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54.297599999999996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53.76</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53.2224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52.684799999999996</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52.147199999999998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51.609599999999993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51.071999999999996</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50.534399999999998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49.9968</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49.459200000000003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48.921599999999998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48.384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32.58</v>
      </c>
      <c r="R4" s="425">
        <v>-7.4999999999999997E-3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22806</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-12623.410000000003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-12623.410000000003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-0.35629749408753919</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7.6734192756292202E-2</v>
      </c>
      <c r="R11">
        <f>0.625</f>
        <v>0.625</v>
      </c>
    </row>
    <row r="12" spans="1:21" x14ac:dyDescent="0.25">
      <c r="H12" s="70"/>
      <c r="O12" s="11" t="s">
        <v>984</v>
      </c>
      <c r="Q12" s="19" t="s">
        <v>1383</v>
      </c>
      <c r="T12" s="693">
        <v>43315</v>
      </c>
      <c r="U12" t="s">
        <v>1199</v>
      </c>
    </row>
    <row r="13" spans="1:21" x14ac:dyDescent="0.25">
      <c r="H13" s="70"/>
      <c r="O13" s="11" t="s">
        <v>947</v>
      </c>
      <c r="Q13" s="2">
        <f>Q4/2.81</f>
        <v>11.594306049822062</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35.838000000000001</v>
      </c>
    </row>
    <row r="23" spans="1:16" x14ac:dyDescent="0.25">
      <c r="O23" s="81">
        <v>1.0900000000000001</v>
      </c>
      <c r="P23" s="81">
        <f t="shared" ref="P23:P42" si="1">O23*$Q$4</f>
        <v>35.5122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35.186399999999999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34.860599999999998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34.534799999999997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34.209000000000003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33.883200000000002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33.557400000000001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33.2316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32.905799999999999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32.254199999999997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31.928399999999996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31.602599999999999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31.276799999999998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30.950999999999997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30.625199999999996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30.299399999999999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29.973600000000001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29.6478</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29.321999999999999</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145.11000000000001</v>
      </c>
      <c r="R4" s="425">
        <v>-1.37E-2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4353.3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3019.0499999999856</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3019.0499999999856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2.2627318718380782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3.5834883881193575E-3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16.834106728538288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159.62100000000004</v>
      </c>
    </row>
    <row r="20" spans="1:21" x14ac:dyDescent="0.25">
      <c r="B20" s="368">
        <v>43445</v>
      </c>
      <c r="C20" s="7">
        <v>20</v>
      </c>
      <c r="D20" s="43">
        <v>115.7</v>
      </c>
      <c r="E20" s="43">
        <v>0</v>
      </c>
      <c r="F20" s="43">
        <f t="shared" si="2"/>
        <v>2314</v>
      </c>
      <c r="O20" s="81">
        <v>1.0900000000000001</v>
      </c>
      <c r="P20" s="81">
        <f t="shared" ref="P20:P39" si="3">O20*$Q$4</f>
        <v>158.16990000000001</v>
      </c>
      <c r="T20" s="1">
        <v>43279</v>
      </c>
      <c r="U20" t="s">
        <v>1116</v>
      </c>
    </row>
    <row r="21" spans="1:21" x14ac:dyDescent="0.25">
      <c r="B21" s="368">
        <v>43453</v>
      </c>
      <c r="C21" s="7">
        <v>20</v>
      </c>
      <c r="D21" s="43">
        <v>110.28</v>
      </c>
      <c r="E21" s="43">
        <v>0</v>
      </c>
      <c r="F21" s="43">
        <f t="shared" si="2"/>
        <v>2205.6</v>
      </c>
      <c r="O21" s="81">
        <v>1.08</v>
      </c>
      <c r="P21" s="81">
        <f t="shared" si="3"/>
        <v>156.71880000000002</v>
      </c>
    </row>
    <row r="22" spans="1:21" x14ac:dyDescent="0.25">
      <c r="B22" s="368">
        <v>43487</v>
      </c>
      <c r="C22" s="7">
        <v>20</v>
      </c>
      <c r="D22" s="43">
        <v>116.4</v>
      </c>
      <c r="E22" s="43">
        <v>0</v>
      </c>
      <c r="F22" s="43">
        <f t="shared" si="2"/>
        <v>2328</v>
      </c>
      <c r="O22" s="81">
        <v>1.07</v>
      </c>
      <c r="P22" s="81">
        <f t="shared" si="3"/>
        <v>155.26770000000002</v>
      </c>
    </row>
    <row r="23" spans="1:21" x14ac:dyDescent="0.25">
      <c r="B23" s="368">
        <v>43544</v>
      </c>
      <c r="C23" s="7">
        <v>30</v>
      </c>
      <c r="D23" s="43">
        <v>123.88</v>
      </c>
      <c r="E23" s="43">
        <v>0</v>
      </c>
      <c r="F23" s="43">
        <f t="shared" si="2"/>
        <v>3716.3999999999996</v>
      </c>
      <c r="O23" s="81">
        <v>1.06</v>
      </c>
      <c r="P23" s="81">
        <f t="shared" si="3"/>
        <v>153.81660000000002</v>
      </c>
    </row>
    <row r="24" spans="1:21" x14ac:dyDescent="0.25">
      <c r="B24" s="72">
        <v>43546</v>
      </c>
      <c r="C24" s="4">
        <v>30</v>
      </c>
      <c r="D24" s="3">
        <v>119.64</v>
      </c>
      <c r="E24" s="3">
        <v>0</v>
      </c>
      <c r="F24" s="3">
        <f t="shared" si="2"/>
        <v>3589.2</v>
      </c>
      <c r="O24" s="81">
        <v>1.05</v>
      </c>
      <c r="P24" s="81">
        <f t="shared" si="3"/>
        <v>152.36550000000003</v>
      </c>
    </row>
    <row r="25" spans="1:21" x14ac:dyDescent="0.25">
      <c r="O25" s="81">
        <v>1.04</v>
      </c>
      <c r="P25" s="81">
        <f t="shared" si="3"/>
        <v>150.91440000000003</v>
      </c>
      <c r="T25" s="156">
        <v>43305</v>
      </c>
      <c r="U25" t="s">
        <v>1147</v>
      </c>
    </row>
    <row r="26" spans="1:21" x14ac:dyDescent="0.25">
      <c r="O26" s="81">
        <v>1.03</v>
      </c>
      <c r="P26" s="81">
        <f t="shared" si="3"/>
        <v>149.4633</v>
      </c>
      <c r="T26" s="67"/>
    </row>
    <row r="27" spans="1:21" x14ac:dyDescent="0.25">
      <c r="O27" s="81">
        <v>1.02</v>
      </c>
      <c r="P27" s="81">
        <f t="shared" si="3"/>
        <v>148.01220000000001</v>
      </c>
      <c r="T27" s="156">
        <v>43313</v>
      </c>
      <c r="U27" t="s">
        <v>1146</v>
      </c>
    </row>
    <row r="28" spans="1:21" x14ac:dyDescent="0.25">
      <c r="O28" s="81">
        <v>1.01</v>
      </c>
      <c r="P28" s="81">
        <f t="shared" si="3"/>
        <v>146.56110000000001</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145.11000000000001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143.65890000000002</v>
      </c>
    </row>
    <row r="31" spans="1:21" x14ac:dyDescent="0.25">
      <c r="O31" s="81">
        <v>0.98</v>
      </c>
      <c r="P31" s="81">
        <f t="shared" si="3"/>
        <v>142.20780000000002</v>
      </c>
      <c r="T31" s="1">
        <v>43474</v>
      </c>
      <c r="U31" t="s">
        <v>1349</v>
      </c>
    </row>
    <row r="32" spans="1:21" x14ac:dyDescent="0.25">
      <c r="O32" s="81">
        <v>0.97</v>
      </c>
      <c r="P32" s="81">
        <f t="shared" si="3"/>
        <v>140.75670000000002</v>
      </c>
    </row>
    <row r="33" spans="1:17" x14ac:dyDescent="0.25">
      <c r="O33" s="81">
        <v>0.96</v>
      </c>
      <c r="P33" s="81">
        <f t="shared" si="3"/>
        <v>139.3056</v>
      </c>
    </row>
    <row r="34" spans="1:17" x14ac:dyDescent="0.25">
      <c r="O34" s="81">
        <v>0.95</v>
      </c>
      <c r="P34" s="81">
        <f t="shared" si="3"/>
        <v>137.8545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136.4034</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134.95230000000001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133.50120000000001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132.05010000000001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130.59900000000002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25.62</v>
      </c>
      <c r="R4" s="424">
        <v>-1.15E-2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10248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7725.530000000017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6273.2700000000186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1.5782883365662697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3.9032006245120999E-3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13.48421052631579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28.182000000000002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27.925800000000002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27.669600000000003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27.413400000000003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27.157200000000003</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26.901000000000003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26.644800000000004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26.3886</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26.132400000000001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25.876200000000001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25.62</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25.363800000000001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25.107600000000001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24.851400000000002</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24.595199999999998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24.338999999999999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24.082799999999999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23.826600000000003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23.570400000000003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23.314200000000003</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23.058</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63.23</v>
      </c>
      <c r="R4" s="425">
        <v>-2.53E-2</v>
      </c>
      <c r="W4" s="134"/>
    </row>
    <row r="5" spans="1:23" x14ac:dyDescent="0.25">
      <c r="B5" s="72"/>
      <c r="C5" s="4"/>
      <c r="D5" s="3"/>
      <c r="E5" s="3"/>
      <c r="F5" s="3"/>
      <c r="G5" s="72"/>
      <c r="H5" s="161"/>
      <c r="I5" s="3"/>
      <c r="J5" s="3"/>
      <c r="K5" s="3"/>
      <c r="L5" s="4"/>
      <c r="M5" s="4"/>
      <c r="O5" s="11" t="s">
        <v>67</v>
      </c>
      <c r="Q5" s="3">
        <f>Q4*Q2</f>
        <v>6323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1567.639999999994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526.92000000000007</v>
      </c>
      <c r="T8" s="1"/>
      <c r="U8" t="s">
        <v>791</v>
      </c>
      <c r="W8" s="134"/>
    </row>
    <row r="9" spans="1:23" x14ac:dyDescent="0.25">
      <c r="G9" s="4"/>
      <c r="H9" s="161"/>
      <c r="I9" s="3"/>
      <c r="J9" s="3"/>
      <c r="K9" s="3"/>
      <c r="L9" s="4"/>
      <c r="M9" s="4"/>
      <c r="O9" s="11" t="s">
        <v>204</v>
      </c>
      <c r="Q9" s="134">
        <f>IF(Q2=0, 0, Q8/Q6)</f>
        <v>9.0909718292363134E-2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18.488304093567251</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69.552999999999997</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68.920699999999997</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68.288399999999996</v>
      </c>
      <c r="Q19" s="2"/>
      <c r="T19" s="1">
        <v>43228</v>
      </c>
      <c r="U19" t="s">
        <v>82</v>
      </c>
      <c r="W19" s="134"/>
    </row>
    <row r="20" spans="1:23" x14ac:dyDescent="0.25">
      <c r="O20" s="81">
        <v>1.07</v>
      </c>
      <c r="P20" s="81">
        <f t="shared" si="0"/>
        <v>67.656099999999995</v>
      </c>
      <c r="Q20" s="2"/>
      <c r="W20" s="134"/>
    </row>
    <row r="21" spans="1:23" x14ac:dyDescent="0.25">
      <c r="O21" s="81">
        <v>1.06</v>
      </c>
      <c r="P21" s="81">
        <f t="shared" si="0"/>
        <v>67.023799999999994</v>
      </c>
      <c r="Q21" s="2"/>
      <c r="T21" s="1">
        <v>43283</v>
      </c>
      <c r="U21" t="s">
        <v>1118</v>
      </c>
      <c r="W21" s="134"/>
    </row>
    <row r="22" spans="1:23" x14ac:dyDescent="0.25">
      <c r="O22" s="81">
        <v>1.05</v>
      </c>
      <c r="P22" s="81">
        <f t="shared" si="0"/>
        <v>66.391499999999994</v>
      </c>
      <c r="Q22" s="2"/>
      <c r="W22" s="134"/>
    </row>
    <row r="23" spans="1:23" x14ac:dyDescent="0.25">
      <c r="O23" s="81">
        <v>1.04</v>
      </c>
      <c r="P23" s="81">
        <f t="shared" si="0"/>
        <v>65.759199999999993</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65.126899999999992</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64.494599999999991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63.862299999999998</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63.23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62.597699999999996</v>
      </c>
      <c r="Q28" s="2"/>
      <c r="W28" s="134"/>
    </row>
    <row r="29" spans="1:23" x14ac:dyDescent="0.25">
      <c r="A29" s="4"/>
      <c r="B29" s="164"/>
      <c r="C29" s="10"/>
      <c r="D29" s="39"/>
      <c r="E29" s="39"/>
      <c r="F29" s="39"/>
      <c r="G29" s="39"/>
      <c r="H29" s="179"/>
      <c r="I29" s="39"/>
      <c r="J29" s="39"/>
      <c r="K29" s="39"/>
      <c r="L29" s="39"/>
      <c r="M29" s="39"/>
      <c r="O29" s="81">
        <v>0.98</v>
      </c>
      <c r="P29" s="81">
        <f t="shared" si="0"/>
        <v>61.965399999999995</v>
      </c>
      <c r="Q29" s="2"/>
      <c r="W29" s="134"/>
    </row>
    <row r="30" spans="1:23" x14ac:dyDescent="0.25">
      <c r="A30" s="4"/>
      <c r="B30" s="164"/>
      <c r="C30" s="10"/>
      <c r="D30" s="39"/>
      <c r="E30" s="39"/>
      <c r="F30" s="39"/>
      <c r="G30" s="39"/>
      <c r="H30" s="179"/>
      <c r="I30" s="39"/>
      <c r="J30" s="39"/>
      <c r="K30" s="39"/>
      <c r="L30" s="39"/>
      <c r="M30" s="39"/>
      <c r="O30" s="81">
        <v>0.97</v>
      </c>
      <c r="P30" s="81">
        <f t="shared" si="0"/>
        <v>61.333099999999995</v>
      </c>
      <c r="W30" s="134"/>
    </row>
    <row r="31" spans="1:23" x14ac:dyDescent="0.25">
      <c r="A31" s="4"/>
      <c r="B31" s="164"/>
      <c r="C31" s="10"/>
      <c r="D31" s="39"/>
      <c r="E31" s="39"/>
      <c r="F31" s="39"/>
      <c r="G31" s="39"/>
      <c r="H31" s="179"/>
      <c r="I31" s="39"/>
      <c r="J31" s="39"/>
      <c r="K31" s="39"/>
      <c r="L31" s="39"/>
      <c r="M31" s="39"/>
      <c r="O31" s="81">
        <v>0.96</v>
      </c>
      <c r="P31" s="81">
        <f t="shared" si="0"/>
        <v>60.700799999999994</v>
      </c>
      <c r="W31" s="134"/>
    </row>
    <row r="32" spans="1:23" x14ac:dyDescent="0.25">
      <c r="A32" s="4"/>
      <c r="B32" s="164"/>
      <c r="C32" s="10"/>
      <c r="D32" s="39"/>
      <c r="E32" s="39"/>
      <c r="F32" s="39"/>
      <c r="G32" s="39"/>
      <c r="H32" s="179"/>
      <c r="I32" s="39"/>
      <c r="J32" s="39"/>
      <c r="K32" s="39"/>
      <c r="L32" s="39"/>
      <c r="M32" s="39"/>
      <c r="O32" s="81">
        <v>0.95</v>
      </c>
      <c r="P32" s="81">
        <f t="shared" si="0"/>
        <v>60.068499999999993</v>
      </c>
      <c r="W32" s="134"/>
    </row>
    <row r="33" spans="1:23" x14ac:dyDescent="0.25">
      <c r="A33" s="4"/>
      <c r="B33" s="164"/>
      <c r="C33" s="10"/>
      <c r="D33" s="39"/>
      <c r="E33" s="39"/>
      <c r="F33" s="39"/>
      <c r="G33" s="39"/>
      <c r="H33" s="179"/>
      <c r="I33" s="39"/>
      <c r="J33" s="39"/>
      <c r="K33" s="39"/>
      <c r="L33" s="39"/>
      <c r="M33" s="39"/>
      <c r="O33" s="81">
        <v>0.94</v>
      </c>
      <c r="P33" s="81">
        <f t="shared" si="0"/>
        <v>59.436199999999992</v>
      </c>
      <c r="W33" s="134"/>
    </row>
    <row r="34" spans="1:23" x14ac:dyDescent="0.25">
      <c r="A34" s="4"/>
      <c r="B34" s="164"/>
      <c r="C34" s="10"/>
      <c r="D34" s="39"/>
      <c r="E34" s="39"/>
      <c r="F34" s="39"/>
      <c r="G34" s="39"/>
      <c r="H34" s="179"/>
      <c r="I34" s="39"/>
      <c r="J34" s="39"/>
      <c r="K34" s="39"/>
      <c r="L34" s="39"/>
      <c r="M34" s="39"/>
      <c r="O34" s="81">
        <v>0.93</v>
      </c>
      <c r="P34" s="81">
        <f t="shared" si="0"/>
        <v>58.803899999999999</v>
      </c>
      <c r="W34" s="134"/>
    </row>
    <row r="35" spans="1:23" x14ac:dyDescent="0.25">
      <c r="A35" s="4"/>
      <c r="B35" s="164"/>
      <c r="C35" s="10"/>
      <c r="D35" s="39"/>
      <c r="E35" s="39"/>
      <c r="F35" s="39"/>
      <c r="G35" s="39"/>
      <c r="H35" s="179"/>
      <c r="I35" s="39"/>
      <c r="J35" s="39"/>
      <c r="K35" s="39"/>
      <c r="L35" s="39"/>
      <c r="M35" s="39"/>
      <c r="O35" s="81">
        <v>0.92</v>
      </c>
      <c r="P35" s="81">
        <f t="shared" si="0"/>
        <v>58.171599999999998</v>
      </c>
      <c r="W35" s="134"/>
    </row>
    <row r="36" spans="1:23" x14ac:dyDescent="0.25">
      <c r="A36" s="4"/>
      <c r="B36" s="164"/>
      <c r="C36" s="10"/>
      <c r="D36" s="39"/>
      <c r="E36" s="39"/>
      <c r="F36" s="39"/>
      <c r="G36" s="39"/>
      <c r="H36" s="179"/>
      <c r="I36" s="39"/>
      <c r="J36" s="39"/>
      <c r="K36" s="39"/>
      <c r="L36" s="39"/>
      <c r="M36" s="39"/>
      <c r="O36" s="81">
        <v>0.91</v>
      </c>
      <c r="P36" s="81">
        <f t="shared" si="0"/>
        <v>57.539299999999997</v>
      </c>
      <c r="W36" s="134"/>
    </row>
    <row r="37" spans="1:23" x14ac:dyDescent="0.25">
      <c r="A37" s="4"/>
      <c r="B37" s="164"/>
      <c r="C37" s="10"/>
      <c r="D37" s="39"/>
      <c r="E37" s="39"/>
      <c r="F37" s="39"/>
      <c r="G37" s="39"/>
      <c r="H37" s="179"/>
      <c r="I37" s="39"/>
      <c r="J37" s="39"/>
      <c r="K37" s="39"/>
      <c r="L37" s="39"/>
      <c r="M37" s="39"/>
      <c r="O37" s="81">
        <v>0.9</v>
      </c>
      <c r="P37" s="81">
        <f t="shared" si="0"/>
        <v>56.906999999999996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493</v>
      </c>
      <c r="AJ2">
        <f>$Q$2*$Q$4</f>
        <v>6768</v>
      </c>
      <c r="AK2">
        <f ca="1">AJ2*EXP(-$X$2 * AI2/365.25)</f>
        <v>29076.982895382469</v>
      </c>
      <c r="AM2" s="2">
        <f>Q10</f>
        <v>0</v>
      </c>
      <c r="AO2">
        <f ca="1" xml:space="preserve"> (SUM(AB:AB) - SUM(AE:AE) - SUM(AH:AH) - SUM(AK:AK))/SUM(AB:AB)</f>
        <v>-1.3646016202875872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493</v>
      </c>
      <c r="AJ3">
        <f t="shared" ref="AJ3:AJ17" si="11">$Q$2*$Q$4</f>
        <v>6768</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22.56</v>
      </c>
      <c r="R4" s="425">
        <v>-3.7000000000000002E-3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493</v>
      </c>
      <c r="AJ4">
        <f t="shared" si="11"/>
        <v>6768</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6768</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493</v>
      </c>
      <c r="AJ5">
        <f t="shared" si="11"/>
        <v>6768</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493</v>
      </c>
      <c r="AJ6">
        <f t="shared" si="11"/>
        <v>6768</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-1977.8899999999921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493</v>
      </c>
      <c r="AJ7">
        <f t="shared" si="11"/>
        <v>6768</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-1977.8899999999921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493</v>
      </c>
      <c r="AJ8">
        <f t="shared" si="11"/>
        <v>6768</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-0.22615079768897092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493</v>
      </c>
      <c r="AJ9">
        <f t="shared" si="11"/>
        <v>6768</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493</v>
      </c>
      <c r="AJ10">
        <f t="shared" si="11"/>
        <v>6768</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4.6099290780141848E-2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493</v>
      </c>
      <c r="AJ11">
        <f t="shared" si="11"/>
        <v>6768</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493</v>
      </c>
      <c r="AJ12">
        <f t="shared" si="11"/>
        <v>6768</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13.270588235294117</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493</v>
      </c>
      <c r="AJ13">
        <f t="shared" si="11"/>
        <v>6768</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493</v>
      </c>
      <c r="AJ14">
        <f t="shared" si="11"/>
        <v>6768</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493</v>
      </c>
      <c r="AJ15">
        <f t="shared" si="11"/>
        <v>6768</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493</v>
      </c>
      <c r="AJ16">
        <f t="shared" si="11"/>
        <v>6768</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493</v>
      </c>
      <c r="AJ17">
        <f t="shared" si="11"/>
        <v>6768</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24.815999999999999</v>
      </c>
      <c r="W19" s="134"/>
    </row>
    <row r="20" spans="1:39" x14ac:dyDescent="0.25">
      <c r="B20" s="72">
        <v>43440</v>
      </c>
      <c r="C20" s="4">
        <v>100</v>
      </c>
      <c r="D20" s="3">
        <v>23.38</v>
      </c>
      <c r="E20" s="3">
        <v>0</v>
      </c>
      <c r="F20" s="3">
        <f t="shared" si="12"/>
        <v>2338</v>
      </c>
      <c r="G20" s="4"/>
      <c r="H20" s="70"/>
      <c r="O20" s="81">
        <v>1.0900000000000001</v>
      </c>
      <c r="P20" s="81">
        <f t="shared" ref="P20:P39" si="13">O20*$Q$4</f>
        <v>24.590399999999999</v>
      </c>
      <c r="T20" s="1">
        <v>43244</v>
      </c>
      <c r="U20" t="s">
        <v>1072</v>
      </c>
      <c r="W20" s="134"/>
    </row>
    <row r="21" spans="1:39" x14ac:dyDescent="0.25">
      <c r="B21" s="72"/>
      <c r="C21" s="4"/>
      <c r="D21" s="3"/>
      <c r="E21" s="3"/>
      <c r="F21" s="3"/>
      <c r="O21" s="81">
        <v>1.08</v>
      </c>
      <c r="P21" s="81">
        <f t="shared" si="13"/>
        <v>24.364799999999999</v>
      </c>
      <c r="W21" s="134"/>
    </row>
    <row r="22" spans="1:39" x14ac:dyDescent="0.25">
      <c r="C22" s="4"/>
      <c r="D22" s="3"/>
      <c r="E22" s="3"/>
      <c r="F22" s="3"/>
      <c r="H22" s="70"/>
      <c r="O22" s="81">
        <v>1.07</v>
      </c>
      <c r="P22" s="81">
        <f t="shared" si="13"/>
        <v>24.139199999999999</v>
      </c>
      <c r="T22" s="693">
        <v>43288</v>
      </c>
      <c r="U22" t="s">
        <v>1153</v>
      </c>
      <c r="W22" s="134"/>
    </row>
    <row r="23" spans="1:39" x14ac:dyDescent="0.25">
      <c r="O23" s="81">
        <v>1.06</v>
      </c>
      <c r="P23" s="81">
        <f t="shared" si="13"/>
        <v>23.913599999999999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23.687999999999999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23.462399999999999</v>
      </c>
      <c r="T25" s="693">
        <v>43318</v>
      </c>
      <c r="U25" t="s">
        <v>1158</v>
      </c>
      <c r="W25" s="134"/>
    </row>
    <row r="26" spans="1:39" x14ac:dyDescent="0.25">
      <c r="O26" s="81">
        <v>1.03</v>
      </c>
      <c r="P26" s="81">
        <f t="shared" si="13"/>
        <v>23.236799999999999</v>
      </c>
      <c r="T26" s="708"/>
      <c r="W26" s="134"/>
    </row>
    <row r="27" spans="1:39" x14ac:dyDescent="0.25">
      <c r="O27" s="81">
        <v>1.02</v>
      </c>
      <c r="P27" s="81">
        <f t="shared" si="13"/>
        <v>23.011199999999999</v>
      </c>
      <c r="T27" s="1">
        <v>43342</v>
      </c>
      <c r="U27" t="s">
        <v>1256</v>
      </c>
      <c r="W27" s="134"/>
    </row>
    <row r="28" spans="1:39" x14ac:dyDescent="0.25">
      <c r="O28" s="81">
        <v>1.01</v>
      </c>
      <c r="P28" s="81">
        <f t="shared" si="13"/>
        <v>22.785599999999999</v>
      </c>
      <c r="U28" s="405" t="s">
        <v>1257</v>
      </c>
      <c r="W28" s="134"/>
    </row>
    <row r="29" spans="1:39" x14ac:dyDescent="0.25">
      <c r="O29" s="81">
        <v>1</v>
      </c>
      <c r="P29" s="81">
        <f t="shared" si="13"/>
        <v>22.56</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22.334399999999999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22.108799999999999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21.883199999999999</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21.657599999999999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21.431999999999999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21.206399999999999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20.980799999999999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20.755199999999999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20.529599999999999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20.303999999999998</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48.65</v>
      </c>
      <c r="R4" s="405">
        <v>-3.7000000000000002E-3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7784</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2215.4599999999991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610.87999999999738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8.5162384011420011E-2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3.5354573484069889E-2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10.763274336283187</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53.515000000000001</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53.028500000000001</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52.542000000000002</v>
      </c>
      <c r="W19" s="2"/>
      <c r="X19" s="134"/>
      <c r="AD19" s="182"/>
      <c r="AG19" s="182"/>
    </row>
    <row r="20" spans="1:33" x14ac:dyDescent="0.25">
      <c r="P20" s="81">
        <v>1.07</v>
      </c>
      <c r="Q20" s="81">
        <f t="shared" si="2"/>
        <v>52.055500000000002</v>
      </c>
      <c r="W20" s="2"/>
      <c r="X20" s="134"/>
    </row>
    <row r="21" spans="1:33" x14ac:dyDescent="0.25">
      <c r="P21" s="81">
        <v>1.06</v>
      </c>
      <c r="Q21" s="81">
        <f t="shared" si="2"/>
        <v>51.569000000000003</v>
      </c>
      <c r="W21" s="2"/>
      <c r="X21" s="134"/>
      <c r="AD21" s="182"/>
      <c r="AG21" s="182"/>
    </row>
    <row r="22" spans="1:33" x14ac:dyDescent="0.25">
      <c r="P22" s="81">
        <v>1.05</v>
      </c>
      <c r="Q22" s="81">
        <f t="shared" si="2"/>
        <v>51.082500000000003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50.596000000000004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50.109499999999997</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49.622999999999998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49.136499999999998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48.65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48.163499999999999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47.677</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47.1905</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46.703999999999994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46.217499999999994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45.730999999999995</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45.244500000000002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44.758000000000003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44.271500000000003</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43.784999999999997</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16.63</v>
      </c>
      <c r="R4" s="180">
        <v>-2.0999999999999999E-3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8315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-4427.5200000000077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-4502.5400000000081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-0.35127957470778381</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5.5321707757065547E-2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10.729032258064516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18.292999999999999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18.1267</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17.9604</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17.7941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17.627800000000001</v>
      </c>
      <c r="T23" s="1">
        <v>43128</v>
      </c>
      <c r="U23" t="s">
        <v>890</v>
      </c>
    </row>
    <row r="24" spans="1:21" x14ac:dyDescent="0.25">
      <c r="A24" s="890"/>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17.461500000000001</v>
      </c>
    </row>
    <row r="25" spans="1:21" x14ac:dyDescent="0.25">
      <c r="A25" s="890"/>
      <c r="B25" s="368">
        <v>43318</v>
      </c>
      <c r="C25" s="7">
        <v>80</v>
      </c>
      <c r="D25" s="43">
        <v>23.08</v>
      </c>
      <c r="E25" s="43">
        <v>0</v>
      </c>
      <c r="F25" s="43">
        <f t="shared" si="2"/>
        <v>1846.3999999999999</v>
      </c>
      <c r="O25" s="81">
        <v>1.04</v>
      </c>
      <c r="P25" s="81">
        <f t="shared" si="3"/>
        <v>17.295200000000001</v>
      </c>
    </row>
    <row r="26" spans="1:21" x14ac:dyDescent="0.25">
      <c r="A26" s="890"/>
      <c r="B26" s="368">
        <v>43319</v>
      </c>
      <c r="C26" s="7">
        <v>100</v>
      </c>
      <c r="D26" s="43">
        <v>21.72</v>
      </c>
      <c r="E26" s="43">
        <v>0</v>
      </c>
      <c r="F26" s="43">
        <f t="shared" si="2"/>
        <v>2172</v>
      </c>
      <c r="O26" s="81">
        <v>1.03</v>
      </c>
      <c r="P26" s="81">
        <f t="shared" si="3"/>
        <v>17.128899999999998</v>
      </c>
    </row>
    <row r="27" spans="1:21" x14ac:dyDescent="0.25">
      <c r="A27" s="890"/>
      <c r="B27" s="368">
        <v>43320</v>
      </c>
      <c r="C27" s="7">
        <v>200</v>
      </c>
      <c r="D27" s="43">
        <v>20.399999999999999</v>
      </c>
      <c r="E27" s="43">
        <v>0</v>
      </c>
      <c r="F27" s="43">
        <f t="shared" si="2"/>
        <v>4079.9999999999995</v>
      </c>
      <c r="O27" s="81">
        <v>1.02</v>
      </c>
      <c r="P27" s="81">
        <f t="shared" si="3"/>
        <v>16.962599999999998</v>
      </c>
    </row>
    <row r="28" spans="1:21" x14ac:dyDescent="0.25">
      <c r="B28" s="368">
        <v>43325</v>
      </c>
      <c r="C28" s="7">
        <v>500</v>
      </c>
      <c r="D28" s="43">
        <v>20.48</v>
      </c>
      <c r="E28" s="43">
        <v>0</v>
      </c>
      <c r="F28" s="43">
        <f t="shared" si="2"/>
        <v>10240</v>
      </c>
      <c r="O28" s="81">
        <v>1.01</v>
      </c>
      <c r="P28" s="81">
        <f t="shared" si="3"/>
        <v>16.796299999999999</v>
      </c>
      <c r="T28" s="693">
        <v>43136</v>
      </c>
      <c r="U28" t="s">
        <v>838</v>
      </c>
    </row>
    <row r="29" spans="1:21" x14ac:dyDescent="0.25">
      <c r="B29" s="368">
        <v>43347</v>
      </c>
      <c r="C29" s="7">
        <v>200</v>
      </c>
      <c r="D29" s="43">
        <v>21.28</v>
      </c>
      <c r="E29" s="43">
        <v>0</v>
      </c>
      <c r="F29" s="43">
        <f t="shared" si="2"/>
        <v>4256</v>
      </c>
      <c r="O29" s="81">
        <v>1</v>
      </c>
      <c r="P29" s="81">
        <f t="shared" si="3"/>
        <v>16.63</v>
      </c>
    </row>
    <row r="30" spans="1:21" ht="15" customHeight="1" x14ac:dyDescent="0.25">
      <c r="A30" s="891" t="s">
        <v>1274</v>
      </c>
      <c r="B30" s="368">
        <v>43367</v>
      </c>
      <c r="C30" s="7">
        <v>200</v>
      </c>
      <c r="D30" s="43">
        <v>20.98</v>
      </c>
      <c r="E30" s="43">
        <v>0</v>
      </c>
      <c r="F30" s="43">
        <f t="shared" si="2"/>
        <v>4196</v>
      </c>
      <c r="O30" s="81">
        <v>0.99</v>
      </c>
      <c r="P30" s="81">
        <f t="shared" si="3"/>
        <v>16.463699999999999</v>
      </c>
      <c r="T30" s="1">
        <v>43175</v>
      </c>
      <c r="U30" t="s">
        <v>1088</v>
      </c>
    </row>
    <row r="31" spans="1:21" x14ac:dyDescent="0.25">
      <c r="A31" s="891"/>
      <c r="B31" s="368">
        <v>43367</v>
      </c>
      <c r="C31" s="7">
        <v>100</v>
      </c>
      <c r="D31" s="43">
        <v>20.315000000000001</v>
      </c>
      <c r="E31" s="43">
        <v>0</v>
      </c>
      <c r="F31" s="43">
        <f t="shared" si="2"/>
        <v>2031.5000000000002</v>
      </c>
      <c r="O31" s="81">
        <v>0.98</v>
      </c>
      <c r="P31" s="81">
        <f t="shared" si="3"/>
        <v>16.2974</v>
      </c>
      <c r="T31" s="1">
        <v>43178</v>
      </c>
      <c r="U31" t="s">
        <v>935</v>
      </c>
    </row>
    <row r="32" spans="1:21" x14ac:dyDescent="0.25">
      <c r="A32" s="891"/>
      <c r="B32" s="368">
        <v>43378</v>
      </c>
      <c r="C32" s="7">
        <v>100</v>
      </c>
      <c r="D32" s="43">
        <v>19.39</v>
      </c>
      <c r="E32" s="43">
        <v>0</v>
      </c>
      <c r="F32" s="43">
        <f t="shared" si="2"/>
        <v>1939</v>
      </c>
      <c r="O32" s="81">
        <v>0.97</v>
      </c>
      <c r="P32" s="81">
        <f t="shared" si="3"/>
        <v>16.1311</v>
      </c>
    </row>
    <row r="33" spans="1:21" x14ac:dyDescent="0.25">
      <c r="A33" s="891"/>
      <c r="B33" s="72">
        <v>43378</v>
      </c>
      <c r="C33" s="7">
        <v>100</v>
      </c>
      <c r="D33" s="43">
        <v>18.75</v>
      </c>
      <c r="E33" s="43">
        <v>0</v>
      </c>
      <c r="F33" s="43">
        <f t="shared" si="2"/>
        <v>1875</v>
      </c>
      <c r="O33" s="81">
        <v>0.96</v>
      </c>
      <c r="P33" s="81">
        <f t="shared" si="3"/>
        <v>15.964799999999999</v>
      </c>
      <c r="T33" s="1">
        <v>43217</v>
      </c>
      <c r="U33" t="s">
        <v>1007</v>
      </c>
    </row>
    <row r="34" spans="1:21" x14ac:dyDescent="0.25">
      <c r="B34" s="72">
        <v>43511</v>
      </c>
      <c r="C34" s="4">
        <v>200</v>
      </c>
      <c r="D34" s="3">
        <v>17.68</v>
      </c>
      <c r="E34" s="3">
        <v>0</v>
      </c>
      <c r="F34" s="3">
        <f t="shared" si="2"/>
        <v>3536</v>
      </c>
      <c r="O34" s="81">
        <v>0.95</v>
      </c>
      <c r="P34" s="81">
        <f t="shared" si="3"/>
        <v>15.798499999999999</v>
      </c>
    </row>
    <row r="35" spans="1:21" x14ac:dyDescent="0.25">
      <c r="B35" s="72">
        <v>43546</v>
      </c>
      <c r="C35" s="7">
        <v>200</v>
      </c>
      <c r="D35" s="43">
        <v>15.12</v>
      </c>
      <c r="E35" s="43">
        <v>0</v>
      </c>
      <c r="F35" s="43">
        <f t="shared" si="2"/>
        <v>3024</v>
      </c>
      <c r="O35" s="81">
        <v>0.94</v>
      </c>
      <c r="P35" s="81">
        <f t="shared" si="3"/>
        <v>15.632199999999997</v>
      </c>
      <c r="T35" s="1">
        <v>43224</v>
      </c>
      <c r="U35" t="s">
        <v>82</v>
      </c>
    </row>
    <row r="36" spans="1:21" x14ac:dyDescent="0.25">
      <c r="B36" s="4"/>
      <c r="C36" s="4"/>
      <c r="D36" s="3"/>
      <c r="E36" s="3"/>
      <c r="F36" s="3"/>
      <c r="O36" s="81">
        <v>0.93</v>
      </c>
      <c r="P36" s="81">
        <f t="shared" si="3"/>
        <v>15.4659</v>
      </c>
    </row>
    <row r="37" spans="1:21" x14ac:dyDescent="0.25">
      <c r="O37" s="81">
        <v>0.92</v>
      </c>
      <c r="P37" s="81">
        <f t="shared" si="3"/>
        <v>15.2996</v>
      </c>
    </row>
    <row r="38" spans="1:21" x14ac:dyDescent="0.25">
      <c r="B38" s="4"/>
      <c r="C38" s="4"/>
      <c r="D38" s="3"/>
      <c r="E38" s="3"/>
      <c r="F38" s="3"/>
      <c r="O38" s="81">
        <v>0.91</v>
      </c>
      <c r="P38" s="81">
        <f t="shared" si="3"/>
        <v>15.1333</v>
      </c>
      <c r="T38" s="693">
        <v>43318</v>
      </c>
      <c r="U38" t="s">
        <v>82</v>
      </c>
    </row>
    <row r="39" spans="1:21" x14ac:dyDescent="0.25">
      <c r="O39" s="81">
        <v>0.9</v>
      </c>
      <c r="P39" s="81">
        <f t="shared" si="3"/>
        <v>14.966999999999999</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15.18</v>
      </c>
      <c r="R4" s="424">
        <v>6.9999999999999999E-4</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15180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165.52000000000044</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-119.45000000000437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-7.8074702031775212E-3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6.1959183673469385</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16.698</v>
      </c>
      <c r="T17" s="1">
        <v>43235</v>
      </c>
      <c r="U17" t="s">
        <v>1051</v>
      </c>
    </row>
    <row r="18" spans="1:21" x14ac:dyDescent="0.25">
      <c r="O18" s="81">
        <v>1.0900000000000001</v>
      </c>
      <c r="P18" s="81">
        <f t="shared" ref="P18:P37" si="2">O18*$Q$4</f>
        <v>16.546200000000002</v>
      </c>
      <c r="U18" t="s">
        <v>1052</v>
      </c>
    </row>
    <row r="19" spans="1:21" x14ac:dyDescent="0.25">
      <c r="O19" s="81">
        <v>1.08</v>
      </c>
      <c r="P19" s="81">
        <f t="shared" si="2"/>
        <v>16.394400000000001</v>
      </c>
    </row>
    <row r="20" spans="1:21" x14ac:dyDescent="0.25">
      <c r="O20" s="81">
        <v>1.07</v>
      </c>
      <c r="P20" s="81">
        <f t="shared" si="2"/>
        <v>16.242599999999999</v>
      </c>
    </row>
    <row r="21" spans="1:21" x14ac:dyDescent="0.25">
      <c r="O21" s="81">
        <v>1.06</v>
      </c>
      <c r="P21" s="81">
        <f t="shared" si="2"/>
        <v>16.090800000000002</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15.939</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15.7872</v>
      </c>
      <c r="T23" s="1">
        <v>43358</v>
      </c>
      <c r="U23" t="s">
        <v>1267</v>
      </c>
    </row>
    <row r="24" spans="1:21" x14ac:dyDescent="0.25">
      <c r="O24" s="81">
        <v>1.03</v>
      </c>
      <c r="P24" s="81">
        <f t="shared" si="2"/>
        <v>15.635400000000001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15.483599999999999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15.331799999999999</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15.18</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15.0282</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14.8764</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14.724599999999999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14.572799999999999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14.420999999999999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14.2692</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14.1174</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13.9656</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13.813800000000001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13.662000000000001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2019-05-06T04:18:01Z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