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NKE" sheetId="50" r:id="rId23"/>
    <sheet name="MOS" sheetId="58" state="hidden" r:id="rId24"/>
    <sheet name="VGK" sheetId="59" state="hidden" r:id="rId25"/>
    <sheet name="MU" sheetId="17" state="hidden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LUV!$W$1:$AC$68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72" i="25" l="1"/>
  <c r="H472" i="25"/>
  <c r="G472" i="25"/>
  <c r="N48" i="35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D307" i="38"/>
  <c r="E307" i="38"/>
  <c r="G307" i="38"/>
  <c r="H307" i="38"/>
  <c r="K307" i="38"/>
  <c r="L307" i="38"/>
  <c r="M307" i="38"/>
  <c r="T307" i="38" s="1"/>
  <c r="N307" i="38"/>
  <c r="R307" i="38"/>
  <c r="U307" i="38"/>
  <c r="V307" i="38"/>
  <c r="F229" i="25"/>
  <c r="O307" i="38" l="1"/>
  <c r="P307" i="38" s="1"/>
  <c r="W307" i="38"/>
  <c r="G303" i="38"/>
  <c r="G304" i="38"/>
  <c r="G305" i="38"/>
  <c r="G306" i="38"/>
  <c r="D305" i="38"/>
  <c r="D306" i="38"/>
  <c r="E306" i="38"/>
  <c r="H306" i="38"/>
  <c r="K306" i="38"/>
  <c r="L306" i="38" s="1"/>
  <c r="O306" i="38" s="1"/>
  <c r="M306" i="38"/>
  <c r="T306" i="38" s="1"/>
  <c r="N306" i="38"/>
  <c r="R306" i="38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471" i="25" l="1"/>
  <c r="G471" i="25"/>
  <c r="H471" i="25"/>
  <c r="F51" i="40"/>
  <c r="H51" i="40"/>
  <c r="G51" i="40"/>
  <c r="K6" i="40"/>
  <c r="H18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H18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100" i="34"/>
  <c r="H85" i="64"/>
  <c r="F72" i="70"/>
  <c r="H100" i="34"/>
  <c r="H19" i="64"/>
  <c r="H72" i="70"/>
  <c r="H158" i="17"/>
  <c r="C158" i="17"/>
  <c r="C100" i="34"/>
  <c r="F85" i="64"/>
  <c r="C72" i="70"/>
  <c r="C85" i="64"/>
  <c r="M85" i="64"/>
  <c r="K72" i="70"/>
  <c r="M100" i="34"/>
  <c r="M72" i="70"/>
  <c r="K85" i="64"/>
  <c r="K100" i="34"/>
  <c r="F84" i="64" l="1"/>
  <c r="K84" i="64"/>
  <c r="F99" i="34"/>
  <c r="N305" i="38"/>
  <c r="O305" i="38"/>
  <c r="K99" i="34"/>
  <c r="M81" i="34" s="1"/>
  <c r="Q10" i="34" s="1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39" i="17"/>
  <c r="F79" i="45"/>
  <c r="H79" i="45"/>
  <c r="G79" i="45"/>
  <c r="F4" i="45"/>
  <c r="F34" i="70"/>
  <c r="H34" i="70"/>
  <c r="G34" i="70"/>
  <c r="M66" i="64" l="1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T263" i="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8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7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6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M19" i="71"/>
  <c r="K19" i="71"/>
  <c r="C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F63" i="66"/>
  <c r="M63" i="66"/>
  <c r="K63" i="66"/>
  <c r="H63" i="66"/>
  <c r="C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M156" i="49"/>
  <c r="H156" i="49"/>
  <c r="F156" i="49"/>
  <c r="K156" i="49"/>
  <c r="C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K19" i="70"/>
  <c r="M19" i="70"/>
  <c r="H19" i="70"/>
  <c r="C19" i="70"/>
  <c r="F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82" i="50"/>
  <c r="C19" i="52"/>
  <c r="H19" i="58"/>
  <c r="F19" i="54"/>
  <c r="H32" i="31"/>
  <c r="K65" i="63"/>
  <c r="C19" i="59"/>
  <c r="C19" i="54"/>
  <c r="M19" i="53"/>
  <c r="K19" i="62"/>
  <c r="K19" i="53"/>
  <c r="F19" i="57"/>
  <c r="H19" i="52"/>
  <c r="H19" i="55"/>
  <c r="F106" i="45"/>
  <c r="H19" i="61"/>
  <c r="F19" i="62"/>
  <c r="H19" i="50"/>
  <c r="K19" i="3"/>
  <c r="M19" i="60"/>
  <c r="C19" i="53"/>
  <c r="K108" i="7"/>
  <c r="M158" i="17"/>
  <c r="M19" i="61"/>
  <c r="M19" i="58"/>
  <c r="H94" i="52"/>
  <c r="M19" i="52"/>
  <c r="M80" i="41"/>
  <c r="H19" i="34"/>
  <c r="K19" i="41"/>
  <c r="H19" i="53"/>
  <c r="C19" i="68"/>
  <c r="C19" i="63"/>
  <c r="F108" i="7"/>
  <c r="C19" i="61"/>
  <c r="K19" i="57"/>
  <c r="H82" i="50"/>
  <c r="K19" i="66"/>
  <c r="C19" i="58"/>
  <c r="M19" i="41"/>
  <c r="F29" i="51"/>
  <c r="C19" i="64"/>
  <c r="C103" i="53"/>
  <c r="C30" i="49"/>
  <c r="H19" i="59"/>
  <c r="M19" i="3"/>
  <c r="M106" i="45"/>
  <c r="C72" i="59"/>
  <c r="C19" i="34"/>
  <c r="H19" i="3"/>
  <c r="K19" i="59"/>
  <c r="K72" i="59"/>
  <c r="M67" i="60"/>
  <c r="K19" i="45"/>
  <c r="C106" i="45"/>
  <c r="F94" i="52"/>
  <c r="H65" i="63"/>
  <c r="H19" i="62"/>
  <c r="C19" i="55"/>
  <c r="F19" i="45"/>
  <c r="K19" i="60"/>
  <c r="K19" i="50"/>
  <c r="M19" i="69"/>
  <c r="M19" i="50"/>
  <c r="C19" i="3"/>
  <c r="M86" i="58"/>
  <c r="H108" i="7"/>
  <c r="K19" i="61"/>
  <c r="H19" i="66"/>
  <c r="F80" i="41"/>
  <c r="H86" i="58"/>
  <c r="F19" i="34"/>
  <c r="C19" i="45"/>
  <c r="M82" i="50"/>
  <c r="F72" i="59"/>
  <c r="K19" i="64"/>
  <c r="H19" i="57"/>
  <c r="C65" i="63"/>
  <c r="K86" i="58"/>
  <c r="F19" i="59"/>
  <c r="F65" i="63"/>
  <c r="H106" i="45"/>
  <c r="M19" i="45"/>
  <c r="F19" i="58"/>
  <c r="F86" i="58"/>
  <c r="F19" i="64"/>
  <c r="K80" i="41"/>
  <c r="H19" i="41"/>
  <c r="M19" i="55"/>
  <c r="C19" i="66"/>
  <c r="H103" i="53"/>
  <c r="K67" i="60"/>
  <c r="H72" i="59"/>
  <c r="M72" i="59"/>
  <c r="K19" i="63"/>
  <c r="M19" i="57"/>
  <c r="H19" i="54"/>
  <c r="F67" i="60"/>
  <c r="F30" i="49"/>
  <c r="C101" i="57"/>
  <c r="M94" i="52"/>
  <c r="C32" i="31"/>
  <c r="K19" i="58"/>
  <c r="H101" i="57"/>
  <c r="H30" i="49"/>
  <c r="M19" i="34"/>
  <c r="M29" i="51"/>
  <c r="M19" i="54"/>
  <c r="H19" i="60"/>
  <c r="M19" i="63"/>
  <c r="K19" i="55"/>
  <c r="M19" i="62"/>
  <c r="H19" i="68"/>
  <c r="M65" i="63"/>
  <c r="K30" i="49"/>
  <c r="K29" i="51"/>
  <c r="F19" i="69"/>
  <c r="K19" i="34"/>
  <c r="H29" i="51"/>
  <c r="F32" i="31"/>
  <c r="C80" i="41"/>
  <c r="F158" i="17"/>
  <c r="M103" i="53"/>
  <c r="F19" i="53"/>
  <c r="C82" i="50"/>
  <c r="K103" i="53"/>
  <c r="M108" i="7"/>
  <c r="M19" i="59"/>
  <c r="K19" i="54"/>
  <c r="H19" i="69"/>
  <c r="C19" i="69"/>
  <c r="C19" i="62"/>
  <c r="F19" i="55"/>
  <c r="C67" i="60"/>
  <c r="C86" i="58"/>
  <c r="F19" i="52"/>
  <c r="F19" i="41"/>
  <c r="K106" i="45"/>
  <c r="C94" i="52"/>
  <c r="M30" i="49"/>
  <c r="M32" i="31"/>
  <c r="H19" i="63"/>
  <c r="F19" i="63"/>
  <c r="F101" i="57"/>
  <c r="C19" i="60"/>
  <c r="K158" i="17"/>
  <c r="M19" i="64"/>
  <c r="K82" i="50"/>
  <c r="K94" i="52"/>
  <c r="F19" i="3"/>
  <c r="F19" i="60"/>
  <c r="C108" i="7"/>
  <c r="H19" i="45"/>
  <c r="K101" i="57"/>
  <c r="K19" i="52"/>
  <c r="F103" i="53"/>
  <c r="H67" i="60"/>
  <c r="F19" i="61"/>
  <c r="C19" i="57"/>
  <c r="K19" i="68"/>
  <c r="C19" i="41"/>
  <c r="K32" i="31"/>
  <c r="H80" i="41"/>
  <c r="C29" i="51"/>
  <c r="F19" i="68"/>
  <c r="F19" i="50"/>
  <c r="C19" i="50"/>
  <c r="F19" i="66"/>
  <c r="M19" i="66"/>
  <c r="M19" i="68"/>
  <c r="K19" i="69"/>
  <c r="K248" i="25"/>
  <c r="H248" i="25"/>
  <c r="M248" i="25"/>
  <c r="M101" i="57"/>
  <c r="F248" i="25"/>
  <c r="C248" i="25"/>
  <c r="U306" i="38" l="1"/>
  <c r="Q2" i="49"/>
  <c r="Q5" i="49" s="1"/>
  <c r="U305" i="38"/>
  <c r="K18" i="61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P306" i="38" s="1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Q8" i="5"/>
  <c r="Q5" i="68"/>
  <c r="Q3" i="40" l="1"/>
  <c r="Q6" i="40" s="1"/>
  <c r="N88" i="1"/>
  <c r="O88" i="1" s="1"/>
  <c r="M37" i="47"/>
  <c r="Q10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7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0" l="1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<sst xmlns="http://schemas.openxmlformats.org/spreadsheetml/2006/main" count="4830" uniqueCount="638">
  <si>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</si>
  <si>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</si>
  <si>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</si>
  <si>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</si>
  <si>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</si>
  <si>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</si>
  <si>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</si>
  <si>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</si>
  <si>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</si>
  <si>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</si>
  <si>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</si>
  <si>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</si>
  <si>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</si>
  <si>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</si>
  <si>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</si>
  <si>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</si>
  <si>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</si>
  <si>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</si>
  <si>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</si>
  <si>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</si>
  <si>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</si>
  <si>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</si>
  <si>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</si>
  <si>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</si>
  <si>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</si>
  <si>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</si>
  <si>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</si>
  <si>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</si>
  <si>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</si>
  <si>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</si>
  <si>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</si>
  <si>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</si>
  <si>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</si>
  <si>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</si>
  <si>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</si>
  <si>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</si>
  <si>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</si>
  <si>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</si>
  <si>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</si>
  <si>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</si>
  <si>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</si>
  <si>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</si>
  <si>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</si>
  <si>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</si>
  <si>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</si>
  <si>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</si>
  <si>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</si>
  <si>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</si>
  <si>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</si>
  <si>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</si>
  <si>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</si>
  <si>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</si>
  <si>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</si>
  <si>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</si>
  <si>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</si>
  <si>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</si>
  <si>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</si>
  <si>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</si>
  <si>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</si>
  <si>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</si>
  <si>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</si>
  <si>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</si>
  <si>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</si>
  <si>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</si>
  <si>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</si>
  <si>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</si>
  <si>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</si>
  <si>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</si>
  <si>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</si>
  <si>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</si>
  <si>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</si>
  <si>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</si>
  <si>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</si>
  <si>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</si>
  <si>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</si>
  <si>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</si>
  <si>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</si>
  <si>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</si>
  <si>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</si>
  <si>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</si>
  <si>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</si>
  <si>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</si>
  <si>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</si>
  <si>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</si>
  <si>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</si>
  <si>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</si>
  <si>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</si>
  <si>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</si>
  <si>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</si>
  <si>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</si>
  <si>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</si>
  <si>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</si>
  <si>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</si>
  <si>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</si>
  <si>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</si>
  <si>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</si>
  <si>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</si>
  <si>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</si>
  <si>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</si>
  <si>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</si>
  <si>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</si>
  <si>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</si>
  <si>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</si>
  <si>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</si>
  <si>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</si>
  <si>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</si>
  <si>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</si>
  <si>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</si>
  <si>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</si>
  <si>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</si>
  <si>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</si>
  <si>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</si>
  <si>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</si>
  <si>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</si>
  <si>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</si>
  <si>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</si>
  <si>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</si>
  <si>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</si>
  <si>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</si>
  <si>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</si>
  <si>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</si>
  <si>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</si>
  <si>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</si>
  <si>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</si>
  <si>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</si>
  <si>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</si>
  <si>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</si>
  <si>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</si>
  <si>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</si>
  <si>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</si>
  <si>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</si>
  <si>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</si>
  <si>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</si>
  <si>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</si>
  <si>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</si>
  <si>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</si>
  <si>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</si>
  <si>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</si>
  <si>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</si>
  <si>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</si>
  <si>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</si>
  <si>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</si>
  <si>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</si>
  <si>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</si>
  <si>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</si>
  <si>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</si>
  <si>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</si>
  <si>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</si>
  <si>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</si>
  <si>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</si>
  <si>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</si>
  <si>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</si>
  <si>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</si>
  <si>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</si>
  <si>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</si>
  <si>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</si>
  <si>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</si>
  <si>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</si>
  <si>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</si>
  <si>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</si>
  <si>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</si>
  <si>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</si>
  <si>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</si>
  <si>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</si>
  <si>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</si>
  <si>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</si>
  <si>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</si>
  <si>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</si>
  <si>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</si>
  <si>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</si>
  <si>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</si>
  <si>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</si>
  <si>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</si>
  <si>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</si>
  <si>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</si>
  <si>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</si>
  <si>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</si>
  <si>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</si>
  <si>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</si>
  <si>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</si>
  <si>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</si>
  <si>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</si>
  <si>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</si>
  <si>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</si>
  <si>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</si>
  <si>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</si>
  <si>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</si>
  <si>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</si>
  <si>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</si>
  <si>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</si>
  <si>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</si>
  <si>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</si>
  <si>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</si>
  <si>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</si>
  <si>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</si>
  <si>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</si>
  <si>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</si>
  <si>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</si>
  <si>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</si>
  <si>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</si>
  <si>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</si>
  <si>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</si>
  <si>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</si>
  <si>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</si>
  <si>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</si>
  <si>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</si>
  <si>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</si>
  <si>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</si>
  <si>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</si>
  <si>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</si>
  <si>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</si>
  <si>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</si>
  <si>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</si>
  <si>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</si>
  <si>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</si>
  <si>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</si>
  <si>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</si>
  <si>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</si>
  <si>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</si>
  <si>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</si>
  <si>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</si>
  <si>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</si>
  <si>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</si>
  <si>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</si>
  <si>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</si>
  <si>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</si>
  <si>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</si>
  <si>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</si>
  <si>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</si>
  <si>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</si>
  <si>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</si>
  <si>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</si>
  <si>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</si>
  <si>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</si>
  <si>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</si>
  <si>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</si>
  <si>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</si>
  <si>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</si>
  <si>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</si>
  <si>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</si>
  <si>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</si>
  <si>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</si>
  <si>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</si>
  <si>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</si>
  <si>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</si>
  <si>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</si>
  <si>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</si>
  <si>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</si>
  <si>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</si>
  <si>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</si>
  <si>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</si>
  <si>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</si>
  <si>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</si>
  <si>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</si>
  <si>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</si>
  <si>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</si>
  <si>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</si>
  <si>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</si>
  <si>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</si>
  <si>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</si>
  <si>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</si>
  <si>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</si>
  <si>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</si>
  <si>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</si>
  <si>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</si>
  <si>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</si>
  <si>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</si>
  <si>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</si>
  <si>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</si>
  <si>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</si>
  <si>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</si>
  <si>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</si>
  <si>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</si>
  <si>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</si>
  <si>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</si>
  <si>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</si>
  <si>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</si>
  <si>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</si>
  <si>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</si>
  <si>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</si>
  <si>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</si>
  <si>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</si>
  <si>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</si>
  <si>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</si>
  <si>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</si>
  <si>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</si>
  <si>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</si>
  <si>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</si>
  <si>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</si>
  <si>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</si>
  <si>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</si>
  <si>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</si>
  <si>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</si>
  <si>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</si>
  <si>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</si>
  <si>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</si>
  <si>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</si>
  <si>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</si>
  <si>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</si>
  <si>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</si>
  <si>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</si>
  <si>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</si>
  <si>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</si>
  <si>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</si>
  <si>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</si>
  <si>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</si>
  <si>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</si>
  <si>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</si>
  <si>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</si>
  <si>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</si>
  <si>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</si>
  <si>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</si>
  <si>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</si>
  <si>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</si>
  <si>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</si>
  <si>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</si>
  <si>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</si>
  <si>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</si>
  <si>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</si>
  <si>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</si>
  <si>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</si>
  <si>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</si>
  <si>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</si>
  <si>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</si>
  <si>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</si>
  <si>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</si>
  <si>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</si>
  <si>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</si>
  <si>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</si>
  <si>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</si>
  <si>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</si>
  <si>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</si>
  <si>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</si>
  <si>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</si>
  <si>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</si>
  <si>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</si>
  <si>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</si>
  <si>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</si>
  <si>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</si>
  <si>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</si>
  <si>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</si>
  <si>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</si>
  <si>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</si>
  <si>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</si>
  <si>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</si>
  <si>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</si>
  <si>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</si>
  <si>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</si>
  <si>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</si>
  <si>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</si>
  <si>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</si>
  <si>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</si>
  <si>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</si>
  <si>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</si>
  <si>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</si>
  <si>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</si>
  <si>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</si>
  <si>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</si>
  <si>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</si>
  <si>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</si>
  <si>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</si>
  <si>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</si>
  <si>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</si>
  <si>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</si>
  <si>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</si>
  <si>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</si>
  <si>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</si>
  <si>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2500 @ 14.11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</si>
  <si>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</si>
  <si>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</si>
  <si>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</si>
  <si>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</si>
  <si>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</si>
  <si>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</si>
  <si>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</si>
  <si>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</si>
  <si>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</si>
  <si>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</si>
  <si>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</si>
  <si>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</si>
  <si>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</si>
  <si>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</si>
  <si>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</si>
  <si>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</si>
  <si>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</si>
  <si>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</si>
  <si>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</si>
  <si>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</si>
  <si>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</si>
  <si>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</si>
  <si>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</si>
  <si>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</si>
  <si>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</si>
  <si>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</si>
  <si>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</si>
  <si>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</si>
  <si>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</si>
  <si>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</si>
  <si>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</si>
  <si>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</si>
  <si>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</si>
  <si>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</si>
  <si>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</si>
  <si>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</si>
  <si>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</si>
  <si>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11.92 x 1000</t>
  </si>
  <si>
    <t>12.00 x 100</t>
  </si>
  <si>
    <t>11.93 - 12.06</t>
  </si>
  <si>
    <t>11.02 - 14.62</t>
  </si>
  <si>
    <t>47.84B</t>
  </si>
  <si>
    <t>0.60 (4.98%)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</si>
  <si>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</si>
  <si>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</si>
  <si>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</si>
  <si>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</si>
  <si>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</si>
  <si>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</si>
  <si>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</si>
  <si>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</si>
  <si>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</si>
  <si>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</si>
  <si>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</si>
  <si>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</si>
  <si>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</si>
  <si>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</si>
  <si>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</si>
  <si>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</si>
  <si>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</si>
  <si>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</si>
  <si>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</si>
  <si>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</si>
  <si>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</si>
  <si>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</si>
  <si>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</si>
  <si>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</si>
  <si>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</si>
  <si>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</si>
  <si>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</si>
  <si>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</si>
  <si>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</si>
  <si>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</si>
  <si>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</si>
  <si>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</si>
  <si>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</si>
  <si>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</si>
  <si>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</si>
  <si>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</si>
  <si>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</si>
  <si>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</si>
  <si>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</si>
  <si>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</si>
  <si>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</si>
  <si>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</si>
  <si>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</si>
  <si>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</si>
  <si>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</si>
  <si>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</si>
  <si>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</si>
  <si>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</si>
  <si>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</si>
  <si>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</si>
  <si>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</si>
  <si>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</si>
  <si>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</si>
  <si>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</si>
  <si>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</si>
  <si>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</si>
  <si>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</si>
  <si>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</si>
  <si>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</si>
  <si>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</si>
  <si>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</si>
  <si>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</si>
  <si>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</si>
  <si>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</si>
  <si>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</si>
  <si>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</si>
  <si>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</si>
  <si>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</si>
  <si>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</si>
  <si>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</si>
  <si>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</si>
  <si>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</si>
  <si>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</si>
  <si>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</si>
  <si>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</si>
  <si>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</si>
  <si>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</si>
  <si>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</si>
  <si>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</si>
  <si>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</si>
  <si>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</si>
  <si>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</si>
  <si>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</si>
  <si>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</si>
  <si>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</si>
  <si>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</si>
  <si>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</si>
  <si>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140.00 x 100</t>
  </si>
  <si>
    <t>144.81 x 500</t>
  </si>
  <si>
    <t>142.72 - 144.21</t>
  </si>
  <si>
    <t>56.95B</t>
  </si>
  <si>
    <t>0.60 (0.42%)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</si>
  <si>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</si>
  <si>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</si>
  <si>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</si>
  <si>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</si>
  <si>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</si>
  <si>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</si>
  <si>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</si>
  <si>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</si>
  <si>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</si>
  <si>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</si>
  <si>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</si>
  <si>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</si>
  <si>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</si>
  <si>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</si>
  <si>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</si>
  <si>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</si>
  <si>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</si>
  <si>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</si>
  <si>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</si>
  <si>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</si>
  <si>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</si>
  <si>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</si>
  <si>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</si>
  <si>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</si>
  <si>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</si>
  <si>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</si>
  <si>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</si>
  <si>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</si>
  <si>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</si>
  <si>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</si>
  <si>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</si>
  <si>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</si>
  <si>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</si>
  <si>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</si>
  <si>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</si>
  <si>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</si>
  <si>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</si>
  <si>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</si>
  <si>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</si>
  <si>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</si>
  <si>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</si>
  <si>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</si>
  <si>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</si>
  <si>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</si>
  <si>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</si>
  <si>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</si>
  <si>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</si>
  <si>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</si>
  <si>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</si>
  <si>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</si>
  <si>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</si>
  <si>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</si>
  <si>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</si>
  <si>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</si>
  <si>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</si>
  <si>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</si>
  <si>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</si>
  <si>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</si>
  <si>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</si>
  <si>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56.70 x 300</t>
  </si>
  <si>
    <t>56.80 x 2000</t>
  </si>
  <si>
    <t>56.71 - 57.14</t>
  </si>
  <si>
    <t>95.23B</t>
  </si>
  <si>
    <t>1.52 (2.67%)</t>
  </si>
  <si>
    <t>73.61 x 500</t>
  </si>
  <si>
    <t>73.80 x 200</t>
  </si>
  <si>
    <t>73.55 - 74.29</t>
  </si>
  <si>
    <t>69.30 - 106.67</t>
  </si>
  <si>
    <t>78.98B</t>
  </si>
  <si>
    <t>1.70 (2.30%)</t>
  </si>
  <si>
    <t>16.19 x 300</t>
  </si>
  <si>
    <t>16.20 x 2200</t>
  </si>
  <si>
    <t>16.14 - 16.63</t>
  </si>
  <si>
    <t>6.52 - 17.86</t>
  </si>
  <si>
    <t>13.79B</t>
  </si>
  <si>
    <t>0.20 (1.23%)</t>
  </si>
  <si>
    <t>33.76 x 100</t>
  </si>
  <si>
    <t>35.00 x 700</t>
  </si>
  <si>
    <t>33.80 - 34.15</t>
  </si>
  <si>
    <t>31.99B</t>
  </si>
  <si>
    <t>0.48 (1.42%)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</si>
  <si>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</si>
  <si>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</si>
  <si>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</si>
  <si>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</si>
  <si>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</si>
  <si>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</si>
  <si>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</si>
  <si>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</si>
  <si>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</si>
  <si>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</si>
  <si>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</si>
  <si>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</si>
  <si>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</si>
  <si>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</si>
  <si>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</si>
  <si>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</si>
  <si>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</si>
  <si>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</si>
  <si>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</si>
  <si>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</si>
  <si>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</si>
  <si>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</si>
  <si>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</si>
  <si>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</si>
  <si>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</si>
  <si>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</si>
  <si>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</si>
  <si>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</si>
  <si>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</si>
  <si>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</si>
  <si>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</si>
  <si>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</si>
  <si>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</si>
  <si>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</si>
  <si>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</si>
  <si>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</si>
  <si>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</si>
  <si>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</si>
  <si>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</si>
  <si>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</si>
  <si>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</si>
  <si>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65.00 x 100</t>
  </si>
  <si>
    <t>73.82 x 400</t>
  </si>
  <si>
    <t>70.37 - 71.84</t>
  </si>
  <si>
    <t>62.70 - 91.23</t>
  </si>
  <si>
    <t>22.76B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</si>
  <si>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</si>
  <si>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</si>
  <si>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</si>
  <si>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</si>
  <si>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</si>
  <si>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</si>
  <si>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</si>
  <si>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 xml:space="preserve">1300 @ 15.63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</si>
</sst>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0" fillId="24" borderId="0" xfId="0" applyFill="1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8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79"/>
      <tableStyleElement type="headerRow" dxfId="87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86720"/>
        <c:axId val="357202400"/>
      </c:scatterChart>
      <c:valAx>
        <c:axId val="353286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2400"/>
        <c:crosses val="autoZero"/>
        <c:crossBetween val="midCat"/>
      </c:valAx>
      <c:valAx>
        <c:axId val="35720240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8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03184"/>
        <c:axId val="357203576"/>
      </c:scatterChart>
      <c:valAx>
        <c:axId val="3572031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3576"/>
        <c:crosses val="autoZero"/>
        <c:crossBetween val="midCat"/>
      </c:valAx>
      <c:valAx>
        <c:axId val="35720357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3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05928"/>
        <c:axId val="357206320"/>
      </c:scatterChart>
      <c:valAx>
        <c:axId val="3572059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6320"/>
        <c:crosses val="autoZero"/>
        <c:crossBetween val="midCat"/>
      </c:valAx>
      <c:valAx>
        <c:axId val="3572063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5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07104"/>
        <c:axId val="357207496"/>
      </c:scatterChart>
      <c:valAx>
        <c:axId val="3572071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7496"/>
        <c:crosses val="autoZero"/>
        <c:crossBetween val="midCat"/>
      </c:valAx>
      <c:valAx>
        <c:axId val="3572074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08280"/>
        <c:axId val="357208672"/>
      </c:scatterChart>
      <c:valAx>
        <c:axId val="3572082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8672"/>
        <c:crosses val="autoZero"/>
        <c:crossBetween val="midCat"/>
      </c:valAx>
      <c:valAx>
        <c:axId val="35720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8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09848"/>
        <c:axId val="357210240"/>
      </c:scatterChart>
      <c:valAx>
        <c:axId val="3572098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0240"/>
        <c:crosses val="autoZero"/>
        <c:crossBetween val="midCat"/>
      </c:valAx>
      <c:valAx>
        <c:axId val="35721024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9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211024"/>
        <c:axId val="357211416"/>
      </c:scatterChart>
      <c:valAx>
        <c:axId val="357211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1416"/>
        <c:crosses val="autoZero"/>
        <c:crossBetween val="midCat"/>
      </c:valAx>
      <c:valAx>
        <c:axId val="357211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10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09456"/>
        <c:axId val="357205536"/>
      </c:lineChart>
      <c:dateAx>
        <c:axId val="35720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5536"/>
        <c:crosses val="autoZero"/>
        <c:auto val="1"/>
        <c:lblOffset val="100"/>
        <c:baseTimeUnit val="days"/>
      </c:dateAx>
      <c:valAx>
        <c:axId val="3572055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0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13768"/>
        <c:axId val="357214160"/>
      </c:lineChart>
      <c:dateAx>
        <c:axId val="35721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4160"/>
        <c:crosses val="autoZero"/>
        <c:auto val="1"/>
        <c:lblOffset val="100"/>
        <c:baseTimeUnit val="days"/>
      </c:dateAx>
      <c:valAx>
        <c:axId val="35721416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216120"/>
        <c:axId val="357216512"/>
      </c:lineChart>
      <c:dateAx>
        <c:axId val="35721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6512"/>
        <c:crosses val="autoZero"/>
        <c:auto val="1"/>
        <c:lblOffset val="100"/>
        <c:baseTimeUnit val="days"/>
      </c:dateAx>
      <c:valAx>
        <c:axId val="3572165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02392"/>
        <c:axId val="470302784"/>
      </c:lineChart>
      <c:dateAx>
        <c:axId val="47030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2784"/>
        <c:crosses val="autoZero"/>
        <c:auto val="1"/>
        <c:lblOffset val="100"/>
        <c:baseTimeUnit val="days"/>
      </c:dateAx>
      <c:valAx>
        <c:axId val="470302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04744"/>
        <c:axId val="470305136"/>
      </c:lineChart>
      <c:dateAx>
        <c:axId val="470304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5136"/>
        <c:crosses val="autoZero"/>
        <c:auto val="1"/>
        <c:lblOffset val="100"/>
        <c:baseTimeUnit val="days"/>
      </c:dateAx>
      <c:valAx>
        <c:axId val="4703051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80.06</c:v>
                </c:pt>
                <c:pt idx="1">
                  <c:v>79.709999999999994</c:v>
                </c:pt>
                <c:pt idx="2">
                  <c:v>79.3</c:v>
                </c:pt>
                <c:pt idx="3">
                  <c:v>76.739999999999995</c:v>
                </c:pt>
                <c:pt idx="4">
                  <c:v>76.87</c:v>
                </c:pt>
                <c:pt idx="5">
                  <c:v>76.91</c:v>
                </c:pt>
                <c:pt idx="6">
                  <c:v>76.64</c:v>
                </c:pt>
                <c:pt idx="7">
                  <c:v>76.849999999999994</c:v>
                </c:pt>
                <c:pt idx="8">
                  <c:v>76.66</c:v>
                </c:pt>
                <c:pt idx="9">
                  <c:v>74.7</c:v>
                </c:pt>
                <c:pt idx="10">
                  <c:v>74.38</c:v>
                </c:pt>
                <c:pt idx="11">
                  <c:v>71.5</c:v>
                </c:pt>
                <c:pt idx="12">
                  <c:v>69.72</c:v>
                </c:pt>
                <c:pt idx="13">
                  <c:v>69.77</c:v>
                </c:pt>
                <c:pt idx="14">
                  <c:v>68.53</c:v>
                </c:pt>
                <c:pt idx="15">
                  <c:v>68.53</c:v>
                </c:pt>
                <c:pt idx="16">
                  <c:v>69.599999999999994</c:v>
                </c:pt>
                <c:pt idx="17">
                  <c:v>69.05</c:v>
                </c:pt>
                <c:pt idx="18">
                  <c:v>69.09</c:v>
                </c:pt>
                <c:pt idx="19">
                  <c:v>68.34</c:v>
                </c:pt>
                <c:pt idx="20">
                  <c:v>67.45</c:v>
                </c:pt>
                <c:pt idx="21">
                  <c:v>68.27</c:v>
                </c:pt>
                <c:pt idx="22">
                  <c:v>68.17</c:v>
                </c:pt>
                <c:pt idx="23">
                  <c:v>68.27</c:v>
                </c:pt>
                <c:pt idx="24">
                  <c:v>67.930000000000007</c:v>
                </c:pt>
                <c:pt idx="25">
                  <c:v>67.98</c:v>
                </c:pt>
                <c:pt idx="26">
                  <c:v>68.7</c:v>
                </c:pt>
                <c:pt idx="27">
                  <c:v>68.69</c:v>
                </c:pt>
                <c:pt idx="28">
                  <c:v>68.489999999999995</c:v>
                </c:pt>
                <c:pt idx="29">
                  <c:v>68.98</c:v>
                </c:pt>
                <c:pt idx="30">
                  <c:v>69.349999999999994</c:v>
                </c:pt>
                <c:pt idx="31">
                  <c:v>69.06</c:v>
                </c:pt>
                <c:pt idx="32">
                  <c:v>68.7</c:v>
                </c:pt>
                <c:pt idx="33">
                  <c:v>69.41</c:v>
                </c:pt>
                <c:pt idx="34">
                  <c:v>69.66</c:v>
                </c:pt>
                <c:pt idx="35">
                  <c:v>69.05</c:v>
                </c:pt>
                <c:pt idx="36">
                  <c:v>66.97</c:v>
                </c:pt>
                <c:pt idx="37">
                  <c:v>68.05</c:v>
                </c:pt>
                <c:pt idx="38">
                  <c:v>69.7</c:v>
                </c:pt>
                <c:pt idx="39">
                  <c:v>69.989999999999995</c:v>
                </c:pt>
                <c:pt idx="40">
                  <c:v>69.319999999999993</c:v>
                </c:pt>
                <c:pt idx="41">
                  <c:v>70.5</c:v>
                </c:pt>
                <c:pt idx="42">
                  <c:v>71.599999999999994</c:v>
                </c:pt>
                <c:pt idx="43">
                  <c:v>71.69</c:v>
                </c:pt>
                <c:pt idx="44">
                  <c:v>72.09</c:v>
                </c:pt>
                <c:pt idx="45">
                  <c:v>71.89</c:v>
                </c:pt>
                <c:pt idx="46">
                  <c:v>72.180000000000007</c:v>
                </c:pt>
                <c:pt idx="47">
                  <c:v>71.72</c:v>
                </c:pt>
                <c:pt idx="48">
                  <c:v>71.83</c:v>
                </c:pt>
                <c:pt idx="49">
                  <c:v>71.91</c:v>
                </c:pt>
                <c:pt idx="50">
                  <c:v>72.53</c:v>
                </c:pt>
                <c:pt idx="51">
                  <c:v>71.510000000000005</c:v>
                </c:pt>
                <c:pt idx="52">
                  <c:v>70.38</c:v>
                </c:pt>
                <c:pt idx="53">
                  <c:v>71.77</c:v>
                </c:pt>
                <c:pt idx="55">
                  <c:v>70.58</c:v>
                </c:pt>
                <c:pt idx="56">
                  <c:v>70.67</c:v>
                </c:pt>
                <c:pt idx="57">
                  <c:v>71.75</c:v>
                </c:pt>
                <c:pt idx="58">
                  <c:v>72</c:v>
                </c:pt>
                <c:pt idx="59">
                  <c:v>73.319999999999993</c:v>
                </c:pt>
                <c:pt idx="60">
                  <c:v>73.78</c:v>
                </c:pt>
                <c:pt idx="61">
                  <c:v>73.41</c:v>
                </c:pt>
                <c:pt idx="62">
                  <c:v>75.650000000000006</c:v>
                </c:pt>
                <c:pt idx="63">
                  <c:v>77.489999999999995</c:v>
                </c:pt>
                <c:pt idx="64">
                  <c:v>75.5</c:v>
                </c:pt>
                <c:pt idx="65">
                  <c:v>75.61</c:v>
                </c:pt>
                <c:pt idx="66">
                  <c:v>91.79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07096"/>
        <c:axId val="470307488"/>
      </c:lineChart>
      <c:dateAx>
        <c:axId val="470307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7488"/>
        <c:crosses val="autoZero"/>
        <c:auto val="1"/>
        <c:lblOffset val="100"/>
        <c:baseTimeUnit val="days"/>
      </c:dateAx>
      <c:valAx>
        <c:axId val="470307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29.98</c:v>
                </c:pt>
                <c:pt idx="1">
                  <c:v>30.04</c:v>
                </c:pt>
                <c:pt idx="2">
                  <c:v>29.87</c:v>
                </c:pt>
                <c:pt idx="3">
                  <c:v>29.63</c:v>
                </c:pt>
                <c:pt idx="4">
                  <c:v>29.51</c:v>
                </c:pt>
                <c:pt idx="5">
                  <c:v>29.87</c:v>
                </c:pt>
                <c:pt idx="6">
                  <c:v>29.74</c:v>
                </c:pt>
                <c:pt idx="7">
                  <c:v>29.44</c:v>
                </c:pt>
                <c:pt idx="8">
                  <c:v>29.75</c:v>
                </c:pt>
                <c:pt idx="9">
                  <c:v>29.24</c:v>
                </c:pt>
                <c:pt idx="10">
                  <c:v>29.51</c:v>
                </c:pt>
                <c:pt idx="11">
                  <c:v>29.36</c:v>
                </c:pt>
                <c:pt idx="12">
                  <c:v>29.44</c:v>
                </c:pt>
                <c:pt idx="13">
                  <c:v>28.51</c:v>
                </c:pt>
                <c:pt idx="14">
                  <c:v>30.24</c:v>
                </c:pt>
                <c:pt idx="15">
                  <c:v>30.24</c:v>
                </c:pt>
                <c:pt idx="16">
                  <c:v>31.53</c:v>
                </c:pt>
                <c:pt idx="17">
                  <c:v>31.13</c:v>
                </c:pt>
                <c:pt idx="18">
                  <c:v>31.84</c:v>
                </c:pt>
                <c:pt idx="19">
                  <c:v>31.8</c:v>
                </c:pt>
                <c:pt idx="20">
                  <c:v>32</c:v>
                </c:pt>
                <c:pt idx="21">
                  <c:v>32.04</c:v>
                </c:pt>
                <c:pt idx="22">
                  <c:v>32.25</c:v>
                </c:pt>
                <c:pt idx="23">
                  <c:v>32.36</c:v>
                </c:pt>
                <c:pt idx="24">
                  <c:v>32.29</c:v>
                </c:pt>
                <c:pt idx="25">
                  <c:v>32.409999999999997</c:v>
                </c:pt>
                <c:pt idx="26">
                  <c:v>32.24</c:v>
                </c:pt>
                <c:pt idx="27">
                  <c:v>32.29</c:v>
                </c:pt>
                <c:pt idx="28">
                  <c:v>32.15</c:v>
                </c:pt>
                <c:pt idx="29">
                  <c:v>32.08</c:v>
                </c:pt>
                <c:pt idx="30">
                  <c:v>32.04</c:v>
                </c:pt>
                <c:pt idx="31">
                  <c:v>32.29</c:v>
                </c:pt>
                <c:pt idx="32">
                  <c:v>31.97</c:v>
                </c:pt>
                <c:pt idx="33">
                  <c:v>31.86</c:v>
                </c:pt>
                <c:pt idx="34">
                  <c:v>31.57</c:v>
                </c:pt>
                <c:pt idx="35">
                  <c:v>31.61</c:v>
                </c:pt>
                <c:pt idx="36">
                  <c:v>31.87</c:v>
                </c:pt>
                <c:pt idx="37">
                  <c:v>31.5</c:v>
                </c:pt>
                <c:pt idx="38">
                  <c:v>32.020000000000003</c:v>
                </c:pt>
                <c:pt idx="39">
                  <c:v>32.340000000000003</c:v>
                </c:pt>
                <c:pt idx="40">
                  <c:v>31.72</c:v>
                </c:pt>
                <c:pt idx="41">
                  <c:v>31.7</c:v>
                </c:pt>
                <c:pt idx="42">
                  <c:v>32.1</c:v>
                </c:pt>
                <c:pt idx="43">
                  <c:v>32.020000000000003</c:v>
                </c:pt>
                <c:pt idx="44">
                  <c:v>32.090000000000003</c:v>
                </c:pt>
                <c:pt idx="45">
                  <c:v>32.14</c:v>
                </c:pt>
                <c:pt idx="46">
                  <c:v>32.049999999999997</c:v>
                </c:pt>
                <c:pt idx="47">
                  <c:v>31.8</c:v>
                </c:pt>
                <c:pt idx="48">
                  <c:v>31.52</c:v>
                </c:pt>
                <c:pt idx="49">
                  <c:v>31.72</c:v>
                </c:pt>
                <c:pt idx="50">
                  <c:v>31.73</c:v>
                </c:pt>
                <c:pt idx="51">
                  <c:v>31.6</c:v>
                </c:pt>
                <c:pt idx="52">
                  <c:v>31.71</c:v>
                </c:pt>
                <c:pt idx="53">
                  <c:v>31.61</c:v>
                </c:pt>
                <c:pt idx="54">
                  <c:v>31.5</c:v>
                </c:pt>
                <c:pt idx="55">
                  <c:v>31.65</c:v>
                </c:pt>
                <c:pt idx="56">
                  <c:v>31.51</c:v>
                </c:pt>
                <c:pt idx="57">
                  <c:v>31.29</c:v>
                </c:pt>
                <c:pt idx="58">
                  <c:v>31.8</c:v>
                </c:pt>
                <c:pt idx="59">
                  <c:v>31.61</c:v>
                </c:pt>
                <c:pt idx="60">
                  <c:v>31.65</c:v>
                </c:pt>
                <c:pt idx="61">
                  <c:v>31.6</c:v>
                </c:pt>
                <c:pt idx="62">
                  <c:v>31.5</c:v>
                </c:pt>
                <c:pt idx="63">
                  <c:v>30.85</c:v>
                </c:pt>
                <c:pt idx="64">
                  <c:v>30.97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09448"/>
        <c:axId val="470309840"/>
      </c:lineChart>
      <c:dateAx>
        <c:axId val="47030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9840"/>
        <c:crosses val="autoZero"/>
        <c:auto val="1"/>
        <c:lblOffset val="100"/>
        <c:baseTimeUnit val="days"/>
      </c:dateAx>
      <c:valAx>
        <c:axId val="47030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0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11800"/>
        <c:axId val="470312192"/>
      </c:lineChart>
      <c:dateAx>
        <c:axId val="47031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2192"/>
        <c:crosses val="autoZero"/>
        <c:auto val="1"/>
        <c:lblOffset val="100"/>
        <c:baseTimeUnit val="days"/>
      </c:dateAx>
      <c:valAx>
        <c:axId val="470312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23.82</c:v>
                </c:pt>
                <c:pt idx="1">
                  <c:v>23.51</c:v>
                </c:pt>
                <c:pt idx="2">
                  <c:v>24.01</c:v>
                </c:pt>
                <c:pt idx="3">
                  <c:v>24.14</c:v>
                </c:pt>
                <c:pt idx="4">
                  <c:v>24.13</c:v>
                </c:pt>
                <c:pt idx="5">
                  <c:v>24.4</c:v>
                </c:pt>
                <c:pt idx="6">
                  <c:v>23.99</c:v>
                </c:pt>
                <c:pt idx="7">
                  <c:v>23.66</c:v>
                </c:pt>
                <c:pt idx="8">
                  <c:v>23.58</c:v>
                </c:pt>
                <c:pt idx="9">
                  <c:v>21.24</c:v>
                </c:pt>
                <c:pt idx="10">
                  <c:v>21.98</c:v>
                </c:pt>
                <c:pt idx="11">
                  <c:v>24.12</c:v>
                </c:pt>
                <c:pt idx="12">
                  <c:v>28.45</c:v>
                </c:pt>
                <c:pt idx="13">
                  <c:v>27.85</c:v>
                </c:pt>
                <c:pt idx="14">
                  <c:v>27.24</c:v>
                </c:pt>
                <c:pt idx="15">
                  <c:v>26.69</c:v>
                </c:pt>
                <c:pt idx="16">
                  <c:v>26.32</c:v>
                </c:pt>
                <c:pt idx="17">
                  <c:v>26.06</c:v>
                </c:pt>
                <c:pt idx="18">
                  <c:v>26.43</c:v>
                </c:pt>
                <c:pt idx="19">
                  <c:v>25.71</c:v>
                </c:pt>
                <c:pt idx="20">
                  <c:v>25.73</c:v>
                </c:pt>
                <c:pt idx="21">
                  <c:v>26.27</c:v>
                </c:pt>
                <c:pt idx="22">
                  <c:v>26.69</c:v>
                </c:pt>
                <c:pt idx="23">
                  <c:v>26.8</c:v>
                </c:pt>
                <c:pt idx="24">
                  <c:v>26.59</c:v>
                </c:pt>
                <c:pt idx="25">
                  <c:v>26.64</c:v>
                </c:pt>
                <c:pt idx="26">
                  <c:v>26.5</c:v>
                </c:pt>
                <c:pt idx="27">
                  <c:v>26.25</c:v>
                </c:pt>
                <c:pt idx="28">
                  <c:v>25.97</c:v>
                </c:pt>
                <c:pt idx="29">
                  <c:v>25.31</c:v>
                </c:pt>
                <c:pt idx="30">
                  <c:v>25.38</c:v>
                </c:pt>
                <c:pt idx="31">
                  <c:v>25.29</c:v>
                </c:pt>
                <c:pt idx="32">
                  <c:v>25.03</c:v>
                </c:pt>
                <c:pt idx="33">
                  <c:v>25.59</c:v>
                </c:pt>
                <c:pt idx="34">
                  <c:v>25.33</c:v>
                </c:pt>
                <c:pt idx="35">
                  <c:v>25.21</c:v>
                </c:pt>
                <c:pt idx="36">
                  <c:v>26.16</c:v>
                </c:pt>
                <c:pt idx="37">
                  <c:v>26.24</c:v>
                </c:pt>
                <c:pt idx="38">
                  <c:v>26.58</c:v>
                </c:pt>
                <c:pt idx="39">
                  <c:v>26.59</c:v>
                </c:pt>
                <c:pt idx="40">
                  <c:v>25.82</c:v>
                </c:pt>
                <c:pt idx="41">
                  <c:v>26</c:v>
                </c:pt>
                <c:pt idx="42">
                  <c:v>25.86</c:v>
                </c:pt>
                <c:pt idx="43">
                  <c:v>25.53</c:v>
                </c:pt>
                <c:pt idx="44">
                  <c:v>27.56</c:v>
                </c:pt>
                <c:pt idx="45">
                  <c:v>27.61</c:v>
                </c:pt>
                <c:pt idx="46">
                  <c:v>27.8</c:v>
                </c:pt>
                <c:pt idx="47">
                  <c:v>27.31</c:v>
                </c:pt>
                <c:pt idx="48">
                  <c:v>27.97</c:v>
                </c:pt>
                <c:pt idx="49">
                  <c:v>27.33</c:v>
                </c:pt>
                <c:pt idx="50">
                  <c:v>27.32</c:v>
                </c:pt>
                <c:pt idx="51">
                  <c:v>26.61</c:v>
                </c:pt>
                <c:pt idx="52">
                  <c:v>26.71</c:v>
                </c:pt>
                <c:pt idx="53">
                  <c:v>26.92</c:v>
                </c:pt>
                <c:pt idx="54">
                  <c:v>27.54</c:v>
                </c:pt>
                <c:pt idx="55">
                  <c:v>27.89</c:v>
                </c:pt>
                <c:pt idx="56">
                  <c:v>28.03</c:v>
                </c:pt>
                <c:pt idx="57">
                  <c:v>27.96</c:v>
                </c:pt>
                <c:pt idx="58">
                  <c:v>27.69</c:v>
                </c:pt>
                <c:pt idx="59">
                  <c:v>29.58</c:v>
                </c:pt>
                <c:pt idx="60">
                  <c:v>28.15</c:v>
                </c:pt>
                <c:pt idx="61">
                  <c:v>29.58</c:v>
                </c:pt>
                <c:pt idx="62">
                  <c:v>29.43</c:v>
                </c:pt>
                <c:pt idx="63">
                  <c:v>28.84</c:v>
                </c:pt>
                <c:pt idx="64">
                  <c:v>29.83</c:v>
                </c:pt>
                <c:pt idx="65">
                  <c:v>29.25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14152"/>
        <c:axId val="470314544"/>
      </c:lineChart>
      <c:dateAx>
        <c:axId val="47031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4544"/>
        <c:crosses val="autoZero"/>
        <c:auto val="1"/>
        <c:lblOffset val="100"/>
        <c:baseTimeUnit val="days"/>
      </c:dateAx>
      <c:valAx>
        <c:axId val="4703145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28.55</c:v>
                </c:pt>
                <c:pt idx="1">
                  <c:v>28.38</c:v>
                </c:pt>
                <c:pt idx="2">
                  <c:v>28.39</c:v>
                </c:pt>
                <c:pt idx="3">
                  <c:v>29.87</c:v>
                </c:pt>
                <c:pt idx="4">
                  <c:v>28.96</c:v>
                </c:pt>
                <c:pt idx="5">
                  <c:v>27.09</c:v>
                </c:pt>
                <c:pt idx="6">
                  <c:v>27.44</c:v>
                </c:pt>
                <c:pt idx="7">
                  <c:v>27.8</c:v>
                </c:pt>
                <c:pt idx="8">
                  <c:v>28.2</c:v>
                </c:pt>
                <c:pt idx="9">
                  <c:v>27.78</c:v>
                </c:pt>
                <c:pt idx="10">
                  <c:v>27.13</c:v>
                </c:pt>
                <c:pt idx="12">
                  <c:v>26.48</c:v>
                </c:pt>
                <c:pt idx="13">
                  <c:v>24.34</c:v>
                </c:pt>
                <c:pt idx="14">
                  <c:v>23.29</c:v>
                </c:pt>
                <c:pt idx="15">
                  <c:v>23.11</c:v>
                </c:pt>
                <c:pt idx="16">
                  <c:v>22.6</c:v>
                </c:pt>
                <c:pt idx="17">
                  <c:v>24.7</c:v>
                </c:pt>
                <c:pt idx="18">
                  <c:v>24.89</c:v>
                </c:pt>
                <c:pt idx="19">
                  <c:v>24.01</c:v>
                </c:pt>
                <c:pt idx="20">
                  <c:v>24.52</c:v>
                </c:pt>
                <c:pt idx="21">
                  <c:v>24.53</c:v>
                </c:pt>
                <c:pt idx="22">
                  <c:v>25.55</c:v>
                </c:pt>
                <c:pt idx="23">
                  <c:v>25.54</c:v>
                </c:pt>
                <c:pt idx="24">
                  <c:v>25.35</c:v>
                </c:pt>
                <c:pt idx="25">
                  <c:v>25.92</c:v>
                </c:pt>
                <c:pt idx="26">
                  <c:v>24.98</c:v>
                </c:pt>
                <c:pt idx="27">
                  <c:v>24.15</c:v>
                </c:pt>
                <c:pt idx="28">
                  <c:v>23.46</c:v>
                </c:pt>
                <c:pt idx="29">
                  <c:v>22.6</c:v>
                </c:pt>
                <c:pt idx="30">
                  <c:v>22.28</c:v>
                </c:pt>
                <c:pt idx="31">
                  <c:v>23.04</c:v>
                </c:pt>
                <c:pt idx="32">
                  <c:v>22.92</c:v>
                </c:pt>
                <c:pt idx="33">
                  <c:v>23.46</c:v>
                </c:pt>
                <c:pt idx="34">
                  <c:v>23.86</c:v>
                </c:pt>
                <c:pt idx="35">
                  <c:v>23.95</c:v>
                </c:pt>
                <c:pt idx="36">
                  <c:v>24.66</c:v>
                </c:pt>
                <c:pt idx="37">
                  <c:v>24.86</c:v>
                </c:pt>
                <c:pt idx="38">
                  <c:v>24.4</c:v>
                </c:pt>
                <c:pt idx="39">
                  <c:v>24.21</c:v>
                </c:pt>
                <c:pt idx="40">
                  <c:v>24.35</c:v>
                </c:pt>
                <c:pt idx="41">
                  <c:v>24.2</c:v>
                </c:pt>
                <c:pt idx="42">
                  <c:v>23.95</c:v>
                </c:pt>
                <c:pt idx="43">
                  <c:v>22.89</c:v>
                </c:pt>
                <c:pt idx="44">
                  <c:v>22.64</c:v>
                </c:pt>
                <c:pt idx="45">
                  <c:v>22.63</c:v>
                </c:pt>
                <c:pt idx="46">
                  <c:v>23.23</c:v>
                </c:pt>
                <c:pt idx="47">
                  <c:v>23.03</c:v>
                </c:pt>
                <c:pt idx="48">
                  <c:v>23.3</c:v>
                </c:pt>
                <c:pt idx="49">
                  <c:v>23.68</c:v>
                </c:pt>
                <c:pt idx="50">
                  <c:v>24.02</c:v>
                </c:pt>
                <c:pt idx="51">
                  <c:v>24.09</c:v>
                </c:pt>
                <c:pt idx="52">
                  <c:v>24.03</c:v>
                </c:pt>
                <c:pt idx="53">
                  <c:v>24.01</c:v>
                </c:pt>
                <c:pt idx="54">
                  <c:v>25.51</c:v>
                </c:pt>
                <c:pt idx="55">
                  <c:v>25</c:v>
                </c:pt>
                <c:pt idx="56">
                  <c:v>25.96</c:v>
                </c:pt>
                <c:pt idx="57">
                  <c:v>25.53</c:v>
                </c:pt>
                <c:pt idx="58">
                  <c:v>25.65</c:v>
                </c:pt>
                <c:pt idx="59">
                  <c:v>25.94</c:v>
                </c:pt>
                <c:pt idx="60">
                  <c:v>25.6</c:v>
                </c:pt>
                <c:pt idx="61">
                  <c:v>26</c:v>
                </c:pt>
                <c:pt idx="62">
                  <c:v>26.17</c:v>
                </c:pt>
                <c:pt idx="63">
                  <c:v>24.98</c:v>
                </c:pt>
                <c:pt idx="64">
                  <c:v>23.98</c:v>
                </c:pt>
                <c:pt idx="65">
                  <c:v>24.23</c:v>
                </c:pt>
                <c:pt idx="66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16504"/>
        <c:axId val="470316896"/>
      </c:lineChart>
      <c:dateAx>
        <c:axId val="47031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6896"/>
        <c:crosses val="autoZero"/>
        <c:auto val="1"/>
        <c:lblOffset val="100"/>
        <c:baseTimeUnit val="days"/>
      </c:dateAx>
      <c:valAx>
        <c:axId val="4703168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51160"/>
        <c:axId val="471051552"/>
      </c:lineChart>
      <c:dateAx>
        <c:axId val="47105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1552"/>
        <c:crosses val="autoZero"/>
        <c:auto val="1"/>
        <c:lblOffset val="100"/>
        <c:baseTimeUnit val="days"/>
      </c:dateAx>
      <c:valAx>
        <c:axId val="47105155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56.98</c:v>
                </c:pt>
                <c:pt idx="1">
                  <c:v>56.75</c:v>
                </c:pt>
                <c:pt idx="2">
                  <c:v>56.55</c:v>
                </c:pt>
                <c:pt idx="3">
                  <c:v>56.73</c:v>
                </c:pt>
                <c:pt idx="4">
                  <c:v>56.76</c:v>
                </c:pt>
                <c:pt idx="5">
                  <c:v>56.68</c:v>
                </c:pt>
                <c:pt idx="6">
                  <c:v>56.2</c:v>
                </c:pt>
                <c:pt idx="7">
                  <c:v>56.69</c:v>
                </c:pt>
                <c:pt idx="8">
                  <c:v>56.56</c:v>
                </c:pt>
                <c:pt idx="9">
                  <c:v>56.37</c:v>
                </c:pt>
                <c:pt idx="10">
                  <c:v>56.66</c:v>
                </c:pt>
                <c:pt idx="11">
                  <c:v>56.3</c:v>
                </c:pt>
                <c:pt idx="12">
                  <c:v>53.16</c:v>
                </c:pt>
                <c:pt idx="13">
                  <c:v>52.62</c:v>
                </c:pt>
                <c:pt idx="14">
                  <c:v>51.01</c:v>
                </c:pt>
                <c:pt idx="15">
                  <c:v>50.21</c:v>
                </c:pt>
                <c:pt idx="16">
                  <c:v>50.57</c:v>
                </c:pt>
                <c:pt idx="17">
                  <c:v>50.8</c:v>
                </c:pt>
                <c:pt idx="18">
                  <c:v>50.91</c:v>
                </c:pt>
                <c:pt idx="19">
                  <c:v>51</c:v>
                </c:pt>
                <c:pt idx="20">
                  <c:v>51.96</c:v>
                </c:pt>
                <c:pt idx="21">
                  <c:v>49.29</c:v>
                </c:pt>
                <c:pt idx="22">
                  <c:v>49.55</c:v>
                </c:pt>
                <c:pt idx="23">
                  <c:v>49.23</c:v>
                </c:pt>
                <c:pt idx="24">
                  <c:v>50.02</c:v>
                </c:pt>
                <c:pt idx="25">
                  <c:v>50.36</c:v>
                </c:pt>
                <c:pt idx="26">
                  <c:v>49.87</c:v>
                </c:pt>
                <c:pt idx="27">
                  <c:v>50.05</c:v>
                </c:pt>
                <c:pt idx="28">
                  <c:v>49.34</c:v>
                </c:pt>
                <c:pt idx="29">
                  <c:v>49.77</c:v>
                </c:pt>
                <c:pt idx="30">
                  <c:v>50.24</c:v>
                </c:pt>
                <c:pt idx="31">
                  <c:v>50.01</c:v>
                </c:pt>
                <c:pt idx="32">
                  <c:v>49.55</c:v>
                </c:pt>
                <c:pt idx="33">
                  <c:v>49.81</c:v>
                </c:pt>
                <c:pt idx="34">
                  <c:v>55.43</c:v>
                </c:pt>
                <c:pt idx="35">
                  <c:v>55.05</c:v>
                </c:pt>
                <c:pt idx="36">
                  <c:v>54.79</c:v>
                </c:pt>
                <c:pt idx="38">
                  <c:v>55.21</c:v>
                </c:pt>
                <c:pt idx="39">
                  <c:v>54.66</c:v>
                </c:pt>
                <c:pt idx="40">
                  <c:v>53.92</c:v>
                </c:pt>
                <c:pt idx="41">
                  <c:v>53.87</c:v>
                </c:pt>
                <c:pt idx="42">
                  <c:v>55.09</c:v>
                </c:pt>
                <c:pt idx="43">
                  <c:v>55.74</c:v>
                </c:pt>
                <c:pt idx="44">
                  <c:v>55.48</c:v>
                </c:pt>
                <c:pt idx="45">
                  <c:v>56.48</c:v>
                </c:pt>
                <c:pt idx="46">
                  <c:v>56.42</c:v>
                </c:pt>
                <c:pt idx="47">
                  <c:v>55.93</c:v>
                </c:pt>
                <c:pt idx="48">
                  <c:v>55.56</c:v>
                </c:pt>
                <c:pt idx="49">
                  <c:v>55.08</c:v>
                </c:pt>
                <c:pt idx="50">
                  <c:v>55.6</c:v>
                </c:pt>
                <c:pt idx="51">
                  <c:v>55.97</c:v>
                </c:pt>
                <c:pt idx="52">
                  <c:v>55.23</c:v>
                </c:pt>
                <c:pt idx="53">
                  <c:v>55.6</c:v>
                </c:pt>
                <c:pt idx="54">
                  <c:v>56.32</c:v>
                </c:pt>
                <c:pt idx="55">
                  <c:v>55.66</c:v>
                </c:pt>
                <c:pt idx="56">
                  <c:v>56.81</c:v>
                </c:pt>
                <c:pt idx="57">
                  <c:v>56.57</c:v>
                </c:pt>
                <c:pt idx="58">
                  <c:v>56.96</c:v>
                </c:pt>
                <c:pt idx="59">
                  <c:v>56.35</c:v>
                </c:pt>
                <c:pt idx="60">
                  <c:v>56.76</c:v>
                </c:pt>
                <c:pt idx="61">
                  <c:v>57.39</c:v>
                </c:pt>
                <c:pt idx="62">
                  <c:v>57.24</c:v>
                </c:pt>
                <c:pt idx="63">
                  <c:v>58.76</c:v>
                </c:pt>
                <c:pt idx="64">
                  <c:v>58.77</c:v>
                </c:pt>
                <c:pt idx="65">
                  <c:v>58.76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53512"/>
        <c:axId val="471053904"/>
      </c:lineChart>
      <c:dateAx>
        <c:axId val="471053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3904"/>
        <c:crosses val="autoZero"/>
        <c:auto val="1"/>
        <c:lblOffset val="100"/>
        <c:baseTimeUnit val="days"/>
      </c:dateAx>
      <c:valAx>
        <c:axId val="471053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55864"/>
        <c:axId val="471056256"/>
      </c:lineChart>
      <c:dateAx>
        <c:axId val="471055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6256"/>
        <c:crosses val="autoZero"/>
        <c:auto val="1"/>
        <c:lblOffset val="100"/>
        <c:baseTimeUnit val="days"/>
      </c:dateAx>
      <c:valAx>
        <c:axId val="4710562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74.06</c:v>
                </c:pt>
                <c:pt idx="1">
                  <c:v>73.67</c:v>
                </c:pt>
                <c:pt idx="2">
                  <c:v>73.59</c:v>
                </c:pt>
                <c:pt idx="3">
                  <c:v>74.2</c:v>
                </c:pt>
                <c:pt idx="4">
                  <c:v>74.040000000000006</c:v>
                </c:pt>
                <c:pt idx="5">
                  <c:v>74.27</c:v>
                </c:pt>
                <c:pt idx="6">
                  <c:v>74.56</c:v>
                </c:pt>
                <c:pt idx="7">
                  <c:v>75.040000000000006</c:v>
                </c:pt>
                <c:pt idx="8">
                  <c:v>76</c:v>
                </c:pt>
                <c:pt idx="9">
                  <c:v>75.09</c:v>
                </c:pt>
                <c:pt idx="10">
                  <c:v>77.28</c:v>
                </c:pt>
                <c:pt idx="11">
                  <c:v>76.56</c:v>
                </c:pt>
                <c:pt idx="12">
                  <c:v>73.53</c:v>
                </c:pt>
                <c:pt idx="13">
                  <c:v>83.39</c:v>
                </c:pt>
                <c:pt idx="14">
                  <c:v>82.31</c:v>
                </c:pt>
                <c:pt idx="15">
                  <c:v>81.569999999999993</c:v>
                </c:pt>
                <c:pt idx="16">
                  <c:v>83.95</c:v>
                </c:pt>
                <c:pt idx="17">
                  <c:v>83.45</c:v>
                </c:pt>
                <c:pt idx="18">
                  <c:v>84.1</c:v>
                </c:pt>
                <c:pt idx="19">
                  <c:v>83.36</c:v>
                </c:pt>
                <c:pt idx="20">
                  <c:v>87.19</c:v>
                </c:pt>
                <c:pt idx="21">
                  <c:v>87.57</c:v>
                </c:pt>
                <c:pt idx="22">
                  <c:v>87.41</c:v>
                </c:pt>
                <c:pt idx="23">
                  <c:v>88</c:v>
                </c:pt>
                <c:pt idx="24">
                  <c:v>87.41</c:v>
                </c:pt>
                <c:pt idx="25">
                  <c:v>87.3</c:v>
                </c:pt>
                <c:pt idx="27">
                  <c:v>86.4</c:v>
                </c:pt>
                <c:pt idx="28">
                  <c:v>87.19</c:v>
                </c:pt>
                <c:pt idx="29">
                  <c:v>86.66</c:v>
                </c:pt>
                <c:pt idx="30">
                  <c:v>88.8</c:v>
                </c:pt>
                <c:pt idx="31">
                  <c:v>88</c:v>
                </c:pt>
                <c:pt idx="32">
                  <c:v>87.47</c:v>
                </c:pt>
                <c:pt idx="33">
                  <c:v>86.4</c:v>
                </c:pt>
                <c:pt idx="34">
                  <c:v>86.83</c:v>
                </c:pt>
                <c:pt idx="35">
                  <c:v>86.4</c:v>
                </c:pt>
                <c:pt idx="36">
                  <c:v>86.49</c:v>
                </c:pt>
                <c:pt idx="37">
                  <c:v>86.2</c:v>
                </c:pt>
                <c:pt idx="38">
                  <c:v>86.22</c:v>
                </c:pt>
                <c:pt idx="39">
                  <c:v>87.09</c:v>
                </c:pt>
                <c:pt idx="40">
                  <c:v>88.99</c:v>
                </c:pt>
                <c:pt idx="41">
                  <c:v>89.55</c:v>
                </c:pt>
                <c:pt idx="42">
                  <c:v>90.18</c:v>
                </c:pt>
                <c:pt idx="43">
                  <c:v>90.56</c:v>
                </c:pt>
                <c:pt idx="44">
                  <c:v>89.92</c:v>
                </c:pt>
                <c:pt idx="45">
                  <c:v>90.6</c:v>
                </c:pt>
                <c:pt idx="46">
                  <c:v>90.57</c:v>
                </c:pt>
                <c:pt idx="47">
                  <c:v>90.26</c:v>
                </c:pt>
                <c:pt idx="48">
                  <c:v>89.99</c:v>
                </c:pt>
                <c:pt idx="49">
                  <c:v>89.17</c:v>
                </c:pt>
                <c:pt idx="50">
                  <c:v>90.12</c:v>
                </c:pt>
                <c:pt idx="51">
                  <c:v>90.15</c:v>
                </c:pt>
                <c:pt idx="52">
                  <c:v>89.44</c:v>
                </c:pt>
                <c:pt idx="53">
                  <c:v>90.93</c:v>
                </c:pt>
                <c:pt idx="54">
                  <c:v>92.04</c:v>
                </c:pt>
                <c:pt idx="55">
                  <c:v>91.52</c:v>
                </c:pt>
                <c:pt idx="56">
                  <c:v>93.11</c:v>
                </c:pt>
                <c:pt idx="57">
                  <c:v>93.61</c:v>
                </c:pt>
                <c:pt idx="58">
                  <c:v>93.36</c:v>
                </c:pt>
                <c:pt idx="59">
                  <c:v>93.84</c:v>
                </c:pt>
                <c:pt idx="60">
                  <c:v>93.37</c:v>
                </c:pt>
                <c:pt idx="61">
                  <c:v>93.4</c:v>
                </c:pt>
                <c:pt idx="62">
                  <c:v>92.79</c:v>
                </c:pt>
                <c:pt idx="63">
                  <c:v>93.08</c:v>
                </c:pt>
                <c:pt idx="64">
                  <c:v>93.26</c:v>
                </c:pt>
                <c:pt idx="65">
                  <c:v>93.78</c:v>
                </c:pt>
                <c:pt idx="66">
                  <c:v>97.17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58608"/>
        <c:axId val="471059000"/>
      </c:lineChart>
      <c:dateAx>
        <c:axId val="471058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9000"/>
        <c:crosses val="autoZero"/>
        <c:auto val="1"/>
        <c:lblOffset val="100"/>
        <c:baseTimeUnit val="days"/>
      </c:dateAx>
      <c:valAx>
        <c:axId val="47105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5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16.28</c:v>
                </c:pt>
                <c:pt idx="1">
                  <c:v>16.78</c:v>
                </c:pt>
                <c:pt idx="2">
                  <c:v>16.55</c:v>
                </c:pt>
                <c:pt idx="3">
                  <c:v>16.48</c:v>
                </c:pt>
                <c:pt idx="4">
                  <c:v>15.62</c:v>
                </c:pt>
                <c:pt idx="5">
                  <c:v>15.46</c:v>
                </c:pt>
                <c:pt idx="6">
                  <c:v>15.56</c:v>
                </c:pt>
                <c:pt idx="7">
                  <c:v>15.7</c:v>
                </c:pt>
                <c:pt idx="8">
                  <c:v>14.93</c:v>
                </c:pt>
                <c:pt idx="10">
                  <c:v>14.89</c:v>
                </c:pt>
                <c:pt idx="11">
                  <c:v>15.14</c:v>
                </c:pt>
                <c:pt idx="12">
                  <c:v>14.88</c:v>
                </c:pt>
                <c:pt idx="13">
                  <c:v>14.25</c:v>
                </c:pt>
                <c:pt idx="14">
                  <c:v>14.15</c:v>
                </c:pt>
                <c:pt idx="15">
                  <c:v>13.69</c:v>
                </c:pt>
                <c:pt idx="16">
                  <c:v>14.15</c:v>
                </c:pt>
                <c:pt idx="17">
                  <c:v>12.78</c:v>
                </c:pt>
                <c:pt idx="18">
                  <c:v>13.27</c:v>
                </c:pt>
                <c:pt idx="19">
                  <c:v>13.18</c:v>
                </c:pt>
                <c:pt idx="20">
                  <c:v>13.72</c:v>
                </c:pt>
                <c:pt idx="21">
                  <c:v>13.95</c:v>
                </c:pt>
                <c:pt idx="22">
                  <c:v>14.25</c:v>
                </c:pt>
                <c:pt idx="23">
                  <c:v>14.18</c:v>
                </c:pt>
                <c:pt idx="24">
                  <c:v>14.59</c:v>
                </c:pt>
                <c:pt idx="25">
                  <c:v>14.64</c:v>
                </c:pt>
                <c:pt idx="26">
                  <c:v>14.7</c:v>
                </c:pt>
                <c:pt idx="27">
                  <c:v>14.65</c:v>
                </c:pt>
                <c:pt idx="28">
                  <c:v>14.2</c:v>
                </c:pt>
                <c:pt idx="29">
                  <c:v>14.18</c:v>
                </c:pt>
                <c:pt idx="30">
                  <c:v>14.58</c:v>
                </c:pt>
                <c:pt idx="31">
                  <c:v>14.78</c:v>
                </c:pt>
                <c:pt idx="32">
                  <c:v>14.94</c:v>
                </c:pt>
                <c:pt idx="33">
                  <c:v>15.08</c:v>
                </c:pt>
                <c:pt idx="34">
                  <c:v>15.72</c:v>
                </c:pt>
                <c:pt idx="35">
                  <c:v>15.56</c:v>
                </c:pt>
                <c:pt idx="36">
                  <c:v>16.079999999999998</c:v>
                </c:pt>
                <c:pt idx="37">
                  <c:v>16.12</c:v>
                </c:pt>
                <c:pt idx="38">
                  <c:v>15.63</c:v>
                </c:pt>
                <c:pt idx="39">
                  <c:v>15.98</c:v>
                </c:pt>
                <c:pt idx="40">
                  <c:v>15.81</c:v>
                </c:pt>
                <c:pt idx="41">
                  <c:v>15.9</c:v>
                </c:pt>
                <c:pt idx="42">
                  <c:v>15.18</c:v>
                </c:pt>
                <c:pt idx="43">
                  <c:v>14.06</c:v>
                </c:pt>
                <c:pt idx="44">
                  <c:v>14.41</c:v>
                </c:pt>
                <c:pt idx="45">
                  <c:v>14.49</c:v>
                </c:pt>
                <c:pt idx="46">
                  <c:v>14.87</c:v>
                </c:pt>
                <c:pt idx="47">
                  <c:v>14.65</c:v>
                </c:pt>
                <c:pt idx="48">
                  <c:v>13.87</c:v>
                </c:pt>
                <c:pt idx="49">
                  <c:v>14.09</c:v>
                </c:pt>
                <c:pt idx="50">
                  <c:v>14.24</c:v>
                </c:pt>
                <c:pt idx="51">
                  <c:v>14.26</c:v>
                </c:pt>
                <c:pt idx="52">
                  <c:v>14.01</c:v>
                </c:pt>
                <c:pt idx="53">
                  <c:v>14.34</c:v>
                </c:pt>
                <c:pt idx="54">
                  <c:v>15.47</c:v>
                </c:pt>
                <c:pt idx="55">
                  <c:v>15.67</c:v>
                </c:pt>
                <c:pt idx="56">
                  <c:v>16.739999999999998</c:v>
                </c:pt>
                <c:pt idx="57">
                  <c:v>15.69</c:v>
                </c:pt>
                <c:pt idx="58">
                  <c:v>15.64</c:v>
                </c:pt>
                <c:pt idx="59">
                  <c:v>15.49</c:v>
                </c:pt>
                <c:pt idx="60">
                  <c:v>15.11</c:v>
                </c:pt>
                <c:pt idx="61">
                  <c:v>15.02</c:v>
                </c:pt>
                <c:pt idx="62">
                  <c:v>15.55</c:v>
                </c:pt>
                <c:pt idx="63">
                  <c:v>15.99</c:v>
                </c:pt>
                <c:pt idx="64">
                  <c:v>15.95</c:v>
                </c:pt>
                <c:pt idx="65">
                  <c:v>16.010000000000002</c:v>
                </c:pt>
                <c:pt idx="66">
                  <c:v>16.059999999999999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60960"/>
        <c:axId val="471061352"/>
      </c:lineChart>
      <c:dateAx>
        <c:axId val="4710609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61352"/>
        <c:crosses val="autoZero"/>
        <c:auto val="1"/>
        <c:lblOffset val="100"/>
        <c:baseTimeUnit val="days"/>
      </c:dateAx>
      <c:valAx>
        <c:axId val="4710613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6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33.880000000000003</c:v>
                </c:pt>
                <c:pt idx="1">
                  <c:v>33.700000000000003</c:v>
                </c:pt>
                <c:pt idx="2">
                  <c:v>33.47</c:v>
                </c:pt>
                <c:pt idx="3">
                  <c:v>33.53</c:v>
                </c:pt>
                <c:pt idx="4">
                  <c:v>33.450000000000003</c:v>
                </c:pt>
                <c:pt idx="5">
                  <c:v>33.520000000000003</c:v>
                </c:pt>
                <c:pt idx="6">
                  <c:v>33.700000000000003</c:v>
                </c:pt>
                <c:pt idx="7">
                  <c:v>34.86</c:v>
                </c:pt>
                <c:pt idx="8">
                  <c:v>34.64</c:v>
                </c:pt>
                <c:pt idx="9">
                  <c:v>33.520000000000003</c:v>
                </c:pt>
                <c:pt idx="10">
                  <c:v>32.869999999999997</c:v>
                </c:pt>
                <c:pt idx="12">
                  <c:v>32.29</c:v>
                </c:pt>
                <c:pt idx="13">
                  <c:v>30.9</c:v>
                </c:pt>
                <c:pt idx="14">
                  <c:v>31.24</c:v>
                </c:pt>
                <c:pt idx="15">
                  <c:v>30.92</c:v>
                </c:pt>
                <c:pt idx="16">
                  <c:v>31.02</c:v>
                </c:pt>
                <c:pt idx="17">
                  <c:v>32.22</c:v>
                </c:pt>
                <c:pt idx="18">
                  <c:v>30.79</c:v>
                </c:pt>
                <c:pt idx="19">
                  <c:v>30.98</c:v>
                </c:pt>
                <c:pt idx="20">
                  <c:v>31.26</c:v>
                </c:pt>
                <c:pt idx="21">
                  <c:v>31.02</c:v>
                </c:pt>
                <c:pt idx="22">
                  <c:v>30.9</c:v>
                </c:pt>
                <c:pt idx="23">
                  <c:v>30.91</c:v>
                </c:pt>
                <c:pt idx="24">
                  <c:v>31.18</c:v>
                </c:pt>
                <c:pt idx="25">
                  <c:v>30.76</c:v>
                </c:pt>
                <c:pt idx="26">
                  <c:v>30.92</c:v>
                </c:pt>
                <c:pt idx="27">
                  <c:v>31.01</c:v>
                </c:pt>
                <c:pt idx="28">
                  <c:v>30.64</c:v>
                </c:pt>
                <c:pt idx="29">
                  <c:v>30.83</c:v>
                </c:pt>
                <c:pt idx="30">
                  <c:v>31.27</c:v>
                </c:pt>
                <c:pt idx="31">
                  <c:v>31.13</c:v>
                </c:pt>
                <c:pt idx="32">
                  <c:v>31.17</c:v>
                </c:pt>
                <c:pt idx="33">
                  <c:v>30.11</c:v>
                </c:pt>
                <c:pt idx="34">
                  <c:v>29.05</c:v>
                </c:pt>
                <c:pt idx="35">
                  <c:v>29</c:v>
                </c:pt>
                <c:pt idx="36">
                  <c:v>29.37</c:v>
                </c:pt>
                <c:pt idx="37">
                  <c:v>28.84</c:v>
                </c:pt>
                <c:pt idx="38">
                  <c:v>29</c:v>
                </c:pt>
                <c:pt idx="39">
                  <c:v>29.28</c:v>
                </c:pt>
                <c:pt idx="40">
                  <c:v>29.68</c:v>
                </c:pt>
                <c:pt idx="41">
                  <c:v>29.5</c:v>
                </c:pt>
                <c:pt idx="42">
                  <c:v>29.84</c:v>
                </c:pt>
                <c:pt idx="43">
                  <c:v>29.9</c:v>
                </c:pt>
                <c:pt idx="44">
                  <c:v>30.08</c:v>
                </c:pt>
                <c:pt idx="45">
                  <c:v>30.45</c:v>
                </c:pt>
                <c:pt idx="46">
                  <c:v>30.75</c:v>
                </c:pt>
                <c:pt idx="47">
                  <c:v>30.84</c:v>
                </c:pt>
                <c:pt idx="48">
                  <c:v>31.09</c:v>
                </c:pt>
                <c:pt idx="49">
                  <c:v>30.79</c:v>
                </c:pt>
                <c:pt idx="50">
                  <c:v>31.08</c:v>
                </c:pt>
                <c:pt idx="51">
                  <c:v>31.25</c:v>
                </c:pt>
                <c:pt idx="52">
                  <c:v>30.71</c:v>
                </c:pt>
                <c:pt idx="53">
                  <c:v>30.95</c:v>
                </c:pt>
                <c:pt idx="54">
                  <c:v>30.89</c:v>
                </c:pt>
                <c:pt idx="55">
                  <c:v>31.51</c:v>
                </c:pt>
                <c:pt idx="56">
                  <c:v>31.31</c:v>
                </c:pt>
                <c:pt idx="57">
                  <c:v>31.32</c:v>
                </c:pt>
                <c:pt idx="58">
                  <c:v>32.67</c:v>
                </c:pt>
                <c:pt idx="59">
                  <c:v>32.5</c:v>
                </c:pt>
                <c:pt idx="60">
                  <c:v>31.96</c:v>
                </c:pt>
                <c:pt idx="61">
                  <c:v>31.99</c:v>
                </c:pt>
                <c:pt idx="62">
                  <c:v>32.159999999999997</c:v>
                </c:pt>
                <c:pt idx="63">
                  <c:v>32.33</c:v>
                </c:pt>
                <c:pt idx="64">
                  <c:v>32.68</c:v>
                </c:pt>
                <c:pt idx="65">
                  <c:v>32.76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63312"/>
        <c:axId val="471063704"/>
      </c:lineChart>
      <c:dateAx>
        <c:axId val="47106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63704"/>
        <c:crosses val="autoZero"/>
        <c:auto val="1"/>
        <c:lblOffset val="100"/>
        <c:baseTimeUnit val="days"/>
      </c:dateAx>
      <c:valAx>
        <c:axId val="4710637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6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12.04</c:v>
                </c:pt>
                <c:pt idx="1">
                  <c:v>11.9</c:v>
                </c:pt>
                <c:pt idx="2">
                  <c:v>11.89</c:v>
                </c:pt>
                <c:pt idx="3">
                  <c:v>11.79</c:v>
                </c:pt>
                <c:pt idx="4">
                  <c:v>11.76</c:v>
                </c:pt>
                <c:pt idx="5">
                  <c:v>11.87</c:v>
                </c:pt>
                <c:pt idx="6">
                  <c:v>12</c:v>
                </c:pt>
                <c:pt idx="7">
                  <c:v>12.04</c:v>
                </c:pt>
                <c:pt idx="8">
                  <c:v>12.06</c:v>
                </c:pt>
                <c:pt idx="9">
                  <c:v>12.28</c:v>
                </c:pt>
                <c:pt idx="10">
                  <c:v>11.94</c:v>
                </c:pt>
                <c:pt idx="11">
                  <c:v>11.58</c:v>
                </c:pt>
                <c:pt idx="12">
                  <c:v>11.48</c:v>
                </c:pt>
                <c:pt idx="13">
                  <c:v>11.58</c:v>
                </c:pt>
                <c:pt idx="14">
                  <c:v>11.34</c:v>
                </c:pt>
                <c:pt idx="15">
                  <c:v>11.35</c:v>
                </c:pt>
                <c:pt idx="16">
                  <c:v>11.4</c:v>
                </c:pt>
                <c:pt idx="17">
                  <c:v>11.61</c:v>
                </c:pt>
                <c:pt idx="18">
                  <c:v>11.74</c:v>
                </c:pt>
                <c:pt idx="19">
                  <c:v>11.72</c:v>
                </c:pt>
                <c:pt idx="20">
                  <c:v>11.74</c:v>
                </c:pt>
                <c:pt idx="21">
                  <c:v>11.88</c:v>
                </c:pt>
                <c:pt idx="22">
                  <c:v>11.85</c:v>
                </c:pt>
                <c:pt idx="24">
                  <c:v>12.19</c:v>
                </c:pt>
                <c:pt idx="25">
                  <c:v>12.02</c:v>
                </c:pt>
                <c:pt idx="26">
                  <c:v>11.97</c:v>
                </c:pt>
                <c:pt idx="27">
                  <c:v>12.01</c:v>
                </c:pt>
                <c:pt idx="28">
                  <c:v>11.89</c:v>
                </c:pt>
                <c:pt idx="29">
                  <c:v>11.88</c:v>
                </c:pt>
                <c:pt idx="30">
                  <c:v>11.91</c:v>
                </c:pt>
                <c:pt idx="31">
                  <c:v>11.91</c:v>
                </c:pt>
                <c:pt idx="32">
                  <c:v>11.96</c:v>
                </c:pt>
                <c:pt idx="33">
                  <c:v>11.99</c:v>
                </c:pt>
                <c:pt idx="34">
                  <c:v>12.12</c:v>
                </c:pt>
                <c:pt idx="35">
                  <c:v>12.29</c:v>
                </c:pt>
                <c:pt idx="36">
                  <c:v>12.39</c:v>
                </c:pt>
                <c:pt idx="37">
                  <c:v>12.48</c:v>
                </c:pt>
                <c:pt idx="38">
                  <c:v>12.2</c:v>
                </c:pt>
                <c:pt idx="39">
                  <c:v>12.1</c:v>
                </c:pt>
                <c:pt idx="40">
                  <c:v>12.07</c:v>
                </c:pt>
                <c:pt idx="41">
                  <c:v>11.97</c:v>
                </c:pt>
                <c:pt idx="42">
                  <c:v>12.09</c:v>
                </c:pt>
                <c:pt idx="43">
                  <c:v>11.98</c:v>
                </c:pt>
                <c:pt idx="44">
                  <c:v>12.01</c:v>
                </c:pt>
                <c:pt idx="45">
                  <c:v>12.17</c:v>
                </c:pt>
                <c:pt idx="46">
                  <c:v>12.18</c:v>
                </c:pt>
                <c:pt idx="47">
                  <c:v>12.09</c:v>
                </c:pt>
                <c:pt idx="48">
                  <c:v>12</c:v>
                </c:pt>
                <c:pt idx="49">
                  <c:v>12.11</c:v>
                </c:pt>
                <c:pt idx="50">
                  <c:v>12.11</c:v>
                </c:pt>
                <c:pt idx="51">
                  <c:v>12.11</c:v>
                </c:pt>
                <c:pt idx="52">
                  <c:v>12.14</c:v>
                </c:pt>
                <c:pt idx="53">
                  <c:v>12.38</c:v>
                </c:pt>
                <c:pt idx="54">
                  <c:v>12.7</c:v>
                </c:pt>
                <c:pt idx="55">
                  <c:v>12.38</c:v>
                </c:pt>
                <c:pt idx="56">
                  <c:v>12.73</c:v>
                </c:pt>
                <c:pt idx="57">
                  <c:v>12.7</c:v>
                </c:pt>
                <c:pt idx="58">
                  <c:v>12.67</c:v>
                </c:pt>
                <c:pt idx="59">
                  <c:v>12.5</c:v>
                </c:pt>
                <c:pt idx="60">
                  <c:v>12.44</c:v>
                </c:pt>
                <c:pt idx="61">
                  <c:v>12.6</c:v>
                </c:pt>
                <c:pt idx="62">
                  <c:v>12.55</c:v>
                </c:pt>
                <c:pt idx="63">
                  <c:v>12.47</c:v>
                </c:pt>
                <c:pt idx="64">
                  <c:v>12.38</c:v>
                </c:pt>
                <c:pt idx="65">
                  <c:v>12.47</c:v>
                </c:pt>
                <c:pt idx="66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65272"/>
        <c:axId val="471065664"/>
      </c:lineChart>
      <c:dateAx>
        <c:axId val="47106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65664"/>
        <c:crosses val="autoZero"/>
        <c:auto val="1"/>
        <c:lblOffset val="100"/>
        <c:baseTimeUnit val="days"/>
      </c:dateAx>
      <c:valAx>
        <c:axId val="4710656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06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0560"/>
        <c:axId val="470940952"/>
      </c:lineChart>
      <c:dateAx>
        <c:axId val="470940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0952"/>
        <c:crosses val="autoZero"/>
        <c:auto val="1"/>
        <c:lblOffset val="100"/>
        <c:baseTimeUnit val="days"/>
      </c:dateAx>
      <c:valAx>
        <c:axId val="470940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11.72</c:v>
                </c:pt>
                <c:pt idx="1">
                  <c:v>11.61</c:v>
                </c:pt>
                <c:pt idx="2">
                  <c:v>11.48</c:v>
                </c:pt>
                <c:pt idx="3">
                  <c:v>11.75</c:v>
                </c:pt>
                <c:pt idx="4">
                  <c:v>11.63</c:v>
                </c:pt>
                <c:pt idx="5">
                  <c:v>11.85</c:v>
                </c:pt>
                <c:pt idx="6">
                  <c:v>11.6</c:v>
                </c:pt>
                <c:pt idx="7">
                  <c:v>11.77</c:v>
                </c:pt>
                <c:pt idx="8">
                  <c:v>11.58</c:v>
                </c:pt>
                <c:pt idx="9">
                  <c:v>11.24</c:v>
                </c:pt>
                <c:pt idx="10">
                  <c:v>11.2</c:v>
                </c:pt>
                <c:pt idx="11">
                  <c:v>11.74</c:v>
                </c:pt>
                <c:pt idx="12">
                  <c:v>11.46</c:v>
                </c:pt>
                <c:pt idx="13">
                  <c:v>11.47</c:v>
                </c:pt>
                <c:pt idx="14">
                  <c:v>11.14</c:v>
                </c:pt>
                <c:pt idx="15">
                  <c:v>11.1</c:v>
                </c:pt>
                <c:pt idx="16">
                  <c:v>10.89</c:v>
                </c:pt>
                <c:pt idx="17">
                  <c:v>11.8</c:v>
                </c:pt>
                <c:pt idx="18">
                  <c:v>11.9</c:v>
                </c:pt>
                <c:pt idx="19">
                  <c:v>11.76</c:v>
                </c:pt>
                <c:pt idx="20">
                  <c:v>11.93</c:v>
                </c:pt>
                <c:pt idx="21">
                  <c:v>11.9</c:v>
                </c:pt>
                <c:pt idx="22">
                  <c:v>12.16</c:v>
                </c:pt>
                <c:pt idx="23">
                  <c:v>12.42</c:v>
                </c:pt>
                <c:pt idx="24">
                  <c:v>12.66</c:v>
                </c:pt>
                <c:pt idx="25">
                  <c:v>12.98</c:v>
                </c:pt>
                <c:pt idx="26">
                  <c:v>13.07</c:v>
                </c:pt>
                <c:pt idx="27">
                  <c:v>12.83</c:v>
                </c:pt>
                <c:pt idx="28">
                  <c:v>12.63</c:v>
                </c:pt>
                <c:pt idx="29">
                  <c:v>12.91</c:v>
                </c:pt>
                <c:pt idx="30">
                  <c:v>13.02</c:v>
                </c:pt>
                <c:pt idx="31">
                  <c:v>12.95</c:v>
                </c:pt>
                <c:pt idx="32">
                  <c:v>12.96</c:v>
                </c:pt>
                <c:pt idx="33">
                  <c:v>13.15</c:v>
                </c:pt>
                <c:pt idx="34">
                  <c:v>12.55</c:v>
                </c:pt>
                <c:pt idx="35">
                  <c:v>12.34</c:v>
                </c:pt>
                <c:pt idx="36">
                  <c:v>12.33</c:v>
                </c:pt>
                <c:pt idx="37">
                  <c:v>12.2</c:v>
                </c:pt>
                <c:pt idx="38">
                  <c:v>12.5</c:v>
                </c:pt>
                <c:pt idx="39">
                  <c:v>12.64</c:v>
                </c:pt>
                <c:pt idx="40">
                  <c:v>12.76</c:v>
                </c:pt>
                <c:pt idx="41">
                  <c:v>13.31</c:v>
                </c:pt>
                <c:pt idx="42">
                  <c:v>13.47</c:v>
                </c:pt>
                <c:pt idx="43">
                  <c:v>13.67</c:v>
                </c:pt>
                <c:pt idx="44">
                  <c:v>13.9</c:v>
                </c:pt>
                <c:pt idx="45">
                  <c:v>13.91</c:v>
                </c:pt>
                <c:pt idx="46">
                  <c:v>13.79</c:v>
                </c:pt>
                <c:pt idx="47">
                  <c:v>13.62</c:v>
                </c:pt>
                <c:pt idx="48">
                  <c:v>13.26</c:v>
                </c:pt>
                <c:pt idx="49">
                  <c:v>13.29</c:v>
                </c:pt>
                <c:pt idx="50">
                  <c:v>13.12</c:v>
                </c:pt>
                <c:pt idx="51">
                  <c:v>12.91</c:v>
                </c:pt>
                <c:pt idx="52">
                  <c:v>13.03</c:v>
                </c:pt>
                <c:pt idx="53">
                  <c:v>13.62</c:v>
                </c:pt>
                <c:pt idx="54">
                  <c:v>13.4</c:v>
                </c:pt>
                <c:pt idx="55">
                  <c:v>13.86</c:v>
                </c:pt>
                <c:pt idx="56">
                  <c:v>13.42</c:v>
                </c:pt>
                <c:pt idx="57">
                  <c:v>12.72</c:v>
                </c:pt>
                <c:pt idx="58">
                  <c:v>12.48</c:v>
                </c:pt>
                <c:pt idx="59">
                  <c:v>12.13</c:v>
                </c:pt>
                <c:pt idx="60">
                  <c:v>12.48</c:v>
                </c:pt>
                <c:pt idx="61">
                  <c:v>12.41</c:v>
                </c:pt>
                <c:pt idx="62">
                  <c:v>12.59</c:v>
                </c:pt>
                <c:pt idx="63">
                  <c:v>12.46</c:v>
                </c:pt>
                <c:pt idx="64">
                  <c:v>12.42</c:v>
                </c:pt>
                <c:pt idx="65">
                  <c:v>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2912"/>
        <c:axId val="470943304"/>
      </c:lineChart>
      <c:dateAx>
        <c:axId val="470942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3304"/>
        <c:crosses val="autoZero"/>
        <c:auto val="1"/>
        <c:lblOffset val="100"/>
        <c:baseTimeUnit val="days"/>
      </c:dateAx>
      <c:valAx>
        <c:axId val="4709433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51.52</c:v>
                </c:pt>
                <c:pt idx="1">
                  <c:v>51.34</c:v>
                </c:pt>
                <c:pt idx="2">
                  <c:v>51.71</c:v>
                </c:pt>
                <c:pt idx="3">
                  <c:v>51.28</c:v>
                </c:pt>
                <c:pt idx="4">
                  <c:v>51.1</c:v>
                </c:pt>
                <c:pt idx="5">
                  <c:v>51.59</c:v>
                </c:pt>
                <c:pt idx="6">
                  <c:v>50.68</c:v>
                </c:pt>
                <c:pt idx="7">
                  <c:v>50.13</c:v>
                </c:pt>
                <c:pt idx="8">
                  <c:v>50.21</c:v>
                </c:pt>
                <c:pt idx="9">
                  <c:v>50.77</c:v>
                </c:pt>
                <c:pt idx="10">
                  <c:v>50.39</c:v>
                </c:pt>
                <c:pt idx="11">
                  <c:v>51.12</c:v>
                </c:pt>
                <c:pt idx="12">
                  <c:v>51.08</c:v>
                </c:pt>
                <c:pt idx="13">
                  <c:v>50.91</c:v>
                </c:pt>
                <c:pt idx="14">
                  <c:v>49.96</c:v>
                </c:pt>
                <c:pt idx="15">
                  <c:v>49.73</c:v>
                </c:pt>
                <c:pt idx="16">
                  <c:v>49.72</c:v>
                </c:pt>
                <c:pt idx="17">
                  <c:v>49.62</c:v>
                </c:pt>
                <c:pt idx="18">
                  <c:v>50.18</c:v>
                </c:pt>
                <c:pt idx="19">
                  <c:v>52.02</c:v>
                </c:pt>
                <c:pt idx="20">
                  <c:v>51.89</c:v>
                </c:pt>
                <c:pt idx="21">
                  <c:v>51.97</c:v>
                </c:pt>
                <c:pt idx="22">
                  <c:v>51.05</c:v>
                </c:pt>
                <c:pt idx="23">
                  <c:v>51.87</c:v>
                </c:pt>
                <c:pt idx="24">
                  <c:v>51.77</c:v>
                </c:pt>
                <c:pt idx="25">
                  <c:v>51.89</c:v>
                </c:pt>
                <c:pt idx="26">
                  <c:v>51.8</c:v>
                </c:pt>
                <c:pt idx="27">
                  <c:v>51.22</c:v>
                </c:pt>
                <c:pt idx="28">
                  <c:v>51.03</c:v>
                </c:pt>
                <c:pt idx="29">
                  <c:v>51.62</c:v>
                </c:pt>
                <c:pt idx="30">
                  <c:v>52.03</c:v>
                </c:pt>
                <c:pt idx="31">
                  <c:v>52.44</c:v>
                </c:pt>
                <c:pt idx="32">
                  <c:v>51.82</c:v>
                </c:pt>
                <c:pt idx="33">
                  <c:v>51.79</c:v>
                </c:pt>
                <c:pt idx="34">
                  <c:v>51.79</c:v>
                </c:pt>
                <c:pt idx="35">
                  <c:v>52.03</c:v>
                </c:pt>
                <c:pt idx="36">
                  <c:v>52.12</c:v>
                </c:pt>
                <c:pt idx="37">
                  <c:v>52.14</c:v>
                </c:pt>
                <c:pt idx="38">
                  <c:v>52.67</c:v>
                </c:pt>
                <c:pt idx="39">
                  <c:v>52.65</c:v>
                </c:pt>
                <c:pt idx="40">
                  <c:v>52.16</c:v>
                </c:pt>
                <c:pt idx="41">
                  <c:v>53.25</c:v>
                </c:pt>
                <c:pt idx="42">
                  <c:v>55.34</c:v>
                </c:pt>
                <c:pt idx="43">
                  <c:v>54.4</c:v>
                </c:pt>
                <c:pt idx="44">
                  <c:v>55.15</c:v>
                </c:pt>
                <c:pt idx="45">
                  <c:v>55.41</c:v>
                </c:pt>
                <c:pt idx="46">
                  <c:v>55.34</c:v>
                </c:pt>
                <c:pt idx="47">
                  <c:v>54.87</c:v>
                </c:pt>
                <c:pt idx="48">
                  <c:v>54.95</c:v>
                </c:pt>
                <c:pt idx="49">
                  <c:v>55.18</c:v>
                </c:pt>
                <c:pt idx="50">
                  <c:v>55.47</c:v>
                </c:pt>
                <c:pt idx="51">
                  <c:v>55.13</c:v>
                </c:pt>
                <c:pt idx="52">
                  <c:v>55.37</c:v>
                </c:pt>
                <c:pt idx="53">
                  <c:v>56.01</c:v>
                </c:pt>
                <c:pt idx="54">
                  <c:v>55.33</c:v>
                </c:pt>
                <c:pt idx="55">
                  <c:v>56.17</c:v>
                </c:pt>
                <c:pt idx="56">
                  <c:v>57.72</c:v>
                </c:pt>
                <c:pt idx="57">
                  <c:v>57.41</c:v>
                </c:pt>
                <c:pt idx="58">
                  <c:v>58.02</c:v>
                </c:pt>
                <c:pt idx="59">
                  <c:v>58.54</c:v>
                </c:pt>
                <c:pt idx="61">
                  <c:v>57.64</c:v>
                </c:pt>
                <c:pt idx="62">
                  <c:v>58</c:v>
                </c:pt>
                <c:pt idx="63">
                  <c:v>58.63</c:v>
                </c:pt>
                <c:pt idx="64">
                  <c:v>59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5264"/>
        <c:axId val="470945656"/>
      </c:lineChart>
      <c:dateAx>
        <c:axId val="470945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5656"/>
        <c:crosses val="autoZero"/>
        <c:auto val="1"/>
        <c:lblOffset val="100"/>
        <c:baseTimeUnit val="days"/>
      </c:dateAx>
      <c:valAx>
        <c:axId val="4709456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27.43</c:v>
                </c:pt>
                <c:pt idx="1">
                  <c:v>27.45</c:v>
                </c:pt>
                <c:pt idx="2">
                  <c:v>27.37</c:v>
                </c:pt>
                <c:pt idx="3">
                  <c:v>29.05</c:v>
                </c:pt>
                <c:pt idx="4">
                  <c:v>28.26</c:v>
                </c:pt>
                <c:pt idx="5">
                  <c:v>27.33</c:v>
                </c:pt>
                <c:pt idx="6">
                  <c:v>27.21</c:v>
                </c:pt>
                <c:pt idx="7">
                  <c:v>27.95</c:v>
                </c:pt>
                <c:pt idx="8">
                  <c:v>28.29</c:v>
                </c:pt>
                <c:pt idx="9">
                  <c:v>27.41</c:v>
                </c:pt>
                <c:pt idx="10">
                  <c:v>28.23</c:v>
                </c:pt>
                <c:pt idx="11">
                  <c:v>26.77</c:v>
                </c:pt>
                <c:pt idx="12">
                  <c:v>26.18</c:v>
                </c:pt>
                <c:pt idx="13">
                  <c:v>25.11</c:v>
                </c:pt>
                <c:pt idx="14">
                  <c:v>24.5</c:v>
                </c:pt>
                <c:pt idx="15">
                  <c:v>24.15</c:v>
                </c:pt>
                <c:pt idx="16">
                  <c:v>24.73</c:v>
                </c:pt>
                <c:pt idx="17">
                  <c:v>24.32</c:v>
                </c:pt>
                <c:pt idx="18">
                  <c:v>23.53</c:v>
                </c:pt>
                <c:pt idx="19">
                  <c:v>23.79</c:v>
                </c:pt>
                <c:pt idx="20">
                  <c:v>23.93</c:v>
                </c:pt>
                <c:pt idx="21">
                  <c:v>24.82</c:v>
                </c:pt>
                <c:pt idx="22">
                  <c:v>24.6</c:v>
                </c:pt>
                <c:pt idx="23">
                  <c:v>24.51</c:v>
                </c:pt>
                <c:pt idx="24">
                  <c:v>24.31</c:v>
                </c:pt>
                <c:pt idx="25">
                  <c:v>24.69</c:v>
                </c:pt>
                <c:pt idx="26">
                  <c:v>23.84</c:v>
                </c:pt>
                <c:pt idx="27">
                  <c:v>23.39</c:v>
                </c:pt>
                <c:pt idx="28">
                  <c:v>22.83</c:v>
                </c:pt>
                <c:pt idx="29">
                  <c:v>23.15</c:v>
                </c:pt>
                <c:pt idx="30">
                  <c:v>23.24</c:v>
                </c:pt>
                <c:pt idx="31">
                  <c:v>23.79</c:v>
                </c:pt>
                <c:pt idx="32">
                  <c:v>24.86</c:v>
                </c:pt>
                <c:pt idx="33">
                  <c:v>24.83</c:v>
                </c:pt>
                <c:pt idx="34">
                  <c:v>24.58</c:v>
                </c:pt>
                <c:pt idx="35">
                  <c:v>24.85</c:v>
                </c:pt>
                <c:pt idx="36">
                  <c:v>25.07</c:v>
                </c:pt>
                <c:pt idx="37">
                  <c:v>24.64</c:v>
                </c:pt>
                <c:pt idx="38">
                  <c:v>24.89</c:v>
                </c:pt>
                <c:pt idx="39">
                  <c:v>24.46</c:v>
                </c:pt>
                <c:pt idx="40">
                  <c:v>24.25</c:v>
                </c:pt>
                <c:pt idx="41">
                  <c:v>24.46</c:v>
                </c:pt>
                <c:pt idx="42">
                  <c:v>23.99</c:v>
                </c:pt>
                <c:pt idx="43">
                  <c:v>24.14</c:v>
                </c:pt>
                <c:pt idx="44">
                  <c:v>24.82</c:v>
                </c:pt>
                <c:pt idx="45">
                  <c:v>25.55</c:v>
                </c:pt>
                <c:pt idx="46">
                  <c:v>25.32</c:v>
                </c:pt>
                <c:pt idx="47">
                  <c:v>25.09</c:v>
                </c:pt>
                <c:pt idx="48">
                  <c:v>25.28</c:v>
                </c:pt>
                <c:pt idx="49">
                  <c:v>25.54</c:v>
                </c:pt>
                <c:pt idx="50">
                  <c:v>25.95</c:v>
                </c:pt>
                <c:pt idx="51">
                  <c:v>25.83</c:v>
                </c:pt>
                <c:pt idx="52">
                  <c:v>26.49</c:v>
                </c:pt>
                <c:pt idx="53">
                  <c:v>27.25</c:v>
                </c:pt>
                <c:pt idx="54">
                  <c:v>27.01</c:v>
                </c:pt>
                <c:pt idx="55">
                  <c:v>28.25</c:v>
                </c:pt>
                <c:pt idx="56">
                  <c:v>28.57</c:v>
                </c:pt>
                <c:pt idx="57">
                  <c:v>28.65</c:v>
                </c:pt>
                <c:pt idx="59">
                  <c:v>29.49</c:v>
                </c:pt>
                <c:pt idx="60">
                  <c:v>29.17</c:v>
                </c:pt>
                <c:pt idx="61">
                  <c:v>30.07</c:v>
                </c:pt>
                <c:pt idx="62">
                  <c:v>30.45</c:v>
                </c:pt>
                <c:pt idx="63">
                  <c:v>27.95</c:v>
                </c:pt>
                <c:pt idx="64">
                  <c:v>27.6</c:v>
                </c:pt>
                <c:pt idx="65">
                  <c:v>28.5</c:v>
                </c:pt>
                <c:pt idx="66">
                  <c:v>28.44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7616"/>
        <c:axId val="470948008"/>
      </c:lineChart>
      <c:dateAx>
        <c:axId val="470947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8008"/>
        <c:crosses val="autoZero"/>
        <c:auto val="1"/>
        <c:lblOffset val="100"/>
        <c:baseTimeUnit val="days"/>
      </c:dateAx>
      <c:valAx>
        <c:axId val="4709480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49968"/>
        <c:axId val="470950360"/>
      </c:lineChart>
      <c:catAx>
        <c:axId val="470949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0360"/>
        <c:crosses val="autoZero"/>
        <c:auto val="1"/>
        <c:lblAlgn val="ctr"/>
        <c:lblOffset val="100"/>
        <c:noMultiLvlLbl val="0"/>
      </c:catAx>
      <c:valAx>
        <c:axId val="470950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4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20.13</c:v>
                </c:pt>
                <c:pt idx="1">
                  <c:v>19.91</c:v>
                </c:pt>
                <c:pt idx="2">
                  <c:v>19.739999999999998</c:v>
                </c:pt>
                <c:pt idx="3">
                  <c:v>19.489999999999998</c:v>
                </c:pt>
                <c:pt idx="4">
                  <c:v>19.21</c:v>
                </c:pt>
                <c:pt idx="5">
                  <c:v>19.18</c:v>
                </c:pt>
                <c:pt idx="6">
                  <c:v>18.239999999999998</c:v>
                </c:pt>
                <c:pt idx="7">
                  <c:v>18.100000000000001</c:v>
                </c:pt>
                <c:pt idx="8">
                  <c:v>17.71</c:v>
                </c:pt>
                <c:pt idx="9">
                  <c:v>17.670000000000002</c:v>
                </c:pt>
                <c:pt idx="10">
                  <c:v>16.989999999999998</c:v>
                </c:pt>
                <c:pt idx="11">
                  <c:v>17.2</c:v>
                </c:pt>
                <c:pt idx="12">
                  <c:v>17.41</c:v>
                </c:pt>
                <c:pt idx="13">
                  <c:v>17.38</c:v>
                </c:pt>
                <c:pt idx="14">
                  <c:v>16.68</c:v>
                </c:pt>
                <c:pt idx="15">
                  <c:v>16.62</c:v>
                </c:pt>
                <c:pt idx="16">
                  <c:v>16.68</c:v>
                </c:pt>
                <c:pt idx="17">
                  <c:v>16.98</c:v>
                </c:pt>
                <c:pt idx="18">
                  <c:v>17.16</c:v>
                </c:pt>
                <c:pt idx="19">
                  <c:v>17.2</c:v>
                </c:pt>
                <c:pt idx="20">
                  <c:v>17.53</c:v>
                </c:pt>
                <c:pt idx="21">
                  <c:v>17.64</c:v>
                </c:pt>
                <c:pt idx="22">
                  <c:v>17.54</c:v>
                </c:pt>
                <c:pt idx="23">
                  <c:v>17.059999999999999</c:v>
                </c:pt>
                <c:pt idx="24">
                  <c:v>16.940000000000001</c:v>
                </c:pt>
                <c:pt idx="25">
                  <c:v>17.2</c:v>
                </c:pt>
                <c:pt idx="26">
                  <c:v>17.22</c:v>
                </c:pt>
                <c:pt idx="27">
                  <c:v>17.41</c:v>
                </c:pt>
                <c:pt idx="28">
                  <c:v>16.989999999999998</c:v>
                </c:pt>
                <c:pt idx="29">
                  <c:v>17.13</c:v>
                </c:pt>
                <c:pt idx="30">
                  <c:v>16.850000000000001</c:v>
                </c:pt>
                <c:pt idx="31">
                  <c:v>16.78</c:v>
                </c:pt>
                <c:pt idx="32">
                  <c:v>16.86</c:v>
                </c:pt>
                <c:pt idx="33">
                  <c:v>17.5</c:v>
                </c:pt>
                <c:pt idx="34">
                  <c:v>17.61</c:v>
                </c:pt>
                <c:pt idx="35">
                  <c:v>17.73</c:v>
                </c:pt>
                <c:pt idx="36">
                  <c:v>17.7</c:v>
                </c:pt>
                <c:pt idx="37">
                  <c:v>17.8</c:v>
                </c:pt>
                <c:pt idx="38">
                  <c:v>17.73</c:v>
                </c:pt>
                <c:pt idx="39">
                  <c:v>17.78</c:v>
                </c:pt>
                <c:pt idx="40">
                  <c:v>17.54</c:v>
                </c:pt>
                <c:pt idx="41">
                  <c:v>17.440000000000001</c:v>
                </c:pt>
                <c:pt idx="42">
                  <c:v>18</c:v>
                </c:pt>
                <c:pt idx="43">
                  <c:v>17.36</c:v>
                </c:pt>
                <c:pt idx="44">
                  <c:v>17.48</c:v>
                </c:pt>
                <c:pt idx="45">
                  <c:v>17.59</c:v>
                </c:pt>
                <c:pt idx="46">
                  <c:v>17.66</c:v>
                </c:pt>
                <c:pt idx="47">
                  <c:v>16.920000000000002</c:v>
                </c:pt>
                <c:pt idx="48">
                  <c:v>16.95</c:v>
                </c:pt>
                <c:pt idx="49">
                  <c:v>17.48</c:v>
                </c:pt>
                <c:pt idx="50">
                  <c:v>17.45</c:v>
                </c:pt>
                <c:pt idx="51">
                  <c:v>16.93</c:v>
                </c:pt>
                <c:pt idx="52">
                  <c:v>16.75</c:v>
                </c:pt>
                <c:pt idx="53">
                  <c:v>17.149999999999999</c:v>
                </c:pt>
                <c:pt idx="54">
                  <c:v>16.809999999999999</c:v>
                </c:pt>
                <c:pt idx="55">
                  <c:v>17.45</c:v>
                </c:pt>
                <c:pt idx="56">
                  <c:v>17.16</c:v>
                </c:pt>
                <c:pt idx="57">
                  <c:v>17.010000000000002</c:v>
                </c:pt>
                <c:pt idx="58">
                  <c:v>16.7</c:v>
                </c:pt>
                <c:pt idx="59">
                  <c:v>16.64</c:v>
                </c:pt>
                <c:pt idx="60">
                  <c:v>16.489999999999998</c:v>
                </c:pt>
                <c:pt idx="61">
                  <c:v>16.739999999999998</c:v>
                </c:pt>
                <c:pt idx="62">
                  <c:v>16.91</c:v>
                </c:pt>
                <c:pt idx="63">
                  <c:v>16.510000000000002</c:v>
                </c:pt>
                <c:pt idx="64">
                  <c:v>16.2</c:v>
                </c:pt>
                <c:pt idx="65">
                  <c:v>15.51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52320"/>
        <c:axId val="470952712"/>
      </c:lineChart>
      <c:dateAx>
        <c:axId val="47095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2712"/>
        <c:crosses val="autoZero"/>
        <c:auto val="1"/>
        <c:lblOffset val="100"/>
        <c:baseTimeUnit val="days"/>
      </c:dateAx>
      <c:valAx>
        <c:axId val="47095271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54672"/>
        <c:axId val="470955064"/>
      </c:lineChart>
      <c:dateAx>
        <c:axId val="470954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5064"/>
        <c:crosses val="autoZero"/>
        <c:auto val="1"/>
        <c:lblOffset val="100"/>
        <c:baseTimeUnit val="days"/>
      </c:dateAx>
      <c:valAx>
        <c:axId val="470955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31664"/>
        <c:axId val="501432056"/>
      </c:lineChart>
      <c:catAx>
        <c:axId val="501431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32056"/>
        <c:crosses val="autoZero"/>
        <c:auto val="1"/>
        <c:lblAlgn val="ctr"/>
        <c:lblOffset val="100"/>
        <c:noMultiLvlLbl val="0"/>
      </c:catAx>
      <c:valAx>
        <c:axId val="501432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3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34016"/>
        <c:axId val="501434408"/>
      </c:lineChart>
      <c:dateAx>
        <c:axId val="50143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34408"/>
        <c:crosses val="autoZero"/>
        <c:auto val="1"/>
        <c:lblOffset val="100"/>
        <c:baseTimeUnit val="days"/>
      </c:dateAx>
      <c:valAx>
        <c:axId val="501434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436368"/>
        <c:axId val="501436760"/>
      </c:lineChart>
      <c:catAx>
        <c:axId val="501436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36760"/>
        <c:crosses val="autoZero"/>
        <c:auto val="1"/>
        <c:lblAlgn val="ctr"/>
        <c:lblOffset val="100"/>
        <c:noMultiLvlLbl val="0"/>
      </c:catAx>
      <c:valAx>
        <c:axId val="501436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43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40.58</c:v>
                </c:pt>
                <c:pt idx="1">
                  <c:v>39.979999999999997</c:v>
                </c:pt>
                <c:pt idx="2">
                  <c:v>40.25</c:v>
                </c:pt>
                <c:pt idx="3">
                  <c:v>39.590000000000003</c:v>
                </c:pt>
                <c:pt idx="4">
                  <c:v>39.68</c:v>
                </c:pt>
                <c:pt idx="5">
                  <c:v>39.83</c:v>
                </c:pt>
                <c:pt idx="6">
                  <c:v>39.57</c:v>
                </c:pt>
                <c:pt idx="7">
                  <c:v>40.17</c:v>
                </c:pt>
                <c:pt idx="8">
                  <c:v>41.34</c:v>
                </c:pt>
                <c:pt idx="9">
                  <c:v>38.42</c:v>
                </c:pt>
                <c:pt idx="10">
                  <c:v>37.97</c:v>
                </c:pt>
                <c:pt idx="11">
                  <c:v>35.53</c:v>
                </c:pt>
                <c:pt idx="12">
                  <c:v>39.130000000000003</c:v>
                </c:pt>
                <c:pt idx="13">
                  <c:v>37.83</c:v>
                </c:pt>
                <c:pt idx="14">
                  <c:v>37</c:v>
                </c:pt>
                <c:pt idx="15">
                  <c:v>37.21</c:v>
                </c:pt>
                <c:pt idx="16">
                  <c:v>37.49</c:v>
                </c:pt>
                <c:pt idx="17">
                  <c:v>37.700000000000003</c:v>
                </c:pt>
                <c:pt idx="18">
                  <c:v>38.869999999999997</c:v>
                </c:pt>
                <c:pt idx="19">
                  <c:v>38.24</c:v>
                </c:pt>
                <c:pt idx="20">
                  <c:v>35.71</c:v>
                </c:pt>
                <c:pt idx="21">
                  <c:v>37.97</c:v>
                </c:pt>
                <c:pt idx="22">
                  <c:v>37.729999999999997</c:v>
                </c:pt>
                <c:pt idx="23">
                  <c:v>38.06</c:v>
                </c:pt>
                <c:pt idx="24">
                  <c:v>37.99</c:v>
                </c:pt>
                <c:pt idx="25">
                  <c:v>38.74</c:v>
                </c:pt>
                <c:pt idx="26">
                  <c:v>38.11</c:v>
                </c:pt>
                <c:pt idx="27">
                  <c:v>38.25</c:v>
                </c:pt>
                <c:pt idx="28">
                  <c:v>37.47</c:v>
                </c:pt>
                <c:pt idx="29">
                  <c:v>37.33</c:v>
                </c:pt>
                <c:pt idx="30">
                  <c:v>37.79</c:v>
                </c:pt>
                <c:pt idx="31">
                  <c:v>38.08</c:v>
                </c:pt>
                <c:pt idx="32">
                  <c:v>37.950000000000003</c:v>
                </c:pt>
                <c:pt idx="33">
                  <c:v>38.479999999999997</c:v>
                </c:pt>
                <c:pt idx="34">
                  <c:v>38.46</c:v>
                </c:pt>
                <c:pt idx="35">
                  <c:v>38.64</c:v>
                </c:pt>
                <c:pt idx="36">
                  <c:v>38.26</c:v>
                </c:pt>
                <c:pt idx="37">
                  <c:v>38.049999999999997</c:v>
                </c:pt>
                <c:pt idx="38">
                  <c:v>37.78</c:v>
                </c:pt>
                <c:pt idx="39">
                  <c:v>37.700000000000003</c:v>
                </c:pt>
                <c:pt idx="40">
                  <c:v>37.159999999999997</c:v>
                </c:pt>
                <c:pt idx="41">
                  <c:v>37.44</c:v>
                </c:pt>
                <c:pt idx="42">
                  <c:v>37.69</c:v>
                </c:pt>
                <c:pt idx="43">
                  <c:v>36.72</c:v>
                </c:pt>
                <c:pt idx="44">
                  <c:v>37.42</c:v>
                </c:pt>
                <c:pt idx="45">
                  <c:v>37.17</c:v>
                </c:pt>
                <c:pt idx="46">
                  <c:v>36.299999999999997</c:v>
                </c:pt>
                <c:pt idx="47">
                  <c:v>36.31</c:v>
                </c:pt>
                <c:pt idx="48">
                  <c:v>35.340000000000003</c:v>
                </c:pt>
                <c:pt idx="49">
                  <c:v>35.75</c:v>
                </c:pt>
                <c:pt idx="50">
                  <c:v>36.24</c:v>
                </c:pt>
                <c:pt idx="51">
                  <c:v>35.96</c:v>
                </c:pt>
                <c:pt idx="52">
                  <c:v>35.29</c:v>
                </c:pt>
                <c:pt idx="53">
                  <c:v>35.25</c:v>
                </c:pt>
                <c:pt idx="54">
                  <c:v>34.5</c:v>
                </c:pt>
                <c:pt idx="55">
                  <c:v>34.4</c:v>
                </c:pt>
                <c:pt idx="56">
                  <c:v>34.97</c:v>
                </c:pt>
                <c:pt idx="57">
                  <c:v>35.31</c:v>
                </c:pt>
                <c:pt idx="58">
                  <c:v>35.61</c:v>
                </c:pt>
                <c:pt idx="59">
                  <c:v>37.049999999999997</c:v>
                </c:pt>
                <c:pt idx="60">
                  <c:v>35.89</c:v>
                </c:pt>
                <c:pt idx="61">
                  <c:v>35.85</c:v>
                </c:pt>
                <c:pt idx="62">
                  <c:v>35.520000000000003</c:v>
                </c:pt>
                <c:pt idx="63">
                  <c:v>35.799999999999997</c:v>
                </c:pt>
                <c:pt idx="64">
                  <c:v>36.18</c:v>
                </c:pt>
                <c:pt idx="65">
                  <c:v>36.86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37776"/>
        <c:axId val="538338168"/>
      </c:lineChart>
      <c:dateAx>
        <c:axId val="53833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38168"/>
        <c:crosses val="autoZero"/>
        <c:auto val="1"/>
        <c:lblOffset val="100"/>
        <c:baseTimeUnit val="days"/>
      </c:dateAx>
      <c:valAx>
        <c:axId val="5383381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3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0128"/>
        <c:axId val="538340520"/>
      </c:lineChart>
      <c:dateAx>
        <c:axId val="53834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0520"/>
        <c:crosses val="autoZero"/>
        <c:auto val="1"/>
        <c:lblOffset val="100"/>
        <c:baseTimeUnit val="days"/>
      </c:dateAx>
      <c:valAx>
        <c:axId val="5383405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2480"/>
        <c:axId val="538342872"/>
      </c:lineChart>
      <c:dateAx>
        <c:axId val="53834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2872"/>
        <c:crosses val="autoZero"/>
        <c:auto val="1"/>
        <c:lblOffset val="100"/>
        <c:baseTimeUnit val="days"/>
      </c:dateAx>
      <c:valAx>
        <c:axId val="5383428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4832"/>
        <c:axId val="538345224"/>
      </c:lineChart>
      <c:dateAx>
        <c:axId val="538344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5224"/>
        <c:crosses val="autoZero"/>
        <c:auto val="1"/>
        <c:lblOffset val="100"/>
        <c:baseTimeUnit val="days"/>
      </c:dateAx>
      <c:valAx>
        <c:axId val="538345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52.62</c:v>
                </c:pt>
                <c:pt idx="1">
                  <c:v>52.16</c:v>
                </c:pt>
                <c:pt idx="2">
                  <c:v>52.22</c:v>
                </c:pt>
                <c:pt idx="3">
                  <c:v>52.12</c:v>
                </c:pt>
                <c:pt idx="4">
                  <c:v>52.82</c:v>
                </c:pt>
                <c:pt idx="5">
                  <c:v>52.49</c:v>
                </c:pt>
                <c:pt idx="6">
                  <c:v>51.68</c:v>
                </c:pt>
                <c:pt idx="7">
                  <c:v>52.59</c:v>
                </c:pt>
                <c:pt idx="8">
                  <c:v>53.22</c:v>
                </c:pt>
                <c:pt idx="9">
                  <c:v>51.73</c:v>
                </c:pt>
                <c:pt idx="10">
                  <c:v>51.63</c:v>
                </c:pt>
                <c:pt idx="11">
                  <c:v>47.99</c:v>
                </c:pt>
                <c:pt idx="12">
                  <c:v>45.54</c:v>
                </c:pt>
                <c:pt idx="13">
                  <c:v>45.4</c:v>
                </c:pt>
                <c:pt idx="14">
                  <c:v>44.6</c:v>
                </c:pt>
                <c:pt idx="15">
                  <c:v>45.34</c:v>
                </c:pt>
                <c:pt idx="16">
                  <c:v>45.24</c:v>
                </c:pt>
                <c:pt idx="18">
                  <c:v>45.99</c:v>
                </c:pt>
                <c:pt idx="19">
                  <c:v>46.01</c:v>
                </c:pt>
                <c:pt idx="20">
                  <c:v>46.23</c:v>
                </c:pt>
                <c:pt idx="21">
                  <c:v>46.41</c:v>
                </c:pt>
                <c:pt idx="22">
                  <c:v>46.15</c:v>
                </c:pt>
                <c:pt idx="23">
                  <c:v>45.72</c:v>
                </c:pt>
                <c:pt idx="24">
                  <c:v>45.52</c:v>
                </c:pt>
                <c:pt idx="25">
                  <c:v>45.09</c:v>
                </c:pt>
                <c:pt idx="26">
                  <c:v>44.93</c:v>
                </c:pt>
                <c:pt idx="27">
                  <c:v>45.26</c:v>
                </c:pt>
                <c:pt idx="28">
                  <c:v>44.95</c:v>
                </c:pt>
                <c:pt idx="29">
                  <c:v>44.5</c:v>
                </c:pt>
                <c:pt idx="30">
                  <c:v>44.71</c:v>
                </c:pt>
                <c:pt idx="31">
                  <c:v>44.75</c:v>
                </c:pt>
                <c:pt idx="32">
                  <c:v>45.32</c:v>
                </c:pt>
                <c:pt idx="33">
                  <c:v>45.45</c:v>
                </c:pt>
                <c:pt idx="34">
                  <c:v>45.65</c:v>
                </c:pt>
                <c:pt idx="35">
                  <c:v>45.33</c:v>
                </c:pt>
                <c:pt idx="36">
                  <c:v>45.18</c:v>
                </c:pt>
                <c:pt idx="37">
                  <c:v>44.99</c:v>
                </c:pt>
                <c:pt idx="38">
                  <c:v>43.75</c:v>
                </c:pt>
                <c:pt idx="39">
                  <c:v>43.83</c:v>
                </c:pt>
                <c:pt idx="40">
                  <c:v>44.28</c:v>
                </c:pt>
                <c:pt idx="41">
                  <c:v>44.37</c:v>
                </c:pt>
                <c:pt idx="42">
                  <c:v>45.31</c:v>
                </c:pt>
                <c:pt idx="43">
                  <c:v>45.09</c:v>
                </c:pt>
                <c:pt idx="44">
                  <c:v>44.88</c:v>
                </c:pt>
                <c:pt idx="45">
                  <c:v>45.74</c:v>
                </c:pt>
                <c:pt idx="46">
                  <c:v>45.72</c:v>
                </c:pt>
                <c:pt idx="47">
                  <c:v>45.83</c:v>
                </c:pt>
                <c:pt idx="48">
                  <c:v>46.56</c:v>
                </c:pt>
                <c:pt idx="49">
                  <c:v>46.01</c:v>
                </c:pt>
                <c:pt idx="50">
                  <c:v>45.43</c:v>
                </c:pt>
                <c:pt idx="51">
                  <c:v>46.15</c:v>
                </c:pt>
                <c:pt idx="52">
                  <c:v>46.52</c:v>
                </c:pt>
                <c:pt idx="53">
                  <c:v>46.96</c:v>
                </c:pt>
                <c:pt idx="54">
                  <c:v>48.54</c:v>
                </c:pt>
                <c:pt idx="55">
                  <c:v>48.72</c:v>
                </c:pt>
                <c:pt idx="56">
                  <c:v>49.9</c:v>
                </c:pt>
                <c:pt idx="57">
                  <c:v>49.77</c:v>
                </c:pt>
                <c:pt idx="58">
                  <c:v>49.99</c:v>
                </c:pt>
                <c:pt idx="59">
                  <c:v>50.55</c:v>
                </c:pt>
                <c:pt idx="60">
                  <c:v>50.43</c:v>
                </c:pt>
                <c:pt idx="61">
                  <c:v>50.8</c:v>
                </c:pt>
                <c:pt idx="62">
                  <c:v>50.62</c:v>
                </c:pt>
                <c:pt idx="63">
                  <c:v>49.56</c:v>
                </c:pt>
                <c:pt idx="64">
                  <c:v>48.51</c:v>
                </c:pt>
                <c:pt idx="65">
                  <c:v>48.38</c:v>
                </c:pt>
                <c:pt idx="66">
                  <c:v>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7184"/>
        <c:axId val="538347576"/>
      </c:lineChart>
      <c:dateAx>
        <c:axId val="53834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7576"/>
        <c:crosses val="autoZero"/>
        <c:auto val="1"/>
        <c:lblOffset val="100"/>
        <c:baseTimeUnit val="days"/>
      </c:dateAx>
      <c:valAx>
        <c:axId val="53834757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49536"/>
        <c:axId val="538349928"/>
      </c:lineChart>
      <c:dateAx>
        <c:axId val="538349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9928"/>
        <c:crosses val="autoZero"/>
        <c:auto val="1"/>
        <c:lblOffset val="100"/>
        <c:baseTimeUnit val="days"/>
      </c:dateAx>
      <c:valAx>
        <c:axId val="5383499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4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351888"/>
        <c:axId val="538352280"/>
      </c:lineChart>
      <c:dateAx>
        <c:axId val="538351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52280"/>
        <c:crosses val="autoZero"/>
        <c:auto val="1"/>
        <c:lblOffset val="100"/>
        <c:baseTimeUnit val="days"/>
      </c:dateAx>
      <c:valAx>
        <c:axId val="5383522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35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77056"/>
        <c:axId val="529377448"/>
      </c:lineChart>
      <c:dateAx>
        <c:axId val="529377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77448"/>
        <c:crosses val="autoZero"/>
        <c:auto val="1"/>
        <c:lblOffset val="100"/>
        <c:baseTimeUnit val="days"/>
      </c:dateAx>
      <c:valAx>
        <c:axId val="52937744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7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48.91</c:v>
                </c:pt>
                <c:pt idx="1">
                  <c:v>48.59</c:v>
                </c:pt>
                <c:pt idx="2">
                  <c:v>48.27</c:v>
                </c:pt>
                <c:pt idx="3">
                  <c:v>48.14</c:v>
                </c:pt>
                <c:pt idx="4">
                  <c:v>47.57</c:v>
                </c:pt>
                <c:pt idx="5">
                  <c:v>48.57</c:v>
                </c:pt>
                <c:pt idx="6">
                  <c:v>47.51</c:v>
                </c:pt>
                <c:pt idx="7">
                  <c:v>46.9</c:v>
                </c:pt>
                <c:pt idx="8">
                  <c:v>47.16</c:v>
                </c:pt>
                <c:pt idx="9">
                  <c:v>49.7</c:v>
                </c:pt>
                <c:pt idx="10">
                  <c:v>51.76</c:v>
                </c:pt>
                <c:pt idx="11">
                  <c:v>50.18</c:v>
                </c:pt>
                <c:pt idx="12">
                  <c:v>50.32</c:v>
                </c:pt>
                <c:pt idx="13">
                  <c:v>50.3</c:v>
                </c:pt>
                <c:pt idx="14">
                  <c:v>49.09</c:v>
                </c:pt>
                <c:pt idx="15">
                  <c:v>48.24</c:v>
                </c:pt>
                <c:pt idx="16">
                  <c:v>49.73</c:v>
                </c:pt>
                <c:pt idx="17">
                  <c:v>50.37</c:v>
                </c:pt>
                <c:pt idx="18">
                  <c:v>50.78</c:v>
                </c:pt>
                <c:pt idx="19">
                  <c:v>50.12</c:v>
                </c:pt>
                <c:pt idx="20">
                  <c:v>48.17</c:v>
                </c:pt>
                <c:pt idx="21">
                  <c:v>48.56</c:v>
                </c:pt>
                <c:pt idx="22">
                  <c:v>48.55</c:v>
                </c:pt>
                <c:pt idx="23">
                  <c:v>48.84</c:v>
                </c:pt>
                <c:pt idx="24">
                  <c:v>48.95</c:v>
                </c:pt>
                <c:pt idx="25">
                  <c:v>49.6</c:v>
                </c:pt>
                <c:pt idx="26">
                  <c:v>50.1</c:v>
                </c:pt>
                <c:pt idx="27">
                  <c:v>47.52</c:v>
                </c:pt>
                <c:pt idx="28">
                  <c:v>46.55</c:v>
                </c:pt>
                <c:pt idx="29">
                  <c:v>46.65</c:v>
                </c:pt>
                <c:pt idx="30">
                  <c:v>46.63</c:v>
                </c:pt>
                <c:pt idx="31">
                  <c:v>46.77</c:v>
                </c:pt>
                <c:pt idx="32">
                  <c:v>45.65</c:v>
                </c:pt>
                <c:pt idx="33">
                  <c:v>46.42</c:v>
                </c:pt>
                <c:pt idx="34">
                  <c:v>46.96</c:v>
                </c:pt>
                <c:pt idx="35">
                  <c:v>47.52</c:v>
                </c:pt>
                <c:pt idx="36">
                  <c:v>47.01</c:v>
                </c:pt>
                <c:pt idx="37">
                  <c:v>47.35</c:v>
                </c:pt>
                <c:pt idx="38">
                  <c:v>46.44</c:v>
                </c:pt>
                <c:pt idx="39">
                  <c:v>46.79</c:v>
                </c:pt>
                <c:pt idx="40">
                  <c:v>46.87</c:v>
                </c:pt>
                <c:pt idx="41">
                  <c:v>48.24</c:v>
                </c:pt>
                <c:pt idx="42">
                  <c:v>48.17</c:v>
                </c:pt>
                <c:pt idx="43">
                  <c:v>47.97</c:v>
                </c:pt>
                <c:pt idx="44">
                  <c:v>50.51</c:v>
                </c:pt>
                <c:pt idx="45">
                  <c:v>50.11</c:v>
                </c:pt>
                <c:pt idx="46">
                  <c:v>49.84</c:v>
                </c:pt>
                <c:pt idx="47">
                  <c:v>49.12</c:v>
                </c:pt>
                <c:pt idx="48">
                  <c:v>49.62</c:v>
                </c:pt>
                <c:pt idx="49">
                  <c:v>47.85</c:v>
                </c:pt>
                <c:pt idx="50">
                  <c:v>47.68</c:v>
                </c:pt>
                <c:pt idx="51">
                  <c:v>47.49</c:v>
                </c:pt>
                <c:pt idx="52">
                  <c:v>47.5</c:v>
                </c:pt>
                <c:pt idx="53">
                  <c:v>48.31</c:v>
                </c:pt>
                <c:pt idx="54">
                  <c:v>47.73</c:v>
                </c:pt>
                <c:pt idx="55">
                  <c:v>49.17</c:v>
                </c:pt>
                <c:pt idx="56">
                  <c:v>49.92</c:v>
                </c:pt>
                <c:pt idx="57">
                  <c:v>48.74</c:v>
                </c:pt>
                <c:pt idx="58">
                  <c:v>49.21</c:v>
                </c:pt>
                <c:pt idx="59">
                  <c:v>49.62</c:v>
                </c:pt>
                <c:pt idx="60">
                  <c:v>48.95</c:v>
                </c:pt>
                <c:pt idx="61">
                  <c:v>49.25</c:v>
                </c:pt>
                <c:pt idx="62">
                  <c:v>50.21</c:v>
                </c:pt>
                <c:pt idx="63">
                  <c:v>49.59</c:v>
                </c:pt>
                <c:pt idx="64">
                  <c:v>50.26</c:v>
                </c:pt>
                <c:pt idx="65">
                  <c:v>50.34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79408"/>
        <c:axId val="529379800"/>
      </c:lineChart>
      <c:dateAx>
        <c:axId val="529379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79800"/>
        <c:crosses val="autoZero"/>
        <c:auto val="1"/>
        <c:lblOffset val="100"/>
        <c:baseTimeUnit val="days"/>
      </c:dateAx>
      <c:valAx>
        <c:axId val="5293798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7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81760"/>
        <c:axId val="529382152"/>
      </c:lineChart>
      <c:catAx>
        <c:axId val="529381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2152"/>
        <c:crosses val="autoZero"/>
        <c:auto val="1"/>
        <c:lblAlgn val="ctr"/>
        <c:lblOffset val="100"/>
        <c:noMultiLvlLbl val="0"/>
      </c:catAx>
      <c:valAx>
        <c:axId val="52938215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84112"/>
        <c:axId val="529384504"/>
      </c:lineChart>
      <c:catAx>
        <c:axId val="529384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4504"/>
        <c:crosses val="autoZero"/>
        <c:auto val="1"/>
        <c:lblAlgn val="ctr"/>
        <c:lblOffset val="100"/>
        <c:noMultiLvlLbl val="0"/>
      </c:catAx>
      <c:valAx>
        <c:axId val="5293845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86464"/>
        <c:axId val="529386856"/>
      </c:lineChart>
      <c:catAx>
        <c:axId val="529386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6856"/>
        <c:crosses val="autoZero"/>
        <c:auto val="1"/>
        <c:lblAlgn val="ctr"/>
        <c:lblOffset val="100"/>
        <c:noMultiLvlLbl val="0"/>
      </c:catAx>
      <c:valAx>
        <c:axId val="529386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88816"/>
        <c:axId val="529389208"/>
      </c:lineChart>
      <c:dateAx>
        <c:axId val="529388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9208"/>
        <c:crosses val="autoZero"/>
        <c:auto val="1"/>
        <c:lblOffset val="100"/>
        <c:baseTimeUnit val="days"/>
      </c:dateAx>
      <c:valAx>
        <c:axId val="529389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8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71.11</c:v>
                </c:pt>
                <c:pt idx="1">
                  <c:v>70.55</c:v>
                </c:pt>
                <c:pt idx="2">
                  <c:v>70.13</c:v>
                </c:pt>
                <c:pt idx="3">
                  <c:v>70.25</c:v>
                </c:pt>
                <c:pt idx="4">
                  <c:v>70.77</c:v>
                </c:pt>
                <c:pt idx="5">
                  <c:v>71.64</c:v>
                </c:pt>
                <c:pt idx="6">
                  <c:v>70.83</c:v>
                </c:pt>
                <c:pt idx="7">
                  <c:v>71.39</c:v>
                </c:pt>
                <c:pt idx="8">
                  <c:v>72.349999999999994</c:v>
                </c:pt>
                <c:pt idx="9">
                  <c:v>71.37</c:v>
                </c:pt>
                <c:pt idx="10">
                  <c:v>71.72</c:v>
                </c:pt>
                <c:pt idx="11">
                  <c:v>69.25</c:v>
                </c:pt>
                <c:pt idx="12">
                  <c:v>65.349999999999994</c:v>
                </c:pt>
                <c:pt idx="13">
                  <c:v>66</c:v>
                </c:pt>
                <c:pt idx="14">
                  <c:v>65.17</c:v>
                </c:pt>
                <c:pt idx="15">
                  <c:v>65.38</c:v>
                </c:pt>
                <c:pt idx="16">
                  <c:v>68.66</c:v>
                </c:pt>
                <c:pt idx="17">
                  <c:v>66.89</c:v>
                </c:pt>
                <c:pt idx="18">
                  <c:v>68.69</c:v>
                </c:pt>
                <c:pt idx="19">
                  <c:v>67.5</c:v>
                </c:pt>
                <c:pt idx="20">
                  <c:v>74.8</c:v>
                </c:pt>
                <c:pt idx="21">
                  <c:v>74.400000000000006</c:v>
                </c:pt>
                <c:pt idx="22">
                  <c:v>74.91</c:v>
                </c:pt>
                <c:pt idx="23">
                  <c:v>75.61</c:v>
                </c:pt>
                <c:pt idx="24">
                  <c:v>75.150000000000006</c:v>
                </c:pt>
                <c:pt idx="25">
                  <c:v>75.58</c:v>
                </c:pt>
                <c:pt idx="26">
                  <c:v>75.209999999999994</c:v>
                </c:pt>
                <c:pt idx="27">
                  <c:v>75.73</c:v>
                </c:pt>
                <c:pt idx="28">
                  <c:v>74.959999999999994</c:v>
                </c:pt>
                <c:pt idx="29">
                  <c:v>75.27</c:v>
                </c:pt>
                <c:pt idx="30">
                  <c:v>75.34</c:v>
                </c:pt>
                <c:pt idx="31">
                  <c:v>75.790000000000006</c:v>
                </c:pt>
                <c:pt idx="32">
                  <c:v>75.319999999999993</c:v>
                </c:pt>
                <c:pt idx="33">
                  <c:v>76.47</c:v>
                </c:pt>
                <c:pt idx="34">
                  <c:v>76.400000000000006</c:v>
                </c:pt>
                <c:pt idx="35">
                  <c:v>76.709999999999994</c:v>
                </c:pt>
                <c:pt idx="36">
                  <c:v>75.88</c:v>
                </c:pt>
                <c:pt idx="37">
                  <c:v>75.69</c:v>
                </c:pt>
                <c:pt idx="38">
                  <c:v>75.790000000000006</c:v>
                </c:pt>
                <c:pt idx="39">
                  <c:v>77.7</c:v>
                </c:pt>
                <c:pt idx="40">
                  <c:v>76.900000000000006</c:v>
                </c:pt>
                <c:pt idx="42">
                  <c:v>78.260000000000005</c:v>
                </c:pt>
                <c:pt idx="43">
                  <c:v>78.14</c:v>
                </c:pt>
                <c:pt idx="44">
                  <c:v>76.88</c:v>
                </c:pt>
                <c:pt idx="45">
                  <c:v>77.66</c:v>
                </c:pt>
                <c:pt idx="46">
                  <c:v>77.56</c:v>
                </c:pt>
                <c:pt idx="47">
                  <c:v>76.849999999999994</c:v>
                </c:pt>
                <c:pt idx="48">
                  <c:v>75.959999999999994</c:v>
                </c:pt>
                <c:pt idx="49">
                  <c:v>76.569999999999993</c:v>
                </c:pt>
                <c:pt idx="50">
                  <c:v>77</c:v>
                </c:pt>
                <c:pt idx="51">
                  <c:v>76.599999999999994</c:v>
                </c:pt>
                <c:pt idx="52">
                  <c:v>75.260000000000005</c:v>
                </c:pt>
                <c:pt idx="53">
                  <c:v>78.09</c:v>
                </c:pt>
                <c:pt idx="54">
                  <c:v>79.98</c:v>
                </c:pt>
                <c:pt idx="55">
                  <c:v>78.81</c:v>
                </c:pt>
                <c:pt idx="56">
                  <c:v>80.709999999999994</c:v>
                </c:pt>
                <c:pt idx="57">
                  <c:v>81.16</c:v>
                </c:pt>
                <c:pt idx="58">
                  <c:v>80.81</c:v>
                </c:pt>
                <c:pt idx="59">
                  <c:v>79.73</c:v>
                </c:pt>
                <c:pt idx="60">
                  <c:v>79.7</c:v>
                </c:pt>
                <c:pt idx="61">
                  <c:v>79.67</c:v>
                </c:pt>
                <c:pt idx="62">
                  <c:v>79.72</c:v>
                </c:pt>
                <c:pt idx="63">
                  <c:v>79.77</c:v>
                </c:pt>
                <c:pt idx="64">
                  <c:v>79.349999999999994</c:v>
                </c:pt>
                <c:pt idx="65">
                  <c:v>79.36</c:v>
                </c:pt>
                <c:pt idx="66">
                  <c:v>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391168"/>
        <c:axId val="529391560"/>
      </c:lineChart>
      <c:dateAx>
        <c:axId val="529391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91560"/>
        <c:crosses val="autoZero"/>
        <c:auto val="1"/>
        <c:lblOffset val="100"/>
        <c:baseTimeUnit val="days"/>
      </c:dateAx>
      <c:valAx>
        <c:axId val="52939156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39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01072"/>
        <c:axId val="549001464"/>
      </c:lineChart>
      <c:dateAx>
        <c:axId val="54900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1464"/>
        <c:crosses val="autoZero"/>
        <c:auto val="1"/>
        <c:lblOffset val="100"/>
        <c:baseTimeUnit val="days"/>
      </c:dateAx>
      <c:valAx>
        <c:axId val="5490014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03424"/>
        <c:axId val="549003816"/>
      </c:lineChart>
      <c:dateAx>
        <c:axId val="549003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3816"/>
        <c:crosses val="autoZero"/>
        <c:auto val="1"/>
        <c:lblOffset val="100"/>
        <c:baseTimeUnit val="days"/>
      </c:dateAx>
      <c:valAx>
        <c:axId val="5490038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3.69</c:v>
                </c:pt>
                <c:pt idx="1">
                  <c:v>3.62</c:v>
                </c:pt>
                <c:pt idx="2">
                  <c:v>3.59</c:v>
                </c:pt>
                <c:pt idx="3">
                  <c:v>3.51</c:v>
                </c:pt>
                <c:pt idx="4">
                  <c:v>3.42</c:v>
                </c:pt>
                <c:pt idx="5">
                  <c:v>3.36</c:v>
                </c:pt>
                <c:pt idx="6">
                  <c:v>3.43</c:v>
                </c:pt>
                <c:pt idx="7">
                  <c:v>3.3</c:v>
                </c:pt>
                <c:pt idx="8">
                  <c:v>3.24</c:v>
                </c:pt>
                <c:pt idx="9">
                  <c:v>3.18</c:v>
                </c:pt>
                <c:pt idx="10">
                  <c:v>3.16</c:v>
                </c:pt>
                <c:pt idx="11">
                  <c:v>3.21</c:v>
                </c:pt>
                <c:pt idx="12">
                  <c:v>3.24</c:v>
                </c:pt>
                <c:pt idx="13">
                  <c:v>3.21</c:v>
                </c:pt>
                <c:pt idx="14">
                  <c:v>3.12</c:v>
                </c:pt>
                <c:pt idx="15">
                  <c:v>3.13</c:v>
                </c:pt>
                <c:pt idx="16">
                  <c:v>3.39</c:v>
                </c:pt>
                <c:pt idx="17">
                  <c:v>3.93</c:v>
                </c:pt>
                <c:pt idx="18">
                  <c:v>4.0199999999999996</c:v>
                </c:pt>
                <c:pt idx="19">
                  <c:v>4.03</c:v>
                </c:pt>
                <c:pt idx="20">
                  <c:v>4.17</c:v>
                </c:pt>
                <c:pt idx="21">
                  <c:v>4.09</c:v>
                </c:pt>
                <c:pt idx="22">
                  <c:v>4.1100000000000003</c:v>
                </c:pt>
                <c:pt idx="23">
                  <c:v>4.0999999999999996</c:v>
                </c:pt>
                <c:pt idx="24">
                  <c:v>4.07</c:v>
                </c:pt>
                <c:pt idx="25">
                  <c:v>4.09</c:v>
                </c:pt>
                <c:pt idx="26">
                  <c:v>4.09</c:v>
                </c:pt>
                <c:pt idx="27">
                  <c:v>4.08</c:v>
                </c:pt>
                <c:pt idx="28">
                  <c:v>3.9</c:v>
                </c:pt>
                <c:pt idx="29">
                  <c:v>3.94</c:v>
                </c:pt>
                <c:pt idx="30">
                  <c:v>4</c:v>
                </c:pt>
                <c:pt idx="31">
                  <c:v>4.0199999999999996</c:v>
                </c:pt>
                <c:pt idx="32">
                  <c:v>4.1500000000000004</c:v>
                </c:pt>
                <c:pt idx="33">
                  <c:v>4.1500000000000004</c:v>
                </c:pt>
                <c:pt idx="34">
                  <c:v>4.2300000000000004</c:v>
                </c:pt>
                <c:pt idx="35">
                  <c:v>3.99</c:v>
                </c:pt>
                <c:pt idx="36">
                  <c:v>4.03</c:v>
                </c:pt>
                <c:pt idx="37">
                  <c:v>4.0999999999999996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4.25</c:v>
                </c:pt>
                <c:pt idx="41">
                  <c:v>4.34</c:v>
                </c:pt>
                <c:pt idx="42">
                  <c:v>4.34</c:v>
                </c:pt>
                <c:pt idx="43">
                  <c:v>4.3600000000000003</c:v>
                </c:pt>
                <c:pt idx="44">
                  <c:v>4.33</c:v>
                </c:pt>
                <c:pt idx="45">
                  <c:v>4.33</c:v>
                </c:pt>
                <c:pt idx="46">
                  <c:v>4.13</c:v>
                </c:pt>
                <c:pt idx="47">
                  <c:v>4.21</c:v>
                </c:pt>
                <c:pt idx="48">
                  <c:v>4.3</c:v>
                </c:pt>
                <c:pt idx="49">
                  <c:v>4.28</c:v>
                </c:pt>
                <c:pt idx="50">
                  <c:v>4.3499999999999996</c:v>
                </c:pt>
                <c:pt idx="51">
                  <c:v>4.3899999999999997</c:v>
                </c:pt>
                <c:pt idx="52">
                  <c:v>4.4800000000000004</c:v>
                </c:pt>
                <c:pt idx="54">
                  <c:v>4.6399999999999997</c:v>
                </c:pt>
                <c:pt idx="55">
                  <c:v>4.5599999999999996</c:v>
                </c:pt>
                <c:pt idx="56">
                  <c:v>4.7699999999999996</c:v>
                </c:pt>
                <c:pt idx="57">
                  <c:v>4.7300000000000004</c:v>
                </c:pt>
                <c:pt idx="58">
                  <c:v>4.68</c:v>
                </c:pt>
                <c:pt idx="59">
                  <c:v>4.5599999999999996</c:v>
                </c:pt>
                <c:pt idx="60">
                  <c:v>4.54</c:v>
                </c:pt>
                <c:pt idx="61">
                  <c:v>4.5999999999999996</c:v>
                </c:pt>
                <c:pt idx="62">
                  <c:v>4.63</c:v>
                </c:pt>
                <c:pt idx="63">
                  <c:v>4.66</c:v>
                </c:pt>
                <c:pt idx="64">
                  <c:v>4.6100000000000003</c:v>
                </c:pt>
                <c:pt idx="65">
                  <c:v>4.62</c:v>
                </c:pt>
                <c:pt idx="66">
                  <c:v>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05776"/>
        <c:axId val="549006168"/>
      </c:lineChart>
      <c:dateAx>
        <c:axId val="549005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6168"/>
        <c:crosses val="autoZero"/>
        <c:auto val="1"/>
        <c:lblOffset val="100"/>
        <c:baseTimeUnit val="days"/>
      </c:dateAx>
      <c:valAx>
        <c:axId val="54900616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75.44</c:v>
                </c:pt>
                <c:pt idx="1">
                  <c:v>75.3</c:v>
                </c:pt>
                <c:pt idx="2">
                  <c:v>74.459999999999994</c:v>
                </c:pt>
                <c:pt idx="3">
                  <c:v>74.98</c:v>
                </c:pt>
                <c:pt idx="4">
                  <c:v>74.62</c:v>
                </c:pt>
                <c:pt idx="5">
                  <c:v>75.58</c:v>
                </c:pt>
                <c:pt idx="6">
                  <c:v>76</c:v>
                </c:pt>
                <c:pt idx="7">
                  <c:v>76.349999999999994</c:v>
                </c:pt>
                <c:pt idx="8">
                  <c:v>76.75</c:v>
                </c:pt>
                <c:pt idx="9">
                  <c:v>76.42</c:v>
                </c:pt>
                <c:pt idx="10">
                  <c:v>77.84</c:v>
                </c:pt>
                <c:pt idx="11">
                  <c:v>78.47</c:v>
                </c:pt>
                <c:pt idx="12">
                  <c:v>74.040000000000006</c:v>
                </c:pt>
                <c:pt idx="13">
                  <c:v>74</c:v>
                </c:pt>
                <c:pt idx="14">
                  <c:v>72.430000000000007</c:v>
                </c:pt>
                <c:pt idx="15">
                  <c:v>71.760000000000005</c:v>
                </c:pt>
                <c:pt idx="16">
                  <c:v>72.510000000000005</c:v>
                </c:pt>
                <c:pt idx="17">
                  <c:v>74.069999999999993</c:v>
                </c:pt>
                <c:pt idx="18">
                  <c:v>73.63</c:v>
                </c:pt>
                <c:pt idx="19">
                  <c:v>73.88</c:v>
                </c:pt>
                <c:pt idx="20">
                  <c:v>75.83</c:v>
                </c:pt>
                <c:pt idx="21">
                  <c:v>75.38</c:v>
                </c:pt>
                <c:pt idx="22">
                  <c:v>74.41</c:v>
                </c:pt>
                <c:pt idx="23">
                  <c:v>74.150000000000006</c:v>
                </c:pt>
                <c:pt idx="24">
                  <c:v>74.290000000000006</c:v>
                </c:pt>
                <c:pt idx="25">
                  <c:v>74.31</c:v>
                </c:pt>
                <c:pt idx="26">
                  <c:v>73.34</c:v>
                </c:pt>
                <c:pt idx="27">
                  <c:v>73.41</c:v>
                </c:pt>
                <c:pt idx="28">
                  <c:v>72.64</c:v>
                </c:pt>
                <c:pt idx="29">
                  <c:v>72.75</c:v>
                </c:pt>
                <c:pt idx="30">
                  <c:v>73.06</c:v>
                </c:pt>
                <c:pt idx="31">
                  <c:v>73.03</c:v>
                </c:pt>
                <c:pt idx="32">
                  <c:v>73.819999999999993</c:v>
                </c:pt>
                <c:pt idx="33">
                  <c:v>75.489999999999995</c:v>
                </c:pt>
                <c:pt idx="34">
                  <c:v>75.239999999999995</c:v>
                </c:pt>
                <c:pt idx="35">
                  <c:v>76.209999999999994</c:v>
                </c:pt>
                <c:pt idx="36">
                  <c:v>77.569999999999993</c:v>
                </c:pt>
                <c:pt idx="37">
                  <c:v>77.239999999999995</c:v>
                </c:pt>
                <c:pt idx="38">
                  <c:v>78.03</c:v>
                </c:pt>
                <c:pt idx="39">
                  <c:v>79.12</c:v>
                </c:pt>
                <c:pt idx="40">
                  <c:v>77.86</c:v>
                </c:pt>
                <c:pt idx="41">
                  <c:v>78.97</c:v>
                </c:pt>
                <c:pt idx="42">
                  <c:v>79.25</c:v>
                </c:pt>
                <c:pt idx="43">
                  <c:v>80.62</c:v>
                </c:pt>
                <c:pt idx="44">
                  <c:v>81.37</c:v>
                </c:pt>
                <c:pt idx="45">
                  <c:v>81.52</c:v>
                </c:pt>
                <c:pt idx="46">
                  <c:v>81.7</c:v>
                </c:pt>
                <c:pt idx="47">
                  <c:v>81.78</c:v>
                </c:pt>
                <c:pt idx="48">
                  <c:v>78.989999999999995</c:v>
                </c:pt>
                <c:pt idx="49">
                  <c:v>78.8</c:v>
                </c:pt>
                <c:pt idx="50">
                  <c:v>78.84</c:v>
                </c:pt>
                <c:pt idx="51">
                  <c:v>77.62</c:v>
                </c:pt>
                <c:pt idx="53">
                  <c:v>78.06</c:v>
                </c:pt>
                <c:pt idx="54">
                  <c:v>78.849999999999994</c:v>
                </c:pt>
                <c:pt idx="55">
                  <c:v>78.05</c:v>
                </c:pt>
                <c:pt idx="56">
                  <c:v>78.989999999999995</c:v>
                </c:pt>
                <c:pt idx="57">
                  <c:v>78.22</c:v>
                </c:pt>
                <c:pt idx="58">
                  <c:v>77.88</c:v>
                </c:pt>
                <c:pt idx="59">
                  <c:v>76.89</c:v>
                </c:pt>
                <c:pt idx="60">
                  <c:v>77.42</c:v>
                </c:pt>
                <c:pt idx="61">
                  <c:v>78.38</c:v>
                </c:pt>
                <c:pt idx="62">
                  <c:v>77.92</c:v>
                </c:pt>
                <c:pt idx="63">
                  <c:v>78.17</c:v>
                </c:pt>
                <c:pt idx="64">
                  <c:v>79.77</c:v>
                </c:pt>
                <c:pt idx="65">
                  <c:v>80.08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08128"/>
        <c:axId val="549008520"/>
      </c:lineChart>
      <c:catAx>
        <c:axId val="549008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8520"/>
        <c:crosses val="autoZero"/>
        <c:auto val="1"/>
        <c:lblAlgn val="ctr"/>
        <c:lblOffset val="100"/>
        <c:noMultiLvlLbl val="0"/>
      </c:catAx>
      <c:valAx>
        <c:axId val="54900852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0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10480"/>
        <c:axId val="549010872"/>
      </c:lineChart>
      <c:dateAx>
        <c:axId val="54901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10872"/>
        <c:crosses val="autoZero"/>
        <c:auto val="1"/>
        <c:lblOffset val="100"/>
        <c:baseTimeUnit val="days"/>
      </c:dateAx>
      <c:valAx>
        <c:axId val="5490108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1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</c:v>
                </c:pt>
                <c:pt idx="1">
                  <c:v>61.48</c:v>
                </c:pt>
                <c:pt idx="2">
                  <c:v>62.68</c:v>
                </c:pt>
                <c:pt idx="3">
                  <c:v>61.63</c:v>
                </c:pt>
                <c:pt idx="4">
                  <c:v>61.26</c:v>
                </c:pt>
                <c:pt idx="5">
                  <c:v>61.36</c:v>
                </c:pt>
                <c:pt idx="6">
                  <c:v>61.26</c:v>
                </c:pt>
                <c:pt idx="7">
                  <c:v>61.3</c:v>
                </c:pt>
                <c:pt idx="8">
                  <c:v>61.2</c:v>
                </c:pt>
                <c:pt idx="9">
                  <c:v>61.04</c:v>
                </c:pt>
                <c:pt idx="10">
                  <c:v>61.07</c:v>
                </c:pt>
                <c:pt idx="11">
                  <c:v>62.74</c:v>
                </c:pt>
                <c:pt idx="12">
                  <c:v>63.71</c:v>
                </c:pt>
                <c:pt idx="13">
                  <c:v>61.83</c:v>
                </c:pt>
                <c:pt idx="14">
                  <c:v>60.65</c:v>
                </c:pt>
                <c:pt idx="15">
                  <c:v>61.12</c:v>
                </c:pt>
                <c:pt idx="16">
                  <c:v>61.38</c:v>
                </c:pt>
                <c:pt idx="17">
                  <c:v>61.63</c:v>
                </c:pt>
                <c:pt idx="18">
                  <c:v>61.98</c:v>
                </c:pt>
                <c:pt idx="19">
                  <c:v>61.66</c:v>
                </c:pt>
                <c:pt idx="20">
                  <c:v>60.72</c:v>
                </c:pt>
                <c:pt idx="21">
                  <c:v>60.84</c:v>
                </c:pt>
                <c:pt idx="22">
                  <c:v>61.1</c:v>
                </c:pt>
                <c:pt idx="23">
                  <c:v>60.89</c:v>
                </c:pt>
                <c:pt idx="24">
                  <c:v>60.71</c:v>
                </c:pt>
                <c:pt idx="25">
                  <c:v>61</c:v>
                </c:pt>
                <c:pt idx="26">
                  <c:v>61.57</c:v>
                </c:pt>
                <c:pt idx="27">
                  <c:v>61.91</c:v>
                </c:pt>
                <c:pt idx="28">
                  <c:v>61.77</c:v>
                </c:pt>
                <c:pt idx="29">
                  <c:v>61.78</c:v>
                </c:pt>
                <c:pt idx="30">
                  <c:v>62.22</c:v>
                </c:pt>
                <c:pt idx="31">
                  <c:v>62.13</c:v>
                </c:pt>
                <c:pt idx="32">
                  <c:v>61.95</c:v>
                </c:pt>
                <c:pt idx="33">
                  <c:v>62.44</c:v>
                </c:pt>
                <c:pt idx="34">
                  <c:v>62.13</c:v>
                </c:pt>
                <c:pt idx="35">
                  <c:v>62.42</c:v>
                </c:pt>
                <c:pt idx="36">
                  <c:v>62.36</c:v>
                </c:pt>
                <c:pt idx="38">
                  <c:v>63.05</c:v>
                </c:pt>
                <c:pt idx="39">
                  <c:v>63.88</c:v>
                </c:pt>
                <c:pt idx="40">
                  <c:v>63.88</c:v>
                </c:pt>
                <c:pt idx="41">
                  <c:v>63.66</c:v>
                </c:pt>
                <c:pt idx="42">
                  <c:v>64.08</c:v>
                </c:pt>
                <c:pt idx="43">
                  <c:v>63.92</c:v>
                </c:pt>
                <c:pt idx="44">
                  <c:v>63.9</c:v>
                </c:pt>
                <c:pt idx="45">
                  <c:v>64.650000000000006</c:v>
                </c:pt>
                <c:pt idx="46">
                  <c:v>65.06</c:v>
                </c:pt>
                <c:pt idx="47">
                  <c:v>65.260000000000005</c:v>
                </c:pt>
                <c:pt idx="48">
                  <c:v>64.7</c:v>
                </c:pt>
                <c:pt idx="49">
                  <c:v>65.209999999999994</c:v>
                </c:pt>
                <c:pt idx="50">
                  <c:v>65.19</c:v>
                </c:pt>
                <c:pt idx="51">
                  <c:v>65.540000000000006</c:v>
                </c:pt>
                <c:pt idx="52">
                  <c:v>65.48</c:v>
                </c:pt>
                <c:pt idx="53">
                  <c:v>65.599999999999994</c:v>
                </c:pt>
                <c:pt idx="54">
                  <c:v>66.28</c:v>
                </c:pt>
                <c:pt idx="55">
                  <c:v>65.05</c:v>
                </c:pt>
                <c:pt idx="56">
                  <c:v>67.47</c:v>
                </c:pt>
                <c:pt idx="57">
                  <c:v>67.849999999999994</c:v>
                </c:pt>
                <c:pt idx="58">
                  <c:v>70.900000000000006</c:v>
                </c:pt>
                <c:pt idx="59">
                  <c:v>70.94</c:v>
                </c:pt>
                <c:pt idx="60">
                  <c:v>70.11</c:v>
                </c:pt>
                <c:pt idx="61">
                  <c:v>70.819999999999993</c:v>
                </c:pt>
                <c:pt idx="62">
                  <c:v>70.510000000000005</c:v>
                </c:pt>
                <c:pt idx="63">
                  <c:v>71.42</c:v>
                </c:pt>
                <c:pt idx="64">
                  <c:v>70.87</c:v>
                </c:pt>
                <c:pt idx="65">
                  <c:v>71.39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12832"/>
        <c:axId val="549013224"/>
      </c:lineChart>
      <c:dateAx>
        <c:axId val="549012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13224"/>
        <c:crosses val="autoZero"/>
        <c:auto val="1"/>
        <c:lblOffset val="100"/>
        <c:baseTimeUnit val="days"/>
      </c:dateAx>
      <c:valAx>
        <c:axId val="5490132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1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015184"/>
        <c:axId val="549015576"/>
      </c:lineChart>
      <c:catAx>
        <c:axId val="549015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15576"/>
        <c:crosses val="autoZero"/>
        <c:auto val="1"/>
        <c:lblAlgn val="ctr"/>
        <c:lblOffset val="100"/>
        <c:noMultiLvlLbl val="0"/>
      </c:catAx>
      <c:valAx>
        <c:axId val="5490155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01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144.18</c:v>
                </c:pt>
                <c:pt idx="1">
                  <c:v>143.51</c:v>
                </c:pt>
                <c:pt idx="2">
                  <c:v>143</c:v>
                </c:pt>
                <c:pt idx="3">
                  <c:v>146.16999999999999</c:v>
                </c:pt>
                <c:pt idx="4">
                  <c:v>145.81</c:v>
                </c:pt>
                <c:pt idx="5">
                  <c:v>148.88</c:v>
                </c:pt>
                <c:pt idx="6">
                  <c:v>149.49</c:v>
                </c:pt>
                <c:pt idx="7">
                  <c:v>148.66</c:v>
                </c:pt>
                <c:pt idx="8">
                  <c:v>148.02000000000001</c:v>
                </c:pt>
                <c:pt idx="9">
                  <c:v>151.25</c:v>
                </c:pt>
                <c:pt idx="10">
                  <c:v>154.35</c:v>
                </c:pt>
                <c:pt idx="11">
                  <c:v>152.05000000000001</c:v>
                </c:pt>
                <c:pt idx="12">
                  <c:v>152.56</c:v>
                </c:pt>
                <c:pt idx="13">
                  <c:v>151.81</c:v>
                </c:pt>
                <c:pt idx="14">
                  <c:v>146.57</c:v>
                </c:pt>
                <c:pt idx="15">
                  <c:v>146.08000000000001</c:v>
                </c:pt>
                <c:pt idx="16">
                  <c:v>145.80000000000001</c:v>
                </c:pt>
                <c:pt idx="17">
                  <c:v>146.02000000000001</c:v>
                </c:pt>
                <c:pt idx="18">
                  <c:v>147.03</c:v>
                </c:pt>
                <c:pt idx="19">
                  <c:v>147.21</c:v>
                </c:pt>
                <c:pt idx="20">
                  <c:v>149.22</c:v>
                </c:pt>
                <c:pt idx="21">
                  <c:v>148.04</c:v>
                </c:pt>
                <c:pt idx="22">
                  <c:v>147.97</c:v>
                </c:pt>
                <c:pt idx="23">
                  <c:v>153.11000000000001</c:v>
                </c:pt>
                <c:pt idx="24">
                  <c:v>150.66</c:v>
                </c:pt>
                <c:pt idx="25">
                  <c:v>151.66</c:v>
                </c:pt>
                <c:pt idx="26">
                  <c:v>151.80000000000001</c:v>
                </c:pt>
                <c:pt idx="27">
                  <c:v>151.66999999999999</c:v>
                </c:pt>
                <c:pt idx="28">
                  <c:v>150.78</c:v>
                </c:pt>
                <c:pt idx="29">
                  <c:v>151.71</c:v>
                </c:pt>
                <c:pt idx="30">
                  <c:v>152.03</c:v>
                </c:pt>
                <c:pt idx="31">
                  <c:v>153.80000000000001</c:v>
                </c:pt>
                <c:pt idx="32">
                  <c:v>154.9</c:v>
                </c:pt>
                <c:pt idx="33">
                  <c:v>159.11000000000001</c:v>
                </c:pt>
                <c:pt idx="34">
                  <c:v>158.21</c:v>
                </c:pt>
                <c:pt idx="35">
                  <c:v>158.44</c:v>
                </c:pt>
                <c:pt idx="36">
                  <c:v>158.28</c:v>
                </c:pt>
                <c:pt idx="37">
                  <c:v>157.57</c:v>
                </c:pt>
                <c:pt idx="38">
                  <c:v>159.12</c:v>
                </c:pt>
                <c:pt idx="39">
                  <c:v>159.06</c:v>
                </c:pt>
                <c:pt idx="40">
                  <c:v>156.06</c:v>
                </c:pt>
                <c:pt idx="41">
                  <c:v>158.63999999999999</c:v>
                </c:pt>
                <c:pt idx="42">
                  <c:v>158.88</c:v>
                </c:pt>
                <c:pt idx="43">
                  <c:v>156.16</c:v>
                </c:pt>
                <c:pt idx="44">
                  <c:v>157.66</c:v>
                </c:pt>
                <c:pt idx="45">
                  <c:v>157.66</c:v>
                </c:pt>
                <c:pt idx="46">
                  <c:v>155.41999999999999</c:v>
                </c:pt>
                <c:pt idx="47">
                  <c:v>151.62</c:v>
                </c:pt>
                <c:pt idx="48">
                  <c:v>150</c:v>
                </c:pt>
                <c:pt idx="49">
                  <c:v>150.05000000000001</c:v>
                </c:pt>
                <c:pt idx="50">
                  <c:v>150</c:v>
                </c:pt>
                <c:pt idx="51">
                  <c:v>147.85</c:v>
                </c:pt>
                <c:pt idx="52">
                  <c:v>145.15</c:v>
                </c:pt>
                <c:pt idx="54">
                  <c:v>146.4</c:v>
                </c:pt>
                <c:pt idx="55">
                  <c:v>143.68</c:v>
                </c:pt>
                <c:pt idx="56">
                  <c:v>150.65</c:v>
                </c:pt>
                <c:pt idx="57">
                  <c:v>150.5</c:v>
                </c:pt>
                <c:pt idx="58">
                  <c:v>151</c:v>
                </c:pt>
                <c:pt idx="59">
                  <c:v>151.18</c:v>
                </c:pt>
                <c:pt idx="60">
                  <c:v>150.94999999999999</c:v>
                </c:pt>
                <c:pt idx="61">
                  <c:v>152.19</c:v>
                </c:pt>
                <c:pt idx="62">
                  <c:v>153.16</c:v>
                </c:pt>
                <c:pt idx="63">
                  <c:v>153.51</c:v>
                </c:pt>
                <c:pt idx="64">
                  <c:v>152.36000000000001</c:v>
                </c:pt>
                <c:pt idx="65">
                  <c:v>151.35</c:v>
                </c:pt>
                <c:pt idx="66">
                  <c:v>151.26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11832"/>
        <c:axId val="549612224"/>
      </c:lineChart>
      <c:catAx>
        <c:axId val="549611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2224"/>
        <c:crosses val="autoZero"/>
        <c:auto val="1"/>
        <c:lblAlgn val="ctr"/>
        <c:lblOffset val="100"/>
        <c:noMultiLvlLbl val="0"/>
      </c:catAx>
      <c:valAx>
        <c:axId val="549612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14184"/>
        <c:axId val="549614576"/>
      </c:lineChart>
      <c:catAx>
        <c:axId val="549614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4576"/>
        <c:crosses val="autoZero"/>
        <c:auto val="1"/>
        <c:lblAlgn val="ctr"/>
        <c:lblOffset val="100"/>
        <c:noMultiLvlLbl val="0"/>
      </c:catAx>
      <c:valAx>
        <c:axId val="549614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4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16536"/>
        <c:axId val="549616928"/>
      </c:lineChart>
      <c:dateAx>
        <c:axId val="549616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6928"/>
        <c:crosses val="autoZero"/>
        <c:auto val="1"/>
        <c:lblOffset val="100"/>
        <c:baseTimeUnit val="days"/>
      </c:dateAx>
      <c:valAx>
        <c:axId val="5496169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6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18888"/>
        <c:axId val="549619280"/>
      </c:lineChart>
      <c:dateAx>
        <c:axId val="549618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9280"/>
        <c:crosses val="autoZero"/>
        <c:auto val="1"/>
        <c:lblOffset val="100"/>
        <c:baseTimeUnit val="days"/>
      </c:dateAx>
      <c:valAx>
        <c:axId val="5496192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618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F264" sqref="F264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241</v>
      </c>
      <c r="R242" s="465"/>
      <c r="S242" s="432" t="s">
        <v>228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1007.8700000000002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-4325.0319999982112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-6436.6119999981438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-6432.640000000014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-4.0019999981295769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286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/>
      <c r="T260" s="430"/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SUM(T243:T259)</f>
        <v>1007.8700000000002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77" priority="5">
      <formula>#REF!&gt;0</formula>
    </cfRule>
    <cfRule type="expression" dxfId="87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7"/>
  <sheetViews>
    <sheetView tabSelected="1" zoomScaleNormal="100" workbookViewId="0">
      <pane ySplit="1" topLeftCell="A291" activePane="bottomLeft" state="frozen"/>
      <selection pane="bottomLeft" activeCell="Q309" sqref="Q309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334</v>
      </c>
      <c r="H1" s="350" t="s">
        <v>333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226</v>
      </c>
      <c r="T1" s="352" t="s">
        <v>227</v>
      </c>
      <c r="U1" s="351" t="s">
        <v>239</v>
      </c>
      <c r="V1" s="351" t="s">
        <v>240</v>
      </c>
      <c r="W1" s="351" t="s">
        <v>335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-6432.640000000014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8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402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</sheetData>
  <conditionalFormatting sqref="D3:D307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7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7">
    <cfRule type="colorScale" priority="1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7">
    <cfRule type="colorScale" priority="2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8:L1048576">
    <cfRule type="colorScale" priority="4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17" activePane="bottomLeft" state="frozen"/>
      <selection pane="bottomLeft" activeCell="E33" sqref="E3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254</v>
      </c>
      <c r="N1" s="58" t="s">
        <v>92</v>
      </c>
      <c r="O1" s="364" t="s">
        <v>216</v>
      </c>
      <c r="P1" s="364" t="s">
        <v>331</v>
      </c>
    </row>
    <row r="2" spans="1:20" ht="21.95" customHeight="1" x14ac:dyDescent="0.25">
      <c r="A2" s="52"/>
      <c r="B2" s="51"/>
      <c r="C2" s="52"/>
      <c r="E2" s="23" t="s">
        <v>10</v>
      </c>
      <c r="F2" s="248">
        <v>29.73</v>
      </c>
      <c r="G2" s="248">
        <v>29.73</v>
      </c>
      <c r="H2" s="50">
        <v>0</v>
      </c>
      <c r="I2" s="49">
        <v>0</v>
      </c>
      <c r="J2" s="379">
        <v>0</v>
      </c>
      <c r="K2" s="365">
        <v>0</v>
      </c>
      <c r="L2" s="49">
        <v>1128.3800000000047</v>
      </c>
      <c r="M2">
        <v>0</v>
      </c>
      <c r="N2" s="376" t="str">
        <f>HYPERLINK("http://finance.yahoo.com/q?s=" &amp; E2, "Link")</f>
        <v>Link</v>
      </c>
      <c r="O2" s="365">
        <v>1.2500000000000001E-2</v>
      </c>
      <c r="P2" s="365">
        <v>-3.6600000000000001E-2</v>
      </c>
      <c r="Q2" s="461"/>
      <c r="R2" s="49"/>
      <c r="S2" s="49"/>
    </row>
    <row r="3" spans="1:20" ht="21.95" customHeight="1" x14ac:dyDescent="0.25">
      <c r="A3" s="52"/>
      <c r="B3" s="52"/>
      <c r="C3" s="52"/>
      <c r="E3" s="23" t="s">
        <v>212</v>
      </c>
      <c r="F3" s="248">
        <v>111.46</v>
      </c>
      <c r="G3" s="248">
        <v>111.46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2.0400000000000001E-2</v>
      </c>
      <c r="P3" s="375">
        <v>-1E-3</v>
      </c>
    </row>
    <row r="4" spans="1:20" ht="21.95" customHeight="1" x14ac:dyDescent="0.25">
      <c r="A4" s="159"/>
      <c r="B4" s="51"/>
      <c r="C4" s="52"/>
      <c r="E4" s="23" t="s">
        <v>279</v>
      </c>
      <c r="F4" s="248">
        <v>67.28</v>
      </c>
      <c r="G4" s="248">
        <v>67.28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1.6799999999999999E-2</v>
      </c>
      <c r="Q4" s="49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69.63</v>
      </c>
      <c r="G5" s="248">
        <v>69.63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 t="e">
        <v>#VALUE!</v>
      </c>
      <c r="P5" s="375">
        <v>-3.3500000000000002E-2</v>
      </c>
      <c r="R5" s="49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175.45</v>
      </c>
      <c r="G6" s="248">
        <v>175.45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1.15E-2</v>
      </c>
      <c r="P6" s="375">
        <v>4.5999999999999999E-3</v>
      </c>
      <c r="Q6" s="461"/>
    </row>
    <row r="7" spans="1:20" ht="21.95" customHeight="1" x14ac:dyDescent="0.25">
      <c r="A7" s="51"/>
      <c r="B7" s="51"/>
      <c r="C7" s="52"/>
      <c r="E7" s="23" t="s">
        <v>245</v>
      </c>
      <c r="F7" s="248">
        <v>71.489999999999995</v>
      </c>
      <c r="G7" s="248">
        <v>71.489999999999995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1.7600000000000001E-2</v>
      </c>
      <c r="P7" s="375">
        <v>-8.8999999999999999E-3</v>
      </c>
      <c r="Q7" s="152"/>
      <c r="R7" s="49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302.77</v>
      </c>
      <c r="G8" s="248">
        <v>302.77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-3.3E-3</v>
      </c>
      <c r="Q8" s="152"/>
      <c r="S8" s="49"/>
    </row>
    <row r="9" spans="1:20" ht="21.95" customHeight="1" x14ac:dyDescent="0.25">
      <c r="A9" s="51"/>
      <c r="B9" s="52"/>
      <c r="C9" s="52"/>
      <c r="E9" s="23" t="s">
        <v>366</v>
      </c>
      <c r="F9" s="248">
        <v>56.36</v>
      </c>
      <c r="G9" s="248">
        <v>49.18</v>
      </c>
      <c r="H9" s="336">
        <v>50</v>
      </c>
      <c r="I9" s="49">
        <v>2459</v>
      </c>
      <c r="J9" s="379">
        <v>359</v>
      </c>
      <c r="K9" s="365">
        <v>0.14599430662871085</v>
      </c>
      <c r="L9" s="379">
        <v>359</v>
      </c>
      <c r="M9">
        <v>50</v>
      </c>
      <c r="N9" s="376" t="str">
        <f>HYPERLINK("http://finance.yahoo.com/q?s=" &amp; E9, "Link")</f>
        <v>Link</v>
      </c>
      <c r="O9" s="375">
        <v>2.6700000000000002E-2</v>
      </c>
      <c r="P9" s="375">
        <v>-2.7000000000000001E-3</v>
      </c>
      <c r="Q9" s="152"/>
      <c r="R9" s="49"/>
    </row>
    <row r="10" spans="1:20" ht="21.95" customHeight="1" x14ac:dyDescent="0.25">
      <c r="A10" s="51"/>
      <c r="B10" s="51"/>
      <c r="C10" s="52"/>
      <c r="E10" s="23" t="s">
        <v>52</v>
      </c>
      <c r="F10" s="248">
        <v>70.989999999999995</v>
      </c>
      <c r="G10" s="248">
        <v>73.070899999999995</v>
      </c>
      <c r="H10" s="336">
        <v>100</v>
      </c>
      <c r="I10" s="49">
        <v>7307.0899999999992</v>
      </c>
      <c r="J10" s="379">
        <v>-208.09000000000106</v>
      </c>
      <c r="K10" s="365">
        <v>-2.8477820856182143E-2</v>
      </c>
      <c r="L10" s="379">
        <v>282.85999999999785</v>
      </c>
      <c r="M10">
        <v>75</v>
      </c>
      <c r="N10" s="376" t="str">
        <f>HYPERLINK("http://finance.yahoo.com/q?s=" &amp; E10, "Link")</f>
        <v>Link</v>
      </c>
      <c r="O10" s="375">
        <v>2.53E-2</v>
      </c>
      <c r="P10" s="375">
        <v>-8.0999999999999996E-3</v>
      </c>
      <c r="R10" s="49"/>
      <c r="T10" s="49"/>
    </row>
    <row r="11" spans="1:20" ht="21.95" customHeight="1" x14ac:dyDescent="0.25">
      <c r="A11" s="52"/>
      <c r="B11" s="159"/>
      <c r="C11" s="337"/>
      <c r="E11" s="23" t="s">
        <v>242</v>
      </c>
      <c r="F11" s="248">
        <v>27.43</v>
      </c>
      <c r="G11" s="248">
        <v>18.880750000000013</v>
      </c>
      <c r="H11" s="50">
        <v>240</v>
      </c>
      <c r="I11" s="49">
        <v>4531.3800000000028</v>
      </c>
      <c r="J11" s="379">
        <v>2051.819999999997</v>
      </c>
      <c r="K11" s="365">
        <v>0.45280245752949327</v>
      </c>
      <c r="L11" s="49">
        <v>2051.819999999997</v>
      </c>
      <c r="M11" s="30">
        <v>42705</v>
      </c>
      <c r="N11" s="376" t="str">
        <f>HYPERLINK("http://finance.yahoo.com/q?s=" &amp; E11, "Link")</f>
        <v>Link</v>
      </c>
      <c r="O11" s="365">
        <v>4.2000000000000003E-2</v>
      </c>
      <c r="P11" s="365">
        <v>-2.7E-2</v>
      </c>
      <c r="Q11" s="152"/>
      <c r="R11" s="49"/>
      <c r="S11" s="49"/>
    </row>
    <row r="12" spans="1:20" ht="21.95" customHeight="1" x14ac:dyDescent="0.25">
      <c r="A12" s="52"/>
      <c r="B12" s="52"/>
      <c r="C12" s="52"/>
      <c r="E12" s="23" t="s">
        <v>8</v>
      </c>
      <c r="F12" s="248">
        <v>66.790000000000006</v>
      </c>
      <c r="G12" s="50">
        <v>66.790000000000006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1.6799999999999999E-2</v>
      </c>
      <c r="P12" s="375">
        <v>2.3999999999999998E-3</v>
      </c>
      <c r="Q12" s="49"/>
      <c r="R12" s="49"/>
    </row>
    <row r="13" spans="1:20" ht="21.95" customHeight="1" x14ac:dyDescent="0.25">
      <c r="A13" s="61"/>
      <c r="B13" s="62"/>
      <c r="C13" s="61"/>
      <c r="E13" s="23" t="s">
        <v>17</v>
      </c>
      <c r="F13" s="248">
        <v>11.53</v>
      </c>
      <c r="G13" s="248">
        <v>19.891765625000062</v>
      </c>
      <c r="H13" s="336">
        <v>3200</v>
      </c>
      <c r="I13" s="49">
        <v>63653.650000000198</v>
      </c>
      <c r="J13" s="379">
        <v>-26757.650000000198</v>
      </c>
      <c r="K13" s="365">
        <v>-0.42036316849073252</v>
      </c>
      <c r="L13" s="379">
        <v>-26757.650000000198</v>
      </c>
      <c r="M13">
        <v>1900</v>
      </c>
      <c r="N13" s="376" t="str">
        <f>HYPERLINK("http://finance.yahoo.com/q?s=" &amp; E13, "Link")</f>
        <v>Link</v>
      </c>
      <c r="O13" s="375">
        <v>0</v>
      </c>
      <c r="P13" s="375">
        <v>-3.27E-2</v>
      </c>
      <c r="Q13" s="152"/>
      <c r="R13" s="49"/>
      <c r="S13" s="49"/>
      <c r="T13" s="49"/>
    </row>
    <row r="14" spans="1:20" ht="21.95" customHeight="1" x14ac:dyDescent="0.25">
      <c r="A14" s="51"/>
      <c r="B14" s="51"/>
      <c r="C14" s="52"/>
      <c r="E14" s="23" t="s">
        <v>323</v>
      </c>
      <c r="F14" s="248">
        <v>75.88</v>
      </c>
      <c r="G14" s="248">
        <v>85.38</v>
      </c>
      <c r="H14" s="336">
        <v>80</v>
      </c>
      <c r="I14" s="49">
        <v>6830.4</v>
      </c>
      <c r="J14" s="379">
        <v>-760</v>
      </c>
      <c r="K14" s="365">
        <v>-0.11126727570859686</v>
      </c>
      <c r="L14" s="379">
        <v>-760</v>
      </c>
      <c r="M14">
        <v>40</v>
      </c>
      <c r="N14" s="376" t="str">
        <f>HYPERLINK("http://finance.yahoo.com/q?s=" &amp; E14, "Link")</f>
        <v>Link</v>
      </c>
      <c r="O14" s="375">
        <v>2.3E-2</v>
      </c>
      <c r="P14" s="375">
        <v>1.47E-2</v>
      </c>
      <c r="Q14" s="152"/>
      <c r="R14" s="49"/>
      <c r="S14" s="49"/>
    </row>
    <row r="15" spans="1:20" ht="21.95" customHeight="1" x14ac:dyDescent="0.25">
      <c r="A15" s="51"/>
      <c r="B15" s="51"/>
      <c r="C15" s="52"/>
      <c r="E15" s="23" t="s">
        <v>32</v>
      </c>
      <c r="F15" s="248">
        <v>48.59</v>
      </c>
      <c r="G15" s="248">
        <v>48.59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1.6500000000000001E-2</v>
      </c>
      <c r="P15" s="375">
        <v>2.0999999999999999E-3</v>
      </c>
      <c r="Q15" s="461"/>
      <c r="R15" s="49"/>
    </row>
    <row r="16" spans="1:20" ht="21.95" customHeight="1" x14ac:dyDescent="0.25">
      <c r="A16" s="51"/>
      <c r="B16" s="51"/>
      <c r="C16" s="52"/>
      <c r="E16" s="23" t="s">
        <v>310</v>
      </c>
      <c r="F16" s="248">
        <v>78.31</v>
      </c>
      <c r="G16" s="248">
        <v>78.31</v>
      </c>
      <c r="H16" s="336">
        <v>0</v>
      </c>
      <c r="I16" s="49">
        <v>0</v>
      </c>
      <c r="J16" s="379">
        <v>0</v>
      </c>
      <c r="K16" s="365">
        <v>0</v>
      </c>
      <c r="L16" s="379">
        <v>158.29999999999927</v>
      </c>
      <c r="M16">
        <v>0</v>
      </c>
      <c r="N16" s="376" t="str">
        <f>HYPERLINK("http://finance.yahoo.com/q?s=" &amp; E16, "Link")</f>
        <v>Link</v>
      </c>
      <c r="O16" s="375">
        <v>1.2500000000000001E-2</v>
      </c>
      <c r="P16" s="375">
        <v>-4.4000000000000003E-3</v>
      </c>
      <c r="Q16" s="49"/>
      <c r="R16" s="49"/>
      <c r="S16" s="49"/>
    </row>
    <row r="17" spans="1:21" ht="21.95" customHeight="1" x14ac:dyDescent="0.25">
      <c r="A17" s="51"/>
      <c r="B17" s="51"/>
      <c r="C17" s="52"/>
      <c r="E17" s="23" t="s">
        <v>63</v>
      </c>
      <c r="F17" s="248">
        <v>99.67</v>
      </c>
      <c r="G17" s="248">
        <v>99.67</v>
      </c>
      <c r="H17" s="336">
        <v>0</v>
      </c>
      <c r="I17" s="49">
        <v>0</v>
      </c>
      <c r="J17" s="379">
        <v>0</v>
      </c>
      <c r="K17" s="365">
        <v>0</v>
      </c>
      <c r="L17" s="379">
        <v>257.30999999999949</v>
      </c>
      <c r="M17">
        <v>0</v>
      </c>
      <c r="N17" s="376" t="str">
        <f>HYPERLINK("http://finance.yahoo.com/q?s=" &amp; E17, "Link")</f>
        <v>Link</v>
      </c>
      <c r="O17" s="375">
        <v>1.44E-2</v>
      </c>
      <c r="P17" s="375">
        <v>7.1000000000000004E-3</v>
      </c>
    </row>
    <row r="18" spans="1:21" ht="21.95" customHeight="1" x14ac:dyDescent="0.25">
      <c r="A18" s="51"/>
      <c r="B18" s="51"/>
      <c r="C18" s="52"/>
      <c r="E18" s="23" t="s">
        <v>205</v>
      </c>
      <c r="F18" s="248">
        <v>11.92</v>
      </c>
      <c r="G18" s="248">
        <v>11.610900000000001</v>
      </c>
      <c r="H18" s="336">
        <v>200</v>
      </c>
      <c r="I18" s="49">
        <v>2322.1800000000003</v>
      </c>
      <c r="J18" s="379">
        <v>61.819999999999709</v>
      </c>
      <c r="K18" s="365">
        <v>2.6621536659518125E-2</v>
      </c>
      <c r="L18" s="379">
        <v>61.819999999999709</v>
      </c>
      <c r="M18">
        <v>200</v>
      </c>
      <c r="N18" s="376" t="str">
        <f>HYPERLINK("http://finance.yahoo.com/q?s=" &amp; E18, "Link")</f>
        <v>Link</v>
      </c>
      <c r="O18" s="375">
        <v>4.9799999999999997E-2</v>
      </c>
      <c r="P18" s="375">
        <v>0</v>
      </c>
      <c r="Q18" s="152"/>
      <c r="S18" s="49"/>
    </row>
    <row r="19" spans="1:21" ht="21.95" customHeight="1" x14ac:dyDescent="0.25">
      <c r="A19" s="61"/>
      <c r="B19" s="62"/>
      <c r="C19" s="61"/>
      <c r="E19" s="23" t="s">
        <v>311</v>
      </c>
      <c r="F19" s="248">
        <v>28.47</v>
      </c>
      <c r="G19" s="248">
        <v>28.47</v>
      </c>
      <c r="H19" s="50">
        <v>0</v>
      </c>
      <c r="I19" s="49">
        <v>0</v>
      </c>
      <c r="J19" s="379">
        <v>0</v>
      </c>
      <c r="K19" s="365">
        <v>0</v>
      </c>
      <c r="L19" s="49">
        <v>98.449999999999818</v>
      </c>
      <c r="M19">
        <v>0</v>
      </c>
      <c r="N19" s="376" t="str">
        <f>HYPERLINK("http://finance.yahoo.com/q?s=" &amp; E19, "Link")</f>
        <v>Link</v>
      </c>
      <c r="O19" s="365">
        <v>1.2699999999999999E-2</v>
      </c>
      <c r="P19" s="365">
        <v>5.7000000000000002E-3</v>
      </c>
      <c r="R19" s="49"/>
    </row>
    <row r="20" spans="1:21" ht="21.95" customHeight="1" x14ac:dyDescent="0.25">
      <c r="A20" s="159"/>
      <c r="B20" s="51"/>
      <c r="C20" s="52"/>
      <c r="E20" s="23" t="s">
        <v>9</v>
      </c>
      <c r="F20" s="248">
        <v>3.67</v>
      </c>
      <c r="G20" s="248">
        <v>3.6873428571428564</v>
      </c>
      <c r="H20" s="336">
        <v>700</v>
      </c>
      <c r="I20" s="49">
        <v>2581.1399999999994</v>
      </c>
      <c r="J20" s="379">
        <v>-12.139999999999418</v>
      </c>
      <c r="K20" s="365">
        <v>-4.7033481329953079E-3</v>
      </c>
      <c r="L20" s="379">
        <v>422.79000000000087</v>
      </c>
      <c r="M20" s="30">
        <v>42709</v>
      </c>
      <c r="N20" s="376" t="str">
        <f>HYPERLINK("http://finance.yahoo.com/q?s=" &amp; E20, "Link")</f>
        <v>Link</v>
      </c>
      <c r="O20" s="375">
        <v>0.1138</v>
      </c>
      <c r="P20" s="375">
        <v>-1.8700000000000001E-2</v>
      </c>
      <c r="S20" s="49"/>
    </row>
    <row r="21" spans="1:21" ht="21.95" customHeight="1" x14ac:dyDescent="0.25">
      <c r="A21" s="51"/>
      <c r="B21" s="51"/>
      <c r="C21" s="51"/>
      <c r="E21" s="23" t="s">
        <v>55</v>
      </c>
      <c r="F21" s="248">
        <v>74.87</v>
      </c>
      <c r="G21" s="248">
        <v>82.490049999999997</v>
      </c>
      <c r="H21" s="336">
        <v>200</v>
      </c>
      <c r="I21" s="49">
        <v>16498.009999999998</v>
      </c>
      <c r="J21" s="379">
        <v>-1524.0099999999984</v>
      </c>
      <c r="K21" s="365">
        <v>-9.2375383455337856E-2</v>
      </c>
      <c r="L21" s="379">
        <v>-1524.0099999999984</v>
      </c>
      <c r="M21">
        <v>100</v>
      </c>
      <c r="N21" s="376" t="str">
        <f>HYPERLINK("http://finance.yahoo.com/q?s=" &amp; E21, "Link")</f>
        <v>Link</v>
      </c>
      <c r="O21" s="375">
        <v>2.4899999999999999E-2</v>
      </c>
      <c r="P21" s="375">
        <v>4.4000000000000003E-3</v>
      </c>
    </row>
    <row r="22" spans="1:21" ht="21.95" customHeight="1" x14ac:dyDescent="0.25">
      <c r="A22" s="51"/>
      <c r="B22" s="51"/>
      <c r="C22" s="52"/>
      <c r="E22" s="23" t="s">
        <v>176</v>
      </c>
      <c r="F22" s="248">
        <v>62.66</v>
      </c>
      <c r="G22" s="248">
        <v>63.73</v>
      </c>
      <c r="H22" s="50">
        <v>50</v>
      </c>
      <c r="I22" s="49">
        <v>3186.5</v>
      </c>
      <c r="J22" s="379">
        <v>-53.5</v>
      </c>
      <c r="K22" s="365">
        <v>-1.6789581045033742E-2</v>
      </c>
      <c r="L22" s="49">
        <v>-3.5500000000001819</v>
      </c>
      <c r="M22">
        <v>50</v>
      </c>
      <c r="N22" s="376" t="str">
        <f>HYPERLINK("http://finance.yahoo.com/q?s=" &amp; E22, "Link")</f>
        <v>Link</v>
      </c>
      <c r="O22" s="365">
        <v>3.0800000000000001E-2</v>
      </c>
      <c r="P22" s="365">
        <v>9.2999999999999992E-3</v>
      </c>
      <c r="Q22" s="152"/>
    </row>
    <row r="23" spans="1:21" ht="21.95" customHeight="1" x14ac:dyDescent="0.25">
      <c r="A23" s="52"/>
      <c r="B23" s="52"/>
      <c r="C23" s="52"/>
      <c r="E23" s="23" t="s">
        <v>56</v>
      </c>
      <c r="F23" s="248">
        <v>34.57</v>
      </c>
      <c r="G23" s="248">
        <v>34.57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4.4400000000000002E-2</v>
      </c>
      <c r="P23" s="375">
        <v>1.5299999999999999E-2</v>
      </c>
      <c r="R23" s="49"/>
    </row>
    <row r="24" spans="1:21" ht="21.95" customHeight="1" x14ac:dyDescent="0.25">
      <c r="A24" s="51"/>
      <c r="B24" s="52"/>
      <c r="C24" s="52"/>
      <c r="E24" s="23" t="s">
        <v>22</v>
      </c>
      <c r="F24" s="248">
        <v>49.05</v>
      </c>
      <c r="G24" s="248">
        <v>49.05</v>
      </c>
      <c r="H24" s="336">
        <v>0</v>
      </c>
      <c r="I24" s="49">
        <v>0</v>
      </c>
      <c r="J24" s="379">
        <v>0</v>
      </c>
      <c r="K24" s="365">
        <v>0</v>
      </c>
      <c r="L24" s="379">
        <v>3178.8000000000466</v>
      </c>
      <c r="M24">
        <v>0</v>
      </c>
      <c r="N24" s="376" t="str">
        <f>HYPERLINK("http://finance.yahoo.com/q?s=" &amp; E24, "Link")</f>
        <v>Link</v>
      </c>
      <c r="O24" s="375">
        <v>1.9E-2</v>
      </c>
      <c r="P24" s="375">
        <v>-3.8199999999999998E-2</v>
      </c>
      <c r="Q24" s="152"/>
    </row>
    <row r="25" spans="1:21" ht="21.95" customHeight="1" x14ac:dyDescent="0.25">
      <c r="A25" s="51"/>
      <c r="B25" s="52"/>
      <c r="C25" s="52"/>
      <c r="E25" s="23" t="s">
        <v>27</v>
      </c>
      <c r="F25" s="248">
        <v>35.31</v>
      </c>
      <c r="G25" s="248">
        <v>35.31</v>
      </c>
      <c r="H25" s="336">
        <v>0</v>
      </c>
      <c r="I25" s="49">
        <v>0</v>
      </c>
      <c r="J25" s="379">
        <v>0</v>
      </c>
      <c r="K25" s="365">
        <v>0</v>
      </c>
      <c r="L25" s="379">
        <v>1407.5400000000009</v>
      </c>
      <c r="M25">
        <v>0</v>
      </c>
      <c r="N25" s="376" t="str">
        <f>HYPERLINK("http://finance.yahoo.com/q?s=" &amp; E25, "Link")</f>
        <v>Link</v>
      </c>
      <c r="O25" s="375">
        <v>2.93E-2</v>
      </c>
      <c r="P25" s="375">
        <v>-5.5999999999999999E-3</v>
      </c>
      <c r="R25" s="49"/>
    </row>
    <row r="26" spans="1:21" ht="21.95" customHeight="1" x14ac:dyDescent="0.25">
      <c r="A26" s="51"/>
      <c r="B26" s="51"/>
      <c r="C26" s="52"/>
      <c r="E26" s="23" t="s">
        <v>177</v>
      </c>
      <c r="F26" s="248">
        <v>48.84</v>
      </c>
      <c r="G26" s="248">
        <v>48.84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3.7900000000000003E-2</v>
      </c>
      <c r="P26" s="375">
        <v>3.0999999999999999E-3</v>
      </c>
      <c r="Q26" s="49"/>
      <c r="R26" s="49"/>
      <c r="S26" s="49"/>
      <c r="T26" s="363"/>
      <c r="U26" s="363"/>
    </row>
    <row r="27" spans="1:21" ht="21.95" customHeight="1" x14ac:dyDescent="0.25">
      <c r="A27" s="51"/>
      <c r="B27" s="51"/>
      <c r="C27" s="52"/>
      <c r="E27" s="23" t="s">
        <v>316</v>
      </c>
      <c r="F27" s="248">
        <v>112.48</v>
      </c>
      <c r="G27" s="248">
        <v>118.5</v>
      </c>
      <c r="H27" s="50">
        <v>20</v>
      </c>
      <c r="I27" s="49">
        <v>2370</v>
      </c>
      <c r="J27" s="379">
        <v>-120.40000000000009</v>
      </c>
      <c r="K27" s="365">
        <v>-5.0801687763713049E-2</v>
      </c>
      <c r="L27" s="49">
        <v>-120.40000000000009</v>
      </c>
      <c r="M27">
        <v>20</v>
      </c>
      <c r="N27" s="376" t="str">
        <f>HYPERLINK("http://finance.yahoo.com/q?s=" &amp; E27, "Link")</f>
        <v>Link</v>
      </c>
      <c r="O27" s="365">
        <v>2.8000000000000001E-2</v>
      </c>
      <c r="P27" s="365">
        <v>-5.7000000000000002E-3</v>
      </c>
      <c r="Q27" s="152"/>
    </row>
    <row r="28" spans="1:21" ht="21.95" customHeight="1" x14ac:dyDescent="0.25">
      <c r="A28" s="52"/>
      <c r="B28" s="159"/>
      <c r="C28" s="337"/>
      <c r="E28" s="23" t="s">
        <v>15</v>
      </c>
      <c r="F28" s="248">
        <v>15.35</v>
      </c>
      <c r="G28" s="248">
        <v>15.35</v>
      </c>
      <c r="H28" s="336">
        <v>0</v>
      </c>
      <c r="I28" s="49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-2.4799999999999999E-2</v>
      </c>
      <c r="R28" s="49"/>
    </row>
    <row r="29" spans="1:21" ht="21.95" customHeight="1" x14ac:dyDescent="0.25">
      <c r="A29" s="51"/>
      <c r="B29" s="51"/>
      <c r="C29" s="52"/>
      <c r="E29" s="23" t="s">
        <v>24</v>
      </c>
      <c r="F29" s="248">
        <v>47.71</v>
      </c>
      <c r="G29" s="248">
        <v>47.71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-6.7000000000000002E-3</v>
      </c>
      <c r="Q29" s="461"/>
      <c r="R29" s="49"/>
    </row>
    <row r="30" spans="1:21" ht="21.95" customHeight="1" x14ac:dyDescent="0.25">
      <c r="A30" s="51"/>
      <c r="B30" s="51"/>
      <c r="C30" s="52"/>
      <c r="E30" s="23" t="s">
        <v>204</v>
      </c>
      <c r="F30" s="248">
        <v>33.1</v>
      </c>
      <c r="G30" s="248">
        <v>30.677849999999999</v>
      </c>
      <c r="H30" s="50">
        <v>400</v>
      </c>
      <c r="I30" s="49">
        <v>12271.14</v>
      </c>
      <c r="J30" s="379">
        <v>968.86000000000058</v>
      </c>
      <c r="K30" s="365">
        <v>7.8954359578653724E-2</v>
      </c>
      <c r="L30" s="49">
        <v>968.86000000000058</v>
      </c>
      <c r="M30" s="30">
        <v>42705</v>
      </c>
      <c r="N30" s="376" t="str">
        <f>HYPERLINK("http://finance.yahoo.com/q?s=" &amp; E30, "Link")</f>
        <v>Link</v>
      </c>
      <c r="O30" s="365">
        <v>1.4200000000000001E-2</v>
      </c>
      <c r="P30" s="365">
        <v>-1.66E-2</v>
      </c>
      <c r="Q30" s="152"/>
      <c r="S30" s="49"/>
      <c r="T30" s="49"/>
    </row>
    <row r="31" spans="1:21" ht="21.95" customHeight="1" x14ac:dyDescent="0.25">
      <c r="A31" s="51"/>
      <c r="B31" s="51"/>
      <c r="C31" s="52"/>
      <c r="E31" s="23" t="s">
        <v>36</v>
      </c>
      <c r="F31" s="248">
        <v>47.24</v>
      </c>
      <c r="G31" s="248">
        <v>47.24</v>
      </c>
      <c r="H31" s="50">
        <v>0</v>
      </c>
      <c r="I31" s="49">
        <v>0</v>
      </c>
      <c r="J31" s="379">
        <v>0</v>
      </c>
      <c r="K31" s="365">
        <v>0</v>
      </c>
      <c r="L31" s="49">
        <v>117.73999999999978</v>
      </c>
      <c r="M31">
        <v>0</v>
      </c>
      <c r="N31" s="376" t="str">
        <f>HYPERLINK("http://finance.yahoo.com/q?s=" &amp; E31, "Link")</f>
        <v>Link</v>
      </c>
      <c r="O31" s="365">
        <v>8.3999999999999995E-3</v>
      </c>
      <c r="P31" s="365">
        <v>-5.8999999999999999E-3</v>
      </c>
      <c r="Q31" s="152"/>
      <c r="T31" s="49"/>
    </row>
    <row r="32" spans="1:21" ht="21.95" customHeight="1" x14ac:dyDescent="0.25">
      <c r="A32" s="52"/>
      <c r="B32" s="52"/>
      <c r="C32" s="52"/>
      <c r="E32" s="23" t="s">
        <v>246</v>
      </c>
      <c r="F32" s="248">
        <v>27.06</v>
      </c>
      <c r="G32" s="248">
        <v>24.264733333333332</v>
      </c>
      <c r="H32" s="336">
        <v>150</v>
      </c>
      <c r="I32" s="49">
        <v>3639.71</v>
      </c>
      <c r="J32" s="379">
        <v>419.28999999999996</v>
      </c>
      <c r="K32" s="365">
        <v>0.11519873836102328</v>
      </c>
      <c r="L32" s="379">
        <v>707.23</v>
      </c>
      <c r="M32">
        <v>50</v>
      </c>
      <c r="N32" s="376" t="str">
        <f>HYPERLINK("http://finance.yahoo.com/q?s=" &amp; E32, "Link")</f>
        <v>Link</v>
      </c>
      <c r="O32" s="375">
        <v>2.9000000000000001E-2</v>
      </c>
      <c r="P32" s="375">
        <v>-4.0000000000000002E-4</v>
      </c>
      <c r="Q32" s="152"/>
      <c r="R32" s="49"/>
      <c r="S32" s="49"/>
    </row>
    <row r="33" spans="1:20" ht="21.95" customHeight="1" x14ac:dyDescent="0.25">
      <c r="A33" s="51"/>
      <c r="B33" s="51"/>
      <c r="C33" s="51"/>
      <c r="E33" s="23" t="s">
        <v>50</v>
      </c>
      <c r="F33" s="248">
        <v>14.95</v>
      </c>
      <c r="G33" s="248">
        <v>15.505328469592113</v>
      </c>
      <c r="H33" s="336">
        <v>8978</v>
      </c>
      <c r="I33" s="49">
        <v>139206.838999998</v>
      </c>
      <c r="J33" s="379">
        <v>-4985.7389999980514</v>
      </c>
      <c r="K33" s="365">
        <v>-3.5815330883262643E-2</v>
      </c>
      <c r="L33" s="379">
        <v>-4985.7389999980514</v>
      </c>
      <c r="M33">
        <v>3828</v>
      </c>
      <c r="N33" s="376" t="str">
        <f>HYPERLINK("http://finance.yahoo.com/q?s=" &amp; E33, "Link")</f>
        <v>Link</v>
      </c>
      <c r="O33" s="375">
        <v>1.23E-2</v>
      </c>
      <c r="P33" s="375">
        <v>-3.7999999999999999E-2</v>
      </c>
    </row>
    <row r="34" spans="1:20" ht="21.95" customHeight="1" x14ac:dyDescent="0.25">
      <c r="A34" s="52"/>
      <c r="B34" s="52"/>
      <c r="C34" s="52"/>
      <c r="E34" s="23" t="s">
        <v>34</v>
      </c>
      <c r="F34" s="248">
        <v>19.420000000000002</v>
      </c>
      <c r="G34" s="248">
        <v>16.310983636363648</v>
      </c>
      <c r="H34" s="50">
        <v>1650</v>
      </c>
      <c r="I34" s="49">
        <v>26913.123000000018</v>
      </c>
      <c r="J34" s="379">
        <v>5129.8769999999822</v>
      </c>
      <c r="K34" s="365">
        <v>0.19060875989754067</v>
      </c>
      <c r="L34" s="49">
        <v>5129.8769999999822</v>
      </c>
      <c r="M34">
        <v>1250</v>
      </c>
      <c r="N34" s="376" t="str">
        <f>HYPERLINK("http://finance.yahoo.com/q?s=" &amp; E34, "Link")</f>
        <v>Link</v>
      </c>
      <c r="O34" s="365">
        <v>0</v>
      </c>
      <c r="P34" s="365">
        <v>-2.8500000000000001E-2</v>
      </c>
      <c r="S34" s="49"/>
    </row>
    <row r="35" spans="1:20" ht="21.95" customHeight="1" x14ac:dyDescent="0.25">
      <c r="A35" s="52"/>
      <c r="B35" s="52"/>
      <c r="C35" s="52"/>
      <c r="E35" s="23" t="s">
        <v>213</v>
      </c>
      <c r="F35" s="248">
        <v>36.06</v>
      </c>
      <c r="G35" s="248">
        <v>36.06</v>
      </c>
      <c r="H35" s="336">
        <v>0</v>
      </c>
      <c r="I35" s="443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-1.8499999999999999E-2</v>
      </c>
      <c r="Q35" s="49"/>
      <c r="T35" s="49"/>
    </row>
    <row r="36" spans="1:20" ht="21.95" customHeight="1" x14ac:dyDescent="0.25">
      <c r="A36" s="51"/>
      <c r="B36" s="51"/>
      <c r="C36" s="52"/>
      <c r="E36" s="23" t="s">
        <v>314</v>
      </c>
      <c r="F36" s="248">
        <v>40.71</v>
      </c>
      <c r="G36" s="248">
        <v>36.58</v>
      </c>
      <c r="H36" s="336">
        <v>50</v>
      </c>
      <c r="I36" s="49">
        <v>1829</v>
      </c>
      <c r="J36" s="379">
        <v>206.5</v>
      </c>
      <c r="K36" s="365">
        <v>0.11290322580645169</v>
      </c>
      <c r="L36" s="379">
        <v>399.46000000000004</v>
      </c>
      <c r="M36">
        <v>50</v>
      </c>
      <c r="N36" s="376" t="str">
        <f>HYPERLINK("http://finance.yahoo.com/q?s=" &amp; E36, "Link")</f>
        <v>Link</v>
      </c>
      <c r="O36" s="375">
        <v>0</v>
      </c>
      <c r="P36" s="375">
        <v>1.52E-2</v>
      </c>
      <c r="S36" s="49"/>
    </row>
    <row r="37" spans="1:20" ht="21.95" customHeight="1" x14ac:dyDescent="0.25">
      <c r="A37" s="51"/>
      <c r="B37" s="51"/>
      <c r="C37" s="52"/>
      <c r="E37" s="23" t="s">
        <v>202</v>
      </c>
      <c r="F37" s="248">
        <v>50.63</v>
      </c>
      <c r="G37" s="248">
        <v>52.679999999999993</v>
      </c>
      <c r="H37" s="336">
        <v>40</v>
      </c>
      <c r="I37" s="49">
        <v>2107.1999999999998</v>
      </c>
      <c r="J37" s="379">
        <v>-81.999999999999773</v>
      </c>
      <c r="K37" s="365">
        <v>-3.8914198936977798E-2</v>
      </c>
      <c r="L37" s="379">
        <v>199.96000000000117</v>
      </c>
      <c r="M37">
        <v>40</v>
      </c>
      <c r="N37" s="376" t="str">
        <f>HYPERLINK("http://finance.yahoo.com/q?s=" &amp; E37, "Link")</f>
        <v>Link</v>
      </c>
      <c r="O37" s="375">
        <v>1.4E-2</v>
      </c>
      <c r="P37" s="375">
        <v>-7.4000000000000003E-3</v>
      </c>
      <c r="Q37" s="461"/>
      <c r="T37" s="49"/>
    </row>
    <row r="38" spans="1:20" ht="21.95" customHeight="1" x14ac:dyDescent="0.25">
      <c r="A38" s="51"/>
      <c r="B38" s="51"/>
      <c r="C38" s="52"/>
      <c r="E38" s="23" t="s">
        <v>47</v>
      </c>
      <c r="F38" s="248">
        <v>104.37</v>
      </c>
      <c r="G38" s="248">
        <v>104.37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2.2599999999999999E-2</v>
      </c>
      <c r="P38" s="375">
        <v>3.7000000000000002E-3</v>
      </c>
    </row>
    <row r="39" spans="1:20" ht="21.95" customHeight="1" x14ac:dyDescent="0.25">
      <c r="A39" s="51"/>
      <c r="B39" s="51"/>
      <c r="C39" s="52"/>
      <c r="E39" s="23" t="s">
        <v>179</v>
      </c>
      <c r="F39" s="248">
        <v>47.47</v>
      </c>
      <c r="G39" s="248">
        <v>47.47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1.5699999999999999E-2</v>
      </c>
      <c r="P39" s="375">
        <v>-2.5000000000000001E-3</v>
      </c>
    </row>
    <row r="40" spans="1:20" ht="21.95" customHeight="1" x14ac:dyDescent="0.25">
      <c r="A40" s="51"/>
      <c r="B40" s="51"/>
      <c r="C40" s="52"/>
      <c r="E40" s="23" t="s">
        <v>23</v>
      </c>
      <c r="F40" s="248">
        <v>30.49</v>
      </c>
      <c r="G40" s="248">
        <v>31.18</v>
      </c>
      <c r="H40" s="336">
        <v>50</v>
      </c>
      <c r="I40" s="49">
        <v>1559</v>
      </c>
      <c r="J40" s="379">
        <v>-34.5</v>
      </c>
      <c r="K40" s="365">
        <v>-2.2129570237331662E-2</v>
      </c>
      <c r="L40" s="379">
        <v>-34.5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2.2499999999999999E-2</v>
      </c>
      <c r="R40" s="49"/>
    </row>
    <row r="41" spans="1:20" ht="21.95" customHeight="1" x14ac:dyDescent="0.25">
      <c r="A41" s="51"/>
      <c r="B41" s="51"/>
      <c r="C41" s="52"/>
      <c r="E41" s="23" t="s">
        <v>225</v>
      </c>
      <c r="F41" s="248">
        <v>91.82</v>
      </c>
      <c r="G41" s="248">
        <v>91.82</v>
      </c>
      <c r="H41" s="336">
        <v>0</v>
      </c>
      <c r="I41" s="49">
        <v>0</v>
      </c>
      <c r="J41" s="379">
        <v>0</v>
      </c>
      <c r="K41" s="365">
        <v>0</v>
      </c>
      <c r="L41" s="379">
        <v>675.95000000000073</v>
      </c>
      <c r="M41">
        <v>0</v>
      </c>
      <c r="N41" s="376" t="str">
        <f>HYPERLINK("http://finance.yahoo.com/q?s=" &amp; E41, "Link")</f>
        <v>Link</v>
      </c>
      <c r="O41" s="375">
        <v>1.12E-2</v>
      </c>
      <c r="P41" s="375">
        <v>-4.5999999999999999E-3</v>
      </c>
      <c r="R41" s="49"/>
    </row>
    <row r="42" spans="1:20" ht="21.95" customHeight="1" x14ac:dyDescent="0.25">
      <c r="A42" s="51"/>
      <c r="B42" s="51"/>
      <c r="C42" s="52"/>
      <c r="E42" s="23" t="s">
        <v>180</v>
      </c>
      <c r="F42" s="248">
        <v>220.91</v>
      </c>
      <c r="G42" s="248">
        <v>220.91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2E-3</v>
      </c>
      <c r="Q42" s="152"/>
    </row>
    <row r="43" spans="1:20" ht="21.95" customHeight="1" x14ac:dyDescent="0.25">
      <c r="A43" s="51"/>
      <c r="B43" s="51"/>
      <c r="C43" s="52"/>
      <c r="E43" s="23" t="s">
        <v>338</v>
      </c>
      <c r="F43" s="248">
        <v>24</v>
      </c>
      <c r="G43" s="248">
        <v>21.91</v>
      </c>
      <c r="H43" s="336">
        <v>200</v>
      </c>
      <c r="I43" s="49">
        <v>4382</v>
      </c>
      <c r="J43" s="379">
        <v>418</v>
      </c>
      <c r="K43" s="365">
        <v>9.5390232770424452E-2</v>
      </c>
      <c r="L43" s="379">
        <v>762.98000000000047</v>
      </c>
      <c r="M43" s="30">
        <v>42716</v>
      </c>
      <c r="N43" s="376" t="str">
        <f>HYPERLINK("http://finance.yahoo.com/q?s=" &amp; E43, "Link")</f>
        <v>Link</v>
      </c>
      <c r="O43" s="375">
        <v>0</v>
      </c>
      <c r="P43" s="375">
        <v>5.0000000000000001E-3</v>
      </c>
      <c r="Q43" s="49"/>
    </row>
    <row r="44" spans="1:20" ht="21.95" customHeight="1" x14ac:dyDescent="0.25">
      <c r="A44" s="51"/>
      <c r="B44" s="51"/>
      <c r="C44" s="52"/>
      <c r="E44" s="23" t="s">
        <v>175</v>
      </c>
      <c r="F44" s="248">
        <v>77.22</v>
      </c>
      <c r="G44" s="248">
        <v>77.22</v>
      </c>
      <c r="H44" s="336">
        <v>0</v>
      </c>
      <c r="I44" s="49">
        <v>0</v>
      </c>
      <c r="J44" s="379">
        <v>0</v>
      </c>
      <c r="K44" s="365">
        <v>0</v>
      </c>
      <c r="L44" s="379">
        <v>1368.8999999999978</v>
      </c>
      <c r="M44">
        <v>0</v>
      </c>
      <c r="N44" s="376" t="str">
        <f>HYPERLINK("http://finance.yahoo.com/q?s=" &amp; E44, "Link")</f>
        <v>Link</v>
      </c>
      <c r="O44" s="375">
        <v>1.4500000000000001E-2</v>
      </c>
      <c r="P44" s="375">
        <v>-1E-3</v>
      </c>
      <c r="Q44" s="461"/>
      <c r="R44" s="49"/>
    </row>
    <row r="45" spans="1:20" ht="21.95" customHeight="1" x14ac:dyDescent="0.25">
      <c r="A45" s="51"/>
      <c r="B45" s="51"/>
      <c r="C45" s="52"/>
      <c r="E45" s="23" t="s">
        <v>39</v>
      </c>
      <c r="F45" s="248">
        <v>38.65</v>
      </c>
      <c r="G45" s="248">
        <v>38.65</v>
      </c>
      <c r="H45" s="50">
        <v>0</v>
      </c>
      <c r="I45" s="49">
        <v>0</v>
      </c>
      <c r="J45" s="379">
        <v>0</v>
      </c>
      <c r="K45" s="365">
        <v>0</v>
      </c>
      <c r="L45" s="49">
        <v>529.88000000000284</v>
      </c>
      <c r="M45">
        <v>0</v>
      </c>
      <c r="N45" s="376" t="str">
        <f>HYPERLINK("http://finance.yahoo.com/q?s=" &amp; E45, "Link")</f>
        <v>Link</v>
      </c>
      <c r="O45" s="365">
        <v>2.63E-2</v>
      </c>
      <c r="P45" s="365">
        <v>-1.4E-2</v>
      </c>
      <c r="R45" s="49"/>
      <c r="S45" s="49"/>
    </row>
    <row r="46" spans="1:20" ht="21.95" customHeight="1" x14ac:dyDescent="0.25">
      <c r="A46" s="51"/>
      <c r="B46" s="52"/>
      <c r="C46" s="52"/>
      <c r="E46" s="23" t="s">
        <v>0</v>
      </c>
      <c r="F46" s="248">
        <v>141.27000000000001</v>
      </c>
      <c r="G46" s="248">
        <v>139.88</v>
      </c>
      <c r="H46" s="336">
        <v>20</v>
      </c>
      <c r="I46" s="49">
        <v>2797.6</v>
      </c>
      <c r="J46" s="379">
        <v>27.800000000000182</v>
      </c>
      <c r="K46" s="365">
        <v>9.9370889333715677E-3</v>
      </c>
      <c r="L46" s="379">
        <v>199.27000000000021</v>
      </c>
      <c r="M46" s="30">
        <v>42733</v>
      </c>
      <c r="N46" s="376" t="str">
        <f>HYPERLINK("http://finance.yahoo.com/q?s=" &amp; E46, "Link")</f>
        <v>Link</v>
      </c>
      <c r="O46" s="375">
        <v>4.1999999999999997E-3</v>
      </c>
      <c r="P46" s="375">
        <v>6.7999999999999996E-3</v>
      </c>
      <c r="S46" s="49"/>
    </row>
    <row r="47" spans="1:20" ht="21.95" customHeight="1" x14ac:dyDescent="0.25">
      <c r="A47" s="51"/>
      <c r="B47" s="51"/>
      <c r="C47" s="52"/>
      <c r="E47" s="23" t="s">
        <v>13</v>
      </c>
      <c r="F47" s="248">
        <v>69.72</v>
      </c>
      <c r="G47" s="248">
        <v>69.72</v>
      </c>
      <c r="H47" s="336">
        <v>0</v>
      </c>
      <c r="I47" s="49">
        <v>0</v>
      </c>
      <c r="J47" s="379">
        <v>0</v>
      </c>
      <c r="K47" s="365">
        <v>0</v>
      </c>
      <c r="L47" s="379">
        <v>1461.5600000000013</v>
      </c>
      <c r="M47">
        <v>0</v>
      </c>
      <c r="N47" s="376" t="str">
        <f>HYPERLINK("http://finance.yahoo.com/q?s=" &amp; E47, "Link")</f>
        <v>Link</v>
      </c>
      <c r="O47" s="375">
        <v>0</v>
      </c>
      <c r="P47" s="375">
        <v>6.7999999999999996E-3</v>
      </c>
    </row>
    <row r="48" spans="1:20" ht="21.95" customHeight="1" x14ac:dyDescent="0.25">
      <c r="A48" s="51"/>
      <c r="B48" s="51"/>
      <c r="C48" s="52"/>
      <c r="E48" s="23" t="s">
        <v>51</v>
      </c>
      <c r="F48" s="248">
        <v>157.59</v>
      </c>
      <c r="G48" s="248">
        <v>157.59</v>
      </c>
      <c r="H48" s="50">
        <v>0</v>
      </c>
      <c r="I48" s="49">
        <v>0</v>
      </c>
      <c r="J48" s="379">
        <v>0</v>
      </c>
      <c r="K48" s="365">
        <v>0</v>
      </c>
      <c r="L48" s="49">
        <v>176.70000000000073</v>
      </c>
      <c r="M48">
        <v>0</v>
      </c>
      <c r="N48" s="376" t="str">
        <f>HYPERLINK("http://finance.yahoo.com/q?s=" &amp; E48, "Link")</f>
        <v>Link</v>
      </c>
      <c r="O48" s="365">
        <v>1.6400000000000001E-2</v>
      </c>
      <c r="P48" s="365">
        <v>3.5999999999999997E-2</v>
      </c>
      <c r="Q48" s="152"/>
    </row>
    <row r="49" spans="1:20" ht="21.95" customHeight="1" x14ac:dyDescent="0.25">
      <c r="A49" s="51"/>
      <c r="B49" s="51"/>
      <c r="C49" s="52"/>
      <c r="E49" s="23" t="s">
        <v>42</v>
      </c>
      <c r="F49" s="248">
        <v>100.57</v>
      </c>
      <c r="G49" s="248">
        <v>100.57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2.2599999999999999E-2</v>
      </c>
      <c r="P49" s="375">
        <v>-1.1999999999999999E-3</v>
      </c>
      <c r="Q49" s="152"/>
      <c r="R49" s="49"/>
      <c r="S49" s="49"/>
    </row>
    <row r="50" spans="1:20" ht="21.95" customHeight="1" x14ac:dyDescent="0.25">
      <c r="A50" s="52"/>
      <c r="B50" s="52"/>
      <c r="C50" s="52"/>
      <c r="E50" s="23" t="s">
        <v>54</v>
      </c>
      <c r="F50" s="248">
        <v>108.84</v>
      </c>
      <c r="G50" s="248">
        <v>108.84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2.4299999999999999E-2</v>
      </c>
      <c r="P50" s="375">
        <v>3.5999999999999999E-3</v>
      </c>
      <c r="R50" s="49"/>
    </row>
    <row r="51" spans="1:20" ht="21.95" customHeight="1" x14ac:dyDescent="0.25">
      <c r="A51" s="51"/>
      <c r="B51" s="51"/>
      <c r="C51" s="52"/>
      <c r="E51" s="23" t="s">
        <v>243</v>
      </c>
      <c r="F51" s="248">
        <v>45.94</v>
      </c>
      <c r="G51" s="248">
        <v>45.94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8.8000000000000005E-3</v>
      </c>
      <c r="R51" s="49"/>
    </row>
    <row r="52" spans="1:20" ht="21.95" customHeight="1" x14ac:dyDescent="0.25">
      <c r="A52" s="51"/>
      <c r="B52" s="51"/>
      <c r="C52" s="52"/>
      <c r="E52" s="23" t="s">
        <v>178</v>
      </c>
      <c r="F52" s="248">
        <v>51.86</v>
      </c>
      <c r="G52" s="248">
        <v>43.162000000000013</v>
      </c>
      <c r="H52" s="336">
        <v>40</v>
      </c>
      <c r="I52" s="49">
        <v>1726.4800000000005</v>
      </c>
      <c r="J52" s="379">
        <v>347.91999999999962</v>
      </c>
      <c r="K52" s="365">
        <v>0.20151985542838569</v>
      </c>
      <c r="L52" s="379">
        <v>684.33000000000493</v>
      </c>
      <c r="M52" s="30">
        <v>42709</v>
      </c>
      <c r="N52" s="376" t="str">
        <f>HYPERLINK("http://finance.yahoo.com/q?s=" &amp; E52, "Link")</f>
        <v>Link</v>
      </c>
      <c r="O52" s="375">
        <v>2.8899999999999999E-2</v>
      </c>
      <c r="P52" s="375">
        <v>5.4000000000000003E-3</v>
      </c>
      <c r="Q52" s="49"/>
      <c r="R52" s="49"/>
      <c r="S52" s="49"/>
      <c r="T52" s="49"/>
    </row>
    <row r="53" spans="1:20" ht="21.95" customHeight="1" x14ac:dyDescent="0.25">
      <c r="A53" s="52"/>
      <c r="B53" s="52"/>
      <c r="C53" s="52"/>
      <c r="E53" s="23" t="s">
        <v>53</v>
      </c>
      <c r="F53" s="248">
        <v>67.38</v>
      </c>
      <c r="G53" s="248">
        <v>67.38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6.4999999999999997E-3</v>
      </c>
      <c r="P53" s="375">
        <v>1.2999999999999999E-3</v>
      </c>
    </row>
    <row r="54" spans="1:20" ht="21.95" customHeight="1" x14ac:dyDescent="0.25">
      <c r="A54" s="52"/>
      <c r="B54" s="52"/>
      <c r="C54" s="52"/>
      <c r="E54" s="23"/>
      <c r="H54" s="336"/>
      <c r="J54" s="379"/>
      <c r="K54" s="365"/>
      <c r="L54" s="379"/>
      <c r="N54" s="376"/>
      <c r="O54" s="375"/>
      <c r="P54" s="375"/>
      <c r="Q54" s="49"/>
      <c r="S54" s="49"/>
    </row>
    <row r="55" spans="1:20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</row>
  </sheetData>
  <sortState ref="A2:U55">
    <sortCondition ref="E1"/>
  </sortState>
  <dataConsolidate/>
  <conditionalFormatting sqref="O1:O1048576">
    <cfRule type="expression" dxfId="87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74" priority="13">
      <formula>$H2=0</formula>
    </cfRule>
  </conditionalFormatting>
  <conditionalFormatting sqref="J2:K200">
    <cfRule type="expression" dxfId="873" priority="14">
      <formula>$J2=0</formula>
    </cfRule>
  </conditionalFormatting>
  <conditionalFormatting sqref="L1:L1048576">
    <cfRule type="expression" dxfId="872" priority="12">
      <formula>$L2=0</formula>
    </cfRule>
  </conditionalFormatting>
  <conditionalFormatting sqref="M1">
    <cfRule type="expression" dxfId="871" priority="8">
      <formula>$L2=0</formula>
    </cfRule>
  </conditionalFormatting>
  <conditionalFormatting sqref="J2:K58">
    <cfRule type="expression" dxfId="870" priority="56">
      <formula>$J2&gt;0</formula>
    </cfRule>
  </conditionalFormatting>
  <conditionalFormatting sqref="L2:L58">
    <cfRule type="expression" dxfId="869" priority="10">
      <formula>$L2&lt;0</formula>
    </cfRule>
    <cfRule type="expression" dxfId="868" priority="11">
      <formula>$L2&gt;0</formula>
    </cfRule>
  </conditionalFormatting>
  <conditionalFormatting sqref="J2:K458">
    <cfRule type="expression" dxfId="867" priority="55">
      <formula>$J2&lt;0</formula>
    </cfRule>
  </conditionalFormatting>
  <conditionalFormatting sqref="P1:P1048576">
    <cfRule type="expression" dxfId="86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302.77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302.77</v>
      </c>
      <c r="R4" s="555">
        <v>-3.3E-3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8" t="s">
        <v>78</v>
      </c>
      <c r="P42" s="618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333.04700000000003</v>
      </c>
      <c r="Q43" s="2"/>
      <c r="T43" s="434" t="s">
        <v>98</v>
      </c>
      <c r="U43" s="517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330.01929999999999</v>
      </c>
      <c r="Q44" s="2"/>
      <c r="T44" s="434" t="s">
        <v>99</v>
      </c>
      <c r="U44" s="517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326.99160000000001</v>
      </c>
      <c r="Q45" s="2"/>
      <c r="T45" s="434" t="s">
        <v>100</v>
      </c>
      <c r="U45" s="517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323.96390000000002</v>
      </c>
      <c r="Q46" s="2"/>
      <c r="T46" s="434" t="s">
        <v>101</v>
      </c>
      <c r="U46" s="517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320.93619999999999</v>
      </c>
      <c r="Q47" s="2"/>
      <c r="T47" s="434" t="s">
        <v>102</v>
      </c>
      <c r="U47" s="517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317.9085</v>
      </c>
      <c r="Q48" s="2"/>
      <c r="T48" s="434" t="s">
        <v>103</v>
      </c>
      <c r="U48" s="517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314.88079999999997</v>
      </c>
      <c r="Q49" s="2"/>
      <c r="T49" s="434" t="s">
        <v>122</v>
      </c>
      <c r="U49" s="517" t="s">
        <v>368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311.85309999999998</v>
      </c>
      <c r="Q50" s="2"/>
      <c r="T50" s="434"/>
      <c r="U50" s="517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308.8254</v>
      </c>
      <c r="Q51" s="2"/>
      <c r="T51" s="434" t="s">
        <v>105</v>
      </c>
      <c r="U51" s="517" t="s">
        <v>403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305.79769999999996</v>
      </c>
      <c r="Q52" s="2"/>
      <c r="T52" s="434" t="s">
        <v>106</v>
      </c>
      <c r="U52" s="517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302.77</v>
      </c>
      <c r="Q53" s="2"/>
      <c r="T53" s="434" t="s">
        <v>107</v>
      </c>
      <c r="U53" s="518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299.7423</v>
      </c>
      <c r="Q54" s="2"/>
      <c r="T54" s="434" t="s">
        <v>110</v>
      </c>
      <c r="U54" s="518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296.71459999999996</v>
      </c>
      <c r="Q55" s="2"/>
      <c r="T55" s="434" t="s">
        <v>108</v>
      </c>
      <c r="U55" s="517" t="s">
        <v>404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293.68689999999998</v>
      </c>
      <c r="T56" s="434" t="s">
        <v>111</v>
      </c>
      <c r="U56" s="517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290.6592</v>
      </c>
      <c r="T57" s="434" t="s">
        <v>112</v>
      </c>
      <c r="U57" s="517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287.63149999999996</v>
      </c>
      <c r="T58" s="434" t="s">
        <v>109</v>
      </c>
      <c r="U58" s="517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284.60379999999998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281.5761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278.54840000000002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275.52069999999998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272.49299999999999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65" priority="58">
      <formula>F19&gt;0</formula>
    </cfRule>
    <cfRule type="expression" dxfId="8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63" priority="47">
      <formula>H25&gt;0</formula>
    </cfRule>
    <cfRule type="expression" dxfId="862" priority="48">
      <formula>H25&lt;0</formula>
    </cfRule>
  </conditionalFormatting>
  <conditionalFormatting sqref="M39">
    <cfRule type="expression" dxfId="861" priority="45">
      <formula>M39&gt;0</formula>
    </cfRule>
    <cfRule type="expression" dxfId="860" priority="46">
      <formula>M39&lt;0</formula>
    </cfRule>
  </conditionalFormatting>
  <conditionalFormatting sqref="F61:F67">
    <cfRule type="expression" dxfId="859" priority="43">
      <formula>F61&gt;0</formula>
    </cfRule>
    <cfRule type="expression" dxfId="858" priority="44">
      <formula>F61&lt;0</formula>
    </cfRule>
  </conditionalFormatting>
  <conditionalFormatting sqref="H61:H67">
    <cfRule type="expression" dxfId="857" priority="41">
      <formula>H61&gt;0</formula>
    </cfRule>
    <cfRule type="expression" dxfId="856" priority="42">
      <formula>H61&lt;0</formula>
    </cfRule>
  </conditionalFormatting>
  <conditionalFormatting sqref="F21:F24">
    <cfRule type="expression" dxfId="855" priority="39">
      <formula>F21&gt;0</formula>
    </cfRule>
    <cfRule type="expression" dxfId="854" priority="40">
      <formula>F21&lt;0</formula>
    </cfRule>
  </conditionalFormatting>
  <conditionalFormatting sqref="H21:H24">
    <cfRule type="expression" dxfId="853" priority="37">
      <formula>H21&gt;0</formula>
    </cfRule>
    <cfRule type="expression" dxfId="852" priority="38">
      <formula>H21&lt;0</formula>
    </cfRule>
  </conditionalFormatting>
  <conditionalFormatting sqref="I25:I28">
    <cfRule type="expression" dxfId="851" priority="31">
      <formula>I25&gt;0</formula>
    </cfRule>
    <cfRule type="expression" dxfId="850" priority="32">
      <formula>I25&lt;0</formula>
    </cfRule>
  </conditionalFormatting>
  <conditionalFormatting sqref="I21:I24">
    <cfRule type="expression" dxfId="849" priority="29">
      <formula>I21&gt;0</formula>
    </cfRule>
    <cfRule type="expression" dxfId="848" priority="30">
      <formula>I21&lt;0</formula>
    </cfRule>
  </conditionalFormatting>
  <conditionalFormatting sqref="H29">
    <cfRule type="expression" dxfId="847" priority="27">
      <formula>H29&gt;0</formula>
    </cfRule>
    <cfRule type="expression" dxfId="846" priority="28">
      <formula>H29&lt;0</formula>
    </cfRule>
  </conditionalFormatting>
  <conditionalFormatting sqref="H30">
    <cfRule type="expression" dxfId="845" priority="25">
      <formula>H30&gt;0</formula>
    </cfRule>
    <cfRule type="expression" dxfId="844" priority="26">
      <formula>H30&lt;0</formula>
    </cfRule>
  </conditionalFormatting>
  <conditionalFormatting sqref="H31">
    <cfRule type="expression" dxfId="843" priority="23">
      <formula>H31&gt;0</formula>
    </cfRule>
    <cfRule type="expression" dxfId="842" priority="24">
      <formula>H31&lt;0</formula>
    </cfRule>
  </conditionalFormatting>
  <conditionalFormatting sqref="Q7">
    <cfRule type="expression" dxfId="841" priority="21">
      <formula>Q7&gt;0</formula>
    </cfRule>
    <cfRule type="expression" dxfId="840" priority="22">
      <formula>Q7&lt;0</formula>
    </cfRule>
  </conditionalFormatting>
  <conditionalFormatting sqref="Q8">
    <cfRule type="expression" dxfId="839" priority="19">
      <formula>Q8&gt;0</formula>
    </cfRule>
    <cfRule type="expression" dxfId="838" priority="20">
      <formula>Q8&lt;0</formula>
    </cfRule>
  </conditionalFormatting>
  <conditionalFormatting sqref="F73:F82">
    <cfRule type="expression" dxfId="837" priority="17">
      <formula>F73&gt;0</formula>
    </cfRule>
    <cfRule type="expression" dxfId="836" priority="18">
      <formula>F73&lt;0</formula>
    </cfRule>
  </conditionalFormatting>
  <conditionalFormatting sqref="H73:H76">
    <cfRule type="expression" dxfId="835" priority="15">
      <formula>H73&gt;0</formula>
    </cfRule>
    <cfRule type="expression" dxfId="834" priority="16">
      <formula>H73&lt;0</formula>
    </cfRule>
  </conditionalFormatting>
  <conditionalFormatting sqref="F69:F72">
    <cfRule type="expression" dxfId="833" priority="13">
      <formula>F69&gt;0</formula>
    </cfRule>
    <cfRule type="expression" dxfId="832" priority="14">
      <formula>F69&lt;0</formula>
    </cfRule>
  </conditionalFormatting>
  <conditionalFormatting sqref="H69:H72">
    <cfRule type="expression" dxfId="831" priority="11">
      <formula>H69&gt;0</formula>
    </cfRule>
    <cfRule type="expression" dxfId="830" priority="12">
      <formula>H69&lt;0</formula>
    </cfRule>
  </conditionalFormatting>
  <conditionalFormatting sqref="I73:I76">
    <cfRule type="expression" dxfId="829" priority="9">
      <formula>I73&gt;0</formula>
    </cfRule>
    <cfRule type="expression" dxfId="828" priority="10">
      <formula>I73&lt;0</formula>
    </cfRule>
  </conditionalFormatting>
  <conditionalFormatting sqref="I69:I72">
    <cfRule type="expression" dxfId="827" priority="7">
      <formula>I69&gt;0</formula>
    </cfRule>
    <cfRule type="expression" dxfId="826" priority="8">
      <formula>I69&lt;0</formula>
    </cfRule>
  </conditionalFormatting>
  <conditionalFormatting sqref="H77">
    <cfRule type="expression" dxfId="825" priority="5">
      <formula>H77&gt;0</formula>
    </cfRule>
    <cfRule type="expression" dxfId="824" priority="6">
      <formula>H77&lt;0</formula>
    </cfRule>
  </conditionalFormatting>
  <conditionalFormatting sqref="H78">
    <cfRule type="expression" dxfId="823" priority="3">
      <formula>H78&gt;0</formula>
    </cfRule>
    <cfRule type="expression" dxfId="822" priority="4">
      <formula>H78&lt;0</formula>
    </cfRule>
  </conditionalFormatting>
  <conditionalFormatting sqref="H79">
    <cfRule type="expression" dxfId="821" priority="1">
      <formula>H79&gt;0</formula>
    </cfRule>
    <cfRule type="expression" dxfId="8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36.06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36.06</v>
      </c>
      <c r="R4" s="555">
        <v>-1.8499999999999999E-2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618" t="s">
        <v>78</v>
      </c>
      <c r="P42" s="618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39.666000000000004</v>
      </c>
      <c r="Q43" s="2"/>
      <c r="T43" s="139" t="s">
        <v>98</v>
      </c>
      <c r="U43" s="370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39.305400000000006</v>
      </c>
      <c r="Q44" s="2"/>
      <c r="T44" s="108" t="s">
        <v>99</v>
      </c>
      <c r="U44" s="371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38.944800000000008</v>
      </c>
      <c r="Q45" s="2"/>
      <c r="T45" s="108" t="s">
        <v>100</v>
      </c>
      <c r="U45" s="371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38.584200000000003</v>
      </c>
      <c r="Q46" s="2"/>
      <c r="T46" s="108" t="s">
        <v>101</v>
      </c>
      <c r="U46" s="371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38.223600000000005</v>
      </c>
      <c r="Q47" s="2"/>
      <c r="T47" s="108" t="s">
        <v>102</v>
      </c>
      <c r="U47" s="371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37.863000000000007</v>
      </c>
      <c r="Q48" s="2"/>
      <c r="T48" s="108" t="s">
        <v>103</v>
      </c>
      <c r="U48" s="371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37.502400000000002</v>
      </c>
      <c r="Q49" s="2"/>
      <c r="T49" s="108" t="s">
        <v>122</v>
      </c>
      <c r="U49" s="371" t="s">
        <v>520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37.141800000000003</v>
      </c>
      <c r="Q50" s="2"/>
      <c r="T50" s="108"/>
      <c r="U50" s="371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36.781200000000005</v>
      </c>
      <c r="Q51" s="2"/>
      <c r="T51" s="108" t="s">
        <v>105</v>
      </c>
      <c r="U51" s="371" t="s">
        <v>403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36.4206</v>
      </c>
      <c r="Q52" s="2"/>
      <c r="T52" s="108" t="s">
        <v>106</v>
      </c>
      <c r="U52" s="371" t="s">
        <v>392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36.06</v>
      </c>
      <c r="Q53" s="2"/>
      <c r="T53" s="108" t="s">
        <v>107</v>
      </c>
      <c r="U53" s="372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35.699400000000004</v>
      </c>
      <c r="Q54" s="2"/>
      <c r="T54" s="108" t="s">
        <v>110</v>
      </c>
      <c r="U54" s="372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35.338799999999999</v>
      </c>
      <c r="Q55" s="2"/>
      <c r="T55" s="108" t="s">
        <v>108</v>
      </c>
      <c r="U55" s="371" t="s">
        <v>521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34.978200000000001</v>
      </c>
      <c r="T56" s="108" t="s">
        <v>111</v>
      </c>
      <c r="U56" s="371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34.617600000000003</v>
      </c>
      <c r="T57" s="108" t="s">
        <v>112</v>
      </c>
      <c r="U57" s="371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34.256999999999998</v>
      </c>
      <c r="T58" s="108" t="s">
        <v>109</v>
      </c>
      <c r="U58" s="371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33.8964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33.535800000000002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33.175200000000004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32.814600000000006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32.454000000000001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19" priority="25">
      <formula>N19&gt;0</formula>
    </cfRule>
    <cfRule type="expression" dxfId="81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17" priority="19">
      <formula>F21&gt;0</formula>
    </cfRule>
    <cfRule type="expression" dxfId="816" priority="20">
      <formula>F21&lt;0</formula>
    </cfRule>
  </conditionalFormatting>
  <conditionalFormatting sqref="H21:H31">
    <cfRule type="expression" dxfId="815" priority="17">
      <formula>H21&gt;0</formula>
    </cfRule>
    <cfRule type="expression" dxfId="814" priority="18">
      <formula>H21&lt;0</formula>
    </cfRule>
  </conditionalFormatting>
  <conditionalFormatting sqref="I21:I31">
    <cfRule type="expression" dxfId="813" priority="15">
      <formula>I21&gt;0</formula>
    </cfRule>
    <cfRule type="expression" dxfId="812" priority="16">
      <formula>I21&lt;0</formula>
    </cfRule>
  </conditionalFormatting>
  <conditionalFormatting sqref="Q8">
    <cfRule type="expression" dxfId="811" priority="7">
      <formula>Q8&gt;0</formula>
    </cfRule>
    <cfRule type="expression" dxfId="810" priority="8">
      <formula>Q8&lt;0</formula>
    </cfRule>
  </conditionalFormatting>
  <conditionalFormatting sqref="Q7">
    <cfRule type="expression" dxfId="809" priority="9">
      <formula>Q7&gt;0</formula>
    </cfRule>
    <cfRule type="expression" dxfId="808" priority="10">
      <formula>Q7&lt;0</formula>
    </cfRule>
  </conditionalFormatting>
  <conditionalFormatting sqref="F56:F66">
    <cfRule type="expression" dxfId="807" priority="5">
      <formula>F56&gt;0</formula>
    </cfRule>
    <cfRule type="expression" dxfId="806" priority="6">
      <formula>F56&lt;0</formula>
    </cfRule>
  </conditionalFormatting>
  <conditionalFormatting sqref="H56:H66">
    <cfRule type="expression" dxfId="805" priority="3">
      <formula>H56&gt;0</formula>
    </cfRule>
    <cfRule type="expression" dxfId="804" priority="4">
      <formula>H56&lt;0</formula>
    </cfRule>
  </conditionalFormatting>
  <conditionalFormatting sqref="I56:I66">
    <cfRule type="expression" dxfId="803" priority="1">
      <formula>I56&gt;0</formula>
    </cfRule>
    <cfRule type="expression" dxfId="80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91.82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91.82</v>
      </c>
      <c r="R4" s="555">
        <v>-4.5999999999999999E-3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675.95000000000073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675.95000000000073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618" t="s">
        <v>78</v>
      </c>
      <c r="P42" s="618"/>
      <c r="T42" s="108" t="s">
        <v>100</v>
      </c>
      <c r="U42" s="371" t="s">
        <v>522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101.002</v>
      </c>
      <c r="Q43" s="2"/>
      <c r="T43" s="108" t="s">
        <v>101</v>
      </c>
      <c r="U43" s="371" t="s">
        <v>523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100.0838</v>
      </c>
      <c r="Q44" s="2"/>
      <c r="T44" s="108" t="s">
        <v>102</v>
      </c>
      <c r="U44" s="371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99.165599999999998</v>
      </c>
      <c r="Q45" s="2"/>
      <c r="T45" s="108" t="s">
        <v>103</v>
      </c>
      <c r="U45" s="371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98.247399999999999</v>
      </c>
      <c r="Q46" s="2"/>
      <c r="T46" s="108" t="s">
        <v>104</v>
      </c>
      <c r="U46" s="371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97.3292</v>
      </c>
      <c r="Q47" s="2"/>
      <c r="T47" s="108"/>
      <c r="U47" s="371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96.411000000000001</v>
      </c>
      <c r="Q48" s="2"/>
      <c r="T48" s="108" t="s">
        <v>105</v>
      </c>
      <c r="U48" s="371" t="s">
        <v>524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95.492800000000003</v>
      </c>
      <c r="Q49" s="2"/>
      <c r="T49" s="108" t="s">
        <v>106</v>
      </c>
      <c r="U49" s="371" t="s">
        <v>525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94.57459999999999</v>
      </c>
      <c r="Q50" s="2"/>
      <c r="T50" s="108" t="s">
        <v>107</v>
      </c>
      <c r="U50" s="372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93.656399999999991</v>
      </c>
      <c r="Q51" s="2"/>
      <c r="T51" s="108" t="s">
        <v>110</v>
      </c>
      <c r="U51" s="372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92.738199999999992</v>
      </c>
      <c r="Q52" s="2"/>
      <c r="T52" s="108" t="s">
        <v>108</v>
      </c>
      <c r="U52" s="371" t="s">
        <v>526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91.82</v>
      </c>
      <c r="Q53" s="2"/>
      <c r="T53" s="108" t="s">
        <v>111</v>
      </c>
      <c r="U53" s="371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90.901799999999994</v>
      </c>
      <c r="Q54" s="2"/>
      <c r="T54" s="108" t="s">
        <v>112</v>
      </c>
      <c r="U54" s="371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89.983599999999996</v>
      </c>
      <c r="Q55" s="2"/>
      <c r="T55" s="108" t="s">
        <v>109</v>
      </c>
      <c r="U55" s="371" t="s">
        <v>527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89.065399999999997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88.147199999999984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87.228999999999985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86.310799999999986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85.392600000000002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84.474400000000003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83.55619999999999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82.637999999999991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801" priority="27">
      <formula>N19&gt;0</formula>
    </cfRule>
    <cfRule type="expression" dxfId="80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99" priority="21">
      <formula>F29&gt;0</formula>
    </cfRule>
    <cfRule type="expression" dxfId="798" priority="22">
      <formula>F29&lt;0</formula>
    </cfRule>
  </conditionalFormatting>
  <conditionalFormatting sqref="H29:H47 H51:H76">
    <cfRule type="expression" dxfId="797" priority="19">
      <formula>H29&gt;0</formula>
    </cfRule>
    <cfRule type="expression" dxfId="796" priority="20">
      <formula>H29&lt;0</formula>
    </cfRule>
  </conditionalFormatting>
  <conditionalFormatting sqref="I25:I47 I50:I76">
    <cfRule type="expression" dxfId="795" priority="17">
      <formula>I25&gt;0</formula>
    </cfRule>
    <cfRule type="expression" dxfId="794" priority="18">
      <formula>I25&lt;0</formula>
    </cfRule>
  </conditionalFormatting>
  <conditionalFormatting sqref="Q7">
    <cfRule type="expression" dxfId="793" priority="15">
      <formula>Q7&gt;0</formula>
    </cfRule>
    <cfRule type="expression" dxfId="792" priority="16">
      <formula>Q7&lt;0</formula>
    </cfRule>
  </conditionalFormatting>
  <conditionalFormatting sqref="Q8">
    <cfRule type="expression" dxfId="791" priority="13">
      <formula>Q8&gt;0</formula>
    </cfRule>
    <cfRule type="expression" dxfId="790" priority="14">
      <formula>Q8&lt;0</formula>
    </cfRule>
  </conditionalFormatting>
  <conditionalFormatting sqref="F25:F28">
    <cfRule type="expression" dxfId="789" priority="11">
      <formula>F25&gt;0</formula>
    </cfRule>
    <cfRule type="expression" dxfId="788" priority="12">
      <formula>F25&lt;0</formula>
    </cfRule>
  </conditionalFormatting>
  <conditionalFormatting sqref="H25:H28">
    <cfRule type="expression" dxfId="787" priority="9">
      <formula>H25&gt;0</formula>
    </cfRule>
    <cfRule type="expression" dxfId="786" priority="10">
      <formula>H25&lt;0</formula>
    </cfRule>
  </conditionalFormatting>
  <conditionalFormatting sqref="F50:F64">
    <cfRule type="expression" dxfId="785" priority="3">
      <formula>F50&gt;0</formula>
    </cfRule>
    <cfRule type="expression" dxfId="784" priority="4">
      <formula>F50&lt;0</formula>
    </cfRule>
  </conditionalFormatting>
  <conditionalFormatting sqref="H50:H64">
    <cfRule type="expression" dxfId="783" priority="1">
      <formula>H50&gt;0</formula>
    </cfRule>
    <cfRule type="expression" dxfId="78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111.46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111.46</v>
      </c>
      <c r="R4" s="555">
        <v>-1E-3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1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8" t="s">
        <v>78</v>
      </c>
      <c r="P42" s="618"/>
      <c r="T42" s="108" t="s">
        <v>100</v>
      </c>
      <c r="U42" s="371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122.60600000000001</v>
      </c>
      <c r="Q43" s="2"/>
      <c r="T43" s="108" t="s">
        <v>101</v>
      </c>
      <c r="U43" s="371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121.4914</v>
      </c>
      <c r="Q44" s="2"/>
      <c r="T44" s="108" t="s">
        <v>102</v>
      </c>
      <c r="U44" s="371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120.3768</v>
      </c>
      <c r="Q45" s="2"/>
      <c r="T45" s="108" t="s">
        <v>103</v>
      </c>
      <c r="U45" s="371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119.26220000000001</v>
      </c>
      <c r="Q46" s="2"/>
      <c r="T46" s="108" t="s">
        <v>122</v>
      </c>
      <c r="U46" s="371" t="s">
        <v>371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118.1476</v>
      </c>
      <c r="Q47" s="2"/>
      <c r="T47" s="108"/>
      <c r="U47" s="371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117.033</v>
      </c>
      <c r="Q48" s="2"/>
      <c r="T48" s="108" t="s">
        <v>105</v>
      </c>
      <c r="U48" s="371" t="s">
        <v>403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115.91839999999999</v>
      </c>
      <c r="Q49" s="2"/>
      <c r="T49" s="108" t="s">
        <v>106</v>
      </c>
      <c r="U49" s="371" t="s">
        <v>528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114.8038</v>
      </c>
      <c r="Q50" s="2"/>
      <c r="T50" s="108" t="s">
        <v>107</v>
      </c>
      <c r="U50" s="372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113.6892</v>
      </c>
      <c r="Q51" s="2"/>
      <c r="T51" s="108" t="s">
        <v>110</v>
      </c>
      <c r="U51" s="372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112.57459999999999</v>
      </c>
      <c r="Q52" s="2"/>
      <c r="T52" s="108" t="s">
        <v>108</v>
      </c>
      <c r="U52" s="371" t="s">
        <v>529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111.46</v>
      </c>
      <c r="Q53" s="2"/>
      <c r="T53" s="108" t="s">
        <v>111</v>
      </c>
      <c r="U53" s="371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110.3454</v>
      </c>
      <c r="Q54" s="2"/>
      <c r="T54" s="108" t="s">
        <v>112</v>
      </c>
      <c r="U54" s="371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109.23079999999999</v>
      </c>
      <c r="Q55" s="2"/>
      <c r="T55" s="108" t="s">
        <v>109</v>
      </c>
      <c r="U55" s="371" t="s">
        <v>395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108.11619999999999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107.0016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105.88699999999999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104.77239999999999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103.65779999999999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102.5432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101.4286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100.31399999999999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81" priority="35">
      <formula>N19&gt;0</formula>
    </cfRule>
    <cfRule type="expression" dxfId="78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79" priority="21">
      <formula>F25&gt;0</formula>
    </cfRule>
    <cfRule type="expression" dxfId="778" priority="22">
      <formula>F25&lt;0</formula>
    </cfRule>
  </conditionalFormatting>
  <conditionalFormatting sqref="H25:H47">
    <cfRule type="expression" dxfId="777" priority="19">
      <formula>H25&gt;0</formula>
    </cfRule>
    <cfRule type="expression" dxfId="776" priority="20">
      <formula>H25&lt;0</formula>
    </cfRule>
  </conditionalFormatting>
  <conditionalFormatting sqref="I25:I27">
    <cfRule type="expression" dxfId="775" priority="15">
      <formula>I25&gt;0</formula>
    </cfRule>
    <cfRule type="expression" dxfId="774" priority="16">
      <formula>I25&lt;0</formula>
    </cfRule>
  </conditionalFormatting>
  <conditionalFormatting sqref="Q7">
    <cfRule type="expression" dxfId="773" priority="5">
      <formula>Q7&gt;0</formula>
    </cfRule>
    <cfRule type="expression" dxfId="772" priority="6">
      <formula>Q7&lt;0</formula>
    </cfRule>
  </conditionalFormatting>
  <conditionalFormatting sqref="Q8">
    <cfRule type="expression" dxfId="771" priority="3">
      <formula>Q8&gt;0</formula>
    </cfRule>
    <cfRule type="expression" dxfId="77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71.489999999999995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71.489999999999995</v>
      </c>
      <c r="R4" s="525">
        <v>-8.8999999999999999E-3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350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78.638999999999996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77.924099999999996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77.209199999999996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76.494299999999996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75.779399999999995</v>
      </c>
      <c r="Q45" s="2"/>
      <c r="T45" s="93" t="s">
        <v>100</v>
      </c>
      <c r="U45" s="130" t="s">
        <v>530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75.064499999999995</v>
      </c>
      <c r="Q46" s="2"/>
      <c r="T46" s="93" t="s">
        <v>101</v>
      </c>
      <c r="U46" s="130" t="s">
        <v>531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74.349599999999995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73.634699999999995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72.919799999999995</v>
      </c>
      <c r="Q49" s="2"/>
      <c r="T49" s="93" t="s">
        <v>122</v>
      </c>
      <c r="U49" s="130" t="s">
        <v>372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3" t="s">
        <v>245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72.204899999999995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71.489999999999995</v>
      </c>
      <c r="Q51" s="2"/>
      <c r="T51" s="93" t="s">
        <v>105</v>
      </c>
      <c r="U51" s="130" t="s">
        <v>532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70.775099999999995</v>
      </c>
      <c r="Q52" s="2"/>
      <c r="T52" s="93" t="s">
        <v>106</v>
      </c>
      <c r="U52" s="130" t="s">
        <v>533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70.060199999999995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69.345299999999995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68.630399999999995</v>
      </c>
      <c r="T55" s="93" t="s">
        <v>108</v>
      </c>
      <c r="U55" s="130" t="s">
        <v>534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67.915499999999994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67.200599999999994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66.485699999999994</v>
      </c>
      <c r="T58" s="93" t="s">
        <v>109</v>
      </c>
      <c r="U58" s="130" t="s">
        <v>535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65.770799999999994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65.055899999999994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64.340999999999994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69" priority="9">
      <formula>F36&gt;0</formula>
    </cfRule>
    <cfRule type="expression" dxfId="768" priority="10">
      <formula>F36&lt;0</formula>
    </cfRule>
  </conditionalFormatting>
  <conditionalFormatting sqref="F25:F35">
    <cfRule type="expression" dxfId="767" priority="7">
      <formula>F25&gt;0</formula>
    </cfRule>
    <cfRule type="expression" dxfId="766" priority="8">
      <formula>F25&lt;0</formula>
    </cfRule>
  </conditionalFormatting>
  <conditionalFormatting sqref="H25:H35">
    <cfRule type="expression" dxfId="765" priority="5">
      <formula>H25&gt;0</formula>
    </cfRule>
    <cfRule type="expression" dxfId="764" priority="6">
      <formula>H25&lt;0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80.150000000000006</v>
      </c>
      <c r="Y2" s="10">
        <v>80.67</v>
      </c>
      <c r="Z2" s="10">
        <v>79.73</v>
      </c>
      <c r="AA2" s="10">
        <v>80.06</v>
      </c>
      <c r="AB2" s="95">
        <v>1408700</v>
      </c>
      <c r="AC2" s="10">
        <v>80.06</v>
      </c>
      <c r="AD2" s="2">
        <f>Y2-Z2</f>
        <v>0.93999999999999773</v>
      </c>
      <c r="AE2" s="138">
        <f>AC2/AC3-1</f>
        <v>4.3909170743947623E-3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78.31</v>
      </c>
      <c r="T3" s="1"/>
      <c r="W3" s="133">
        <v>42697</v>
      </c>
      <c r="X3" s="10">
        <v>79.459999999999994</v>
      </c>
      <c r="Y3" s="10">
        <v>80.33</v>
      </c>
      <c r="Z3" s="10">
        <v>79.22</v>
      </c>
      <c r="AA3" s="10">
        <v>79.709999999999994</v>
      </c>
      <c r="AB3" s="95">
        <v>2450600</v>
      </c>
      <c r="AC3" s="10">
        <v>79.709999999999994</v>
      </c>
      <c r="AD3" s="2">
        <f t="shared" ref="AD3:AD66" si="0">Y3-Z3</f>
        <v>1.1099999999999994</v>
      </c>
      <c r="AE3" s="138">
        <f t="shared" ref="AE3:AE66" si="1">AC3/AC4-1</f>
        <v>5.1702395964690062E-3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78.31</v>
      </c>
      <c r="R4" s="560">
        <v>-4.4000000000000003E-3</v>
      </c>
      <c r="T4" s="163"/>
      <c r="U4" s="1"/>
      <c r="W4" s="133">
        <v>42696</v>
      </c>
      <c r="X4" s="10">
        <v>77.510000000000005</v>
      </c>
      <c r="Y4" s="10">
        <v>80</v>
      </c>
      <c r="Z4" s="10">
        <v>77.510000000000005</v>
      </c>
      <c r="AA4" s="10">
        <v>79.3</v>
      </c>
      <c r="AB4" s="95">
        <v>4804700</v>
      </c>
      <c r="AC4" s="10">
        <v>79.3</v>
      </c>
      <c r="AD4" s="2">
        <f t="shared" si="0"/>
        <v>2.4899999999999949</v>
      </c>
      <c r="AE4" s="138">
        <f t="shared" si="1"/>
        <v>3.3359395360959221E-2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76.5</v>
      </c>
      <c r="Y5" s="10">
        <v>76.86</v>
      </c>
      <c r="Z5" s="10">
        <v>76.03</v>
      </c>
      <c r="AA5" s="10">
        <v>76.739999999999995</v>
      </c>
      <c r="AB5" s="95">
        <v>3171900</v>
      </c>
      <c r="AC5" s="10">
        <v>76.739999999999995</v>
      </c>
      <c r="AD5" s="2">
        <f t="shared" si="0"/>
        <v>0.82999999999999829</v>
      </c>
      <c r="AE5" s="138">
        <f t="shared" si="1"/>
        <v>-1.6911669051646872E-3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76.790000000000006</v>
      </c>
      <c r="Y6" s="10">
        <v>77.11</v>
      </c>
      <c r="Z6" s="10">
        <v>76.180000000000007</v>
      </c>
      <c r="AA6" s="10">
        <v>76.87</v>
      </c>
      <c r="AB6" s="95">
        <v>2740100</v>
      </c>
      <c r="AC6" s="10">
        <v>76.87</v>
      </c>
      <c r="AD6" s="2">
        <f t="shared" si="0"/>
        <v>0.92999999999999261</v>
      </c>
      <c r="AE6" s="138">
        <f t="shared" si="1"/>
        <v>-5.2008841503048409E-4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42691</v>
      </c>
      <c r="X7" s="10">
        <v>76.489999999999995</v>
      </c>
      <c r="Y7" s="10">
        <v>76.989999999999995</v>
      </c>
      <c r="Z7" s="10">
        <v>75.94</v>
      </c>
      <c r="AA7" s="10">
        <v>76.91</v>
      </c>
      <c r="AB7" s="95">
        <v>3172500</v>
      </c>
      <c r="AC7" s="10">
        <v>76.91</v>
      </c>
      <c r="AD7" s="2">
        <f t="shared" si="0"/>
        <v>1.0499999999999972</v>
      </c>
      <c r="AE7" s="138">
        <f t="shared" si="1"/>
        <v>3.5229645093945994E-3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77.709999999999994</v>
      </c>
      <c r="Y8" s="10">
        <v>77.75</v>
      </c>
      <c r="Z8" s="10">
        <v>76.48</v>
      </c>
      <c r="AA8" s="10">
        <v>76.64</v>
      </c>
      <c r="AB8" s="95">
        <v>2849600</v>
      </c>
      <c r="AC8" s="10">
        <v>76.64</v>
      </c>
      <c r="AD8" s="2">
        <f t="shared" si="0"/>
        <v>1.269999999999996</v>
      </c>
      <c r="AE8" s="138">
        <f t="shared" si="1"/>
        <v>-2.7325959661678167E-3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76.59</v>
      </c>
      <c r="Y9" s="10">
        <v>77.099999999999994</v>
      </c>
      <c r="Z9" s="10">
        <v>75.75</v>
      </c>
      <c r="AA9" s="10">
        <v>76.849999999999994</v>
      </c>
      <c r="AB9" s="95">
        <v>4336900</v>
      </c>
      <c r="AC9" s="10">
        <v>76.849999999999994</v>
      </c>
      <c r="AD9" s="2">
        <f t="shared" si="0"/>
        <v>1.3499999999999943</v>
      </c>
      <c r="AE9" s="138">
        <f t="shared" si="1"/>
        <v>2.4784763892511386E-3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42688</v>
      </c>
      <c r="X10" s="10">
        <v>75</v>
      </c>
      <c r="Y10" s="10">
        <v>76.900000000000006</v>
      </c>
      <c r="Z10" s="10">
        <v>74.98</v>
      </c>
      <c r="AA10" s="10">
        <v>76.66</v>
      </c>
      <c r="AB10" s="95">
        <v>4476600</v>
      </c>
      <c r="AC10" s="10">
        <v>76.66</v>
      </c>
      <c r="AD10" s="2">
        <f t="shared" si="0"/>
        <v>1.9200000000000017</v>
      </c>
      <c r="AE10" s="138">
        <f t="shared" si="1"/>
        <v>2.6238286479250306E-2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42685</v>
      </c>
      <c r="X11" s="10">
        <v>74.400000000000006</v>
      </c>
      <c r="Y11" s="10">
        <v>75.45</v>
      </c>
      <c r="Z11" s="10">
        <v>73.89</v>
      </c>
      <c r="AA11" s="10">
        <v>74.7</v>
      </c>
      <c r="AB11" s="95">
        <v>4009400</v>
      </c>
      <c r="AC11" s="10">
        <v>74.7</v>
      </c>
      <c r="AD11" s="2">
        <f t="shared" si="0"/>
        <v>1.5600000000000023</v>
      </c>
      <c r="AE11" s="138">
        <f t="shared" si="1"/>
        <v>4.3022317827374756E-3</v>
      </c>
    </row>
    <row r="12" spans="1:31" x14ac:dyDescent="0.25">
      <c r="H12" s="72"/>
      <c r="W12" s="133">
        <v>42684</v>
      </c>
      <c r="X12" s="10">
        <v>71.75</v>
      </c>
      <c r="Y12" s="10">
        <v>74.599999999999994</v>
      </c>
      <c r="Z12" s="10">
        <v>71.73</v>
      </c>
      <c r="AA12" s="10">
        <v>74.38</v>
      </c>
      <c r="AB12" s="95">
        <v>6958600</v>
      </c>
      <c r="AC12" s="10">
        <v>74.38</v>
      </c>
      <c r="AD12" s="2">
        <f t="shared" si="0"/>
        <v>2.8699999999999903</v>
      </c>
      <c r="AE12" s="138">
        <f t="shared" si="1"/>
        <v>4.0279720279720266E-2</v>
      </c>
    </row>
    <row r="13" spans="1:31" x14ac:dyDescent="0.25">
      <c r="H13" s="72"/>
      <c r="W13" s="133">
        <v>42683</v>
      </c>
      <c r="X13" s="10">
        <v>68.64</v>
      </c>
      <c r="Y13" s="10">
        <v>71.510000000000005</v>
      </c>
      <c r="Z13" s="10">
        <v>68.38</v>
      </c>
      <c r="AA13" s="10">
        <v>71.5</v>
      </c>
      <c r="AB13" s="95">
        <v>3190700</v>
      </c>
      <c r="AC13" s="10">
        <v>71.5</v>
      </c>
      <c r="AD13" s="2">
        <f t="shared" si="0"/>
        <v>3.1300000000000097</v>
      </c>
      <c r="AE13" s="138">
        <f t="shared" si="1"/>
        <v>2.5530694205393001E-2</v>
      </c>
    </row>
    <row r="14" spans="1:31" x14ac:dyDescent="0.25">
      <c r="H14" s="72"/>
      <c r="W14" s="133">
        <v>42682</v>
      </c>
      <c r="X14" s="10">
        <v>69.83</v>
      </c>
      <c r="Y14" s="10">
        <v>70.08</v>
      </c>
      <c r="Z14" s="10">
        <v>68.92</v>
      </c>
      <c r="AA14" s="10">
        <v>69.72</v>
      </c>
      <c r="AB14" s="95">
        <v>1951100</v>
      </c>
      <c r="AC14" s="10">
        <v>69.72</v>
      </c>
      <c r="AD14" s="2">
        <f t="shared" si="0"/>
        <v>1.1599999999999966</v>
      </c>
      <c r="AE14" s="138">
        <f t="shared" si="1"/>
        <v>-7.1664038985230771E-4</v>
      </c>
    </row>
    <row r="15" spans="1:31" x14ac:dyDescent="0.25">
      <c r="H15" s="72"/>
      <c r="W15" s="133">
        <v>42681</v>
      </c>
      <c r="X15" s="10">
        <v>69.13</v>
      </c>
      <c r="Y15" s="10">
        <v>70.010000000000005</v>
      </c>
      <c r="Z15" s="10">
        <v>69</v>
      </c>
      <c r="AA15" s="10">
        <v>69.77</v>
      </c>
      <c r="AB15" s="95">
        <v>2142500</v>
      </c>
      <c r="AC15" s="10">
        <v>69.77</v>
      </c>
      <c r="AD15" s="2">
        <f t="shared" si="0"/>
        <v>1.0100000000000051</v>
      </c>
      <c r="AE15" s="138">
        <f t="shared" si="1"/>
        <v>1.8094265285276467E-2</v>
      </c>
    </row>
    <row r="16" spans="1:31" x14ac:dyDescent="0.25">
      <c r="H16" s="72"/>
      <c r="W16" s="133">
        <v>42678</v>
      </c>
      <c r="X16" s="10">
        <v>68.569999999999993</v>
      </c>
      <c r="Y16" s="10">
        <v>69.150000000000006</v>
      </c>
      <c r="Z16" s="10">
        <v>68.040000000000006</v>
      </c>
      <c r="AA16" s="10">
        <v>68.53</v>
      </c>
      <c r="AB16" s="95">
        <v>2350400</v>
      </c>
      <c r="AC16" s="10">
        <v>68.53</v>
      </c>
      <c r="AD16" s="2">
        <f t="shared" si="0"/>
        <v>1.1099999999999994</v>
      </c>
      <c r="AE16" s="138">
        <f t="shared" si="1"/>
        <v>0</v>
      </c>
    </row>
    <row r="17" spans="1:31" x14ac:dyDescent="0.25">
      <c r="W17" s="133">
        <v>42677</v>
      </c>
      <c r="X17" s="10">
        <v>69.790000000000006</v>
      </c>
      <c r="Y17" s="10">
        <v>69.91</v>
      </c>
      <c r="Z17" s="10">
        <v>68.36</v>
      </c>
      <c r="AA17" s="10">
        <v>68.53</v>
      </c>
      <c r="AB17" s="95">
        <v>2979500</v>
      </c>
      <c r="AC17" s="10">
        <v>68.53</v>
      </c>
      <c r="AD17" s="2">
        <f t="shared" si="0"/>
        <v>1.5499999999999972</v>
      </c>
      <c r="AE17" s="138">
        <f t="shared" si="1"/>
        <v>-1.5373563218390673E-2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68.849999999999994</v>
      </c>
      <c r="Y18" s="10">
        <v>69.790000000000006</v>
      </c>
      <c r="Z18" s="10">
        <v>68.849999999999994</v>
      </c>
      <c r="AA18" s="10">
        <v>69.599999999999994</v>
      </c>
      <c r="AB18" s="95">
        <v>2647900</v>
      </c>
      <c r="AC18" s="10">
        <v>69.599999999999994</v>
      </c>
      <c r="AD18" s="2">
        <f t="shared" si="0"/>
        <v>0.94000000000001194</v>
      </c>
      <c r="AE18" s="138">
        <f t="shared" si="1"/>
        <v>7.9652425778420355E-3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69.040000000000006</v>
      </c>
      <c r="Y19" s="10">
        <v>69.290000000000006</v>
      </c>
      <c r="Z19" s="10">
        <v>68.650000000000006</v>
      </c>
      <c r="AA19" s="10">
        <v>69.05</v>
      </c>
      <c r="AB19" s="95">
        <v>2738300</v>
      </c>
      <c r="AC19" s="10">
        <v>69.05</v>
      </c>
      <c r="AD19" s="2">
        <f t="shared" si="0"/>
        <v>0.64000000000000057</v>
      </c>
      <c r="AE19" s="138">
        <f t="shared" si="1"/>
        <v>-5.7895498624993547E-4</v>
      </c>
    </row>
    <row r="20" spans="1:31" x14ac:dyDescent="0.25">
      <c r="W20" s="133">
        <v>42674</v>
      </c>
      <c r="X20" s="10">
        <v>68.41</v>
      </c>
      <c r="Y20" s="10">
        <v>69.22</v>
      </c>
      <c r="Z20" s="10">
        <v>68.34</v>
      </c>
      <c r="AA20" s="10">
        <v>69.09</v>
      </c>
      <c r="AB20" s="95">
        <v>2876200</v>
      </c>
      <c r="AC20" s="10">
        <v>69.09</v>
      </c>
      <c r="AD20" s="2">
        <f t="shared" si="0"/>
        <v>0.87999999999999545</v>
      </c>
      <c r="AE20" s="138">
        <f t="shared" si="1"/>
        <v>1.097453906935919E-2</v>
      </c>
    </row>
    <row r="21" spans="1:31" x14ac:dyDescent="0.25">
      <c r="W21" s="133">
        <v>42671</v>
      </c>
      <c r="X21" s="10">
        <v>67.569999999999993</v>
      </c>
      <c r="Y21" s="10">
        <v>68.66</v>
      </c>
      <c r="Z21" s="10">
        <v>67.44</v>
      </c>
      <c r="AA21" s="10">
        <v>68.34</v>
      </c>
      <c r="AB21" s="95">
        <v>2089700</v>
      </c>
      <c r="AC21" s="10">
        <v>68.34</v>
      </c>
      <c r="AD21" s="2">
        <f t="shared" si="0"/>
        <v>1.2199999999999989</v>
      </c>
      <c r="AE21" s="138">
        <f t="shared" si="1"/>
        <v>1.3194959229058556E-2</v>
      </c>
    </row>
    <row r="22" spans="1:31" x14ac:dyDescent="0.25">
      <c r="W22" s="133">
        <v>42670</v>
      </c>
      <c r="X22" s="10">
        <v>68.47</v>
      </c>
      <c r="Y22" s="10">
        <v>68.64</v>
      </c>
      <c r="Z22" s="10">
        <v>67.41</v>
      </c>
      <c r="AA22" s="10">
        <v>67.45</v>
      </c>
      <c r="AB22" s="95">
        <v>2503700</v>
      </c>
      <c r="AC22" s="10">
        <v>67.45</v>
      </c>
      <c r="AD22" s="2">
        <f t="shared" si="0"/>
        <v>1.230000000000004</v>
      </c>
      <c r="AE22" s="138">
        <f t="shared" si="1"/>
        <v>-1.2011132268932134E-2</v>
      </c>
    </row>
    <row r="23" spans="1:31" x14ac:dyDescent="0.25">
      <c r="W23" s="133">
        <v>42669</v>
      </c>
      <c r="X23" s="10">
        <v>68.41</v>
      </c>
      <c r="Y23" s="10">
        <v>68.760000000000005</v>
      </c>
      <c r="Z23" s="10">
        <v>68.040000000000006</v>
      </c>
      <c r="AA23" s="10">
        <v>68.27</v>
      </c>
      <c r="AB23" s="95">
        <v>1533900</v>
      </c>
      <c r="AC23" s="10">
        <v>68.27</v>
      </c>
      <c r="AD23" s="2">
        <f t="shared" si="0"/>
        <v>0.71999999999999886</v>
      </c>
      <c r="AE23" s="138">
        <f t="shared" si="1"/>
        <v>1.4669209329616351E-3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68.09</v>
      </c>
      <c r="Y24" s="10">
        <v>68.36</v>
      </c>
      <c r="Z24" s="10">
        <v>67.92</v>
      </c>
      <c r="AA24" s="10">
        <v>68.17</v>
      </c>
      <c r="AB24" s="95">
        <v>1772100</v>
      </c>
      <c r="AC24" s="10">
        <v>68.17</v>
      </c>
      <c r="AD24" s="2">
        <f t="shared" si="0"/>
        <v>0.43999999999999773</v>
      </c>
      <c r="AE24" s="138">
        <f t="shared" si="1"/>
        <v>-1.4647722279185205E-3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42667</v>
      </c>
      <c r="X25" s="10">
        <v>68.28</v>
      </c>
      <c r="Y25" s="10">
        <v>68.84</v>
      </c>
      <c r="Z25" s="10">
        <v>68.010000000000005</v>
      </c>
      <c r="AA25" s="10">
        <v>68.27</v>
      </c>
      <c r="AB25" s="95">
        <v>1888100</v>
      </c>
      <c r="AC25" s="10">
        <v>68.27</v>
      </c>
      <c r="AD25" s="2">
        <f t="shared" si="0"/>
        <v>0.82999999999999829</v>
      </c>
      <c r="AE25" s="138">
        <f t="shared" si="1"/>
        <v>5.0051523627261396E-3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42664</v>
      </c>
      <c r="X26" s="10">
        <v>67.680000000000007</v>
      </c>
      <c r="Y26" s="10">
        <v>68.23</v>
      </c>
      <c r="Z26" s="10">
        <v>67.09</v>
      </c>
      <c r="AA26" s="10">
        <v>67.930000000000007</v>
      </c>
      <c r="AB26" s="95">
        <v>2588800</v>
      </c>
      <c r="AC26" s="10">
        <v>67.930000000000007</v>
      </c>
      <c r="AD26" s="2">
        <f t="shared" si="0"/>
        <v>1.1400000000000006</v>
      </c>
      <c r="AE26" s="138">
        <f t="shared" si="1"/>
        <v>-7.3551044424824408E-4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42663</v>
      </c>
      <c r="X27" s="10">
        <v>68.88</v>
      </c>
      <c r="Y27" s="10">
        <v>68.88</v>
      </c>
      <c r="Z27" s="10">
        <v>67.849999999999994</v>
      </c>
      <c r="AA27" s="10">
        <v>67.98</v>
      </c>
      <c r="AB27" s="95">
        <v>2497600</v>
      </c>
      <c r="AC27" s="10">
        <v>67.98</v>
      </c>
      <c r="AD27" s="2">
        <f t="shared" si="0"/>
        <v>1.0300000000000011</v>
      </c>
      <c r="AE27" s="138">
        <f t="shared" si="1"/>
        <v>-1.0480349344978102E-2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42662</v>
      </c>
      <c r="X28" s="10">
        <v>68.8</v>
      </c>
      <c r="Y28" s="10">
        <v>69</v>
      </c>
      <c r="Z28" s="10">
        <v>68.349999999999994</v>
      </c>
      <c r="AA28" s="10">
        <v>68.7</v>
      </c>
      <c r="AB28" s="95">
        <v>1546700</v>
      </c>
      <c r="AC28" s="10">
        <v>68.7</v>
      </c>
      <c r="AD28" s="2">
        <f t="shared" si="0"/>
        <v>0.65000000000000568</v>
      </c>
      <c r="AE28" s="138">
        <f t="shared" si="1"/>
        <v>1.4558159848609975E-4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42661</v>
      </c>
      <c r="X29" s="10">
        <v>68.89</v>
      </c>
      <c r="Y29" s="10">
        <v>69.069999999999993</v>
      </c>
      <c r="Z29" s="10">
        <v>68.58</v>
      </c>
      <c r="AA29" s="10">
        <v>68.69</v>
      </c>
      <c r="AB29" s="95">
        <v>1314700</v>
      </c>
      <c r="AC29" s="10">
        <v>68.69</v>
      </c>
      <c r="AD29" s="2">
        <f t="shared" si="0"/>
        <v>0.48999999999999488</v>
      </c>
      <c r="AE29" s="138">
        <f t="shared" si="1"/>
        <v>2.9201343261791024E-3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42660</v>
      </c>
      <c r="X30" s="10">
        <v>69.319999999999993</v>
      </c>
      <c r="Y30" s="10">
        <v>69.540000000000006</v>
      </c>
      <c r="Z30" s="10">
        <v>68.28</v>
      </c>
      <c r="AA30" s="10">
        <v>68.489999999999995</v>
      </c>
      <c r="AB30" s="95">
        <v>2489900</v>
      </c>
      <c r="AC30" s="10">
        <v>68.489999999999995</v>
      </c>
      <c r="AD30" s="2">
        <f t="shared" si="0"/>
        <v>1.2600000000000051</v>
      </c>
      <c r="AE30" s="138">
        <f t="shared" si="1"/>
        <v>-7.1035082632648905E-3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42657</v>
      </c>
      <c r="X31" s="10">
        <v>69.25</v>
      </c>
      <c r="Y31" s="10">
        <v>69.489999999999995</v>
      </c>
      <c r="Z31" s="10">
        <v>68.930000000000007</v>
      </c>
      <c r="AA31" s="10">
        <v>68.98</v>
      </c>
      <c r="AB31" s="95">
        <v>1761700</v>
      </c>
      <c r="AC31" s="10">
        <v>68.98</v>
      </c>
      <c r="AD31" s="2">
        <f t="shared" si="0"/>
        <v>0.55999999999998806</v>
      </c>
      <c r="AE31" s="138">
        <f t="shared" si="1"/>
        <v>-5.335255948089257E-3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42656</v>
      </c>
      <c r="X32" s="10">
        <v>68.95</v>
      </c>
      <c r="Y32" s="10">
        <v>69.739999999999995</v>
      </c>
      <c r="Z32" s="10">
        <v>68.489999999999995</v>
      </c>
      <c r="AA32" s="10">
        <v>69.349999999999994</v>
      </c>
      <c r="AB32" s="95">
        <v>2402700</v>
      </c>
      <c r="AC32" s="10">
        <v>69.349999999999994</v>
      </c>
      <c r="AD32" s="2">
        <f t="shared" si="0"/>
        <v>1.25</v>
      </c>
      <c r="AE32" s="138">
        <f t="shared" si="1"/>
        <v>4.1992470315665997E-3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42655</v>
      </c>
      <c r="X33" s="10">
        <v>68.83</v>
      </c>
      <c r="Y33" s="10">
        <v>69.38</v>
      </c>
      <c r="Z33" s="10">
        <v>68.599999999999994</v>
      </c>
      <c r="AA33" s="10">
        <v>69.06</v>
      </c>
      <c r="AB33" s="95">
        <v>2210000</v>
      </c>
      <c r="AC33" s="10">
        <v>69.06</v>
      </c>
      <c r="AD33" s="2">
        <f t="shared" si="0"/>
        <v>0.78000000000000114</v>
      </c>
      <c r="AE33" s="138">
        <f t="shared" si="1"/>
        <v>5.2401746724890508E-3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42654</v>
      </c>
      <c r="X34" s="10">
        <v>69.430000000000007</v>
      </c>
      <c r="Y34" s="10">
        <v>69.45</v>
      </c>
      <c r="Z34" s="10">
        <v>68.209999999999994</v>
      </c>
      <c r="AA34" s="10">
        <v>68.7</v>
      </c>
      <c r="AB34" s="95">
        <v>3161600</v>
      </c>
      <c r="AC34" s="10">
        <v>68.7</v>
      </c>
      <c r="AD34" s="2">
        <f t="shared" si="0"/>
        <v>1.2400000000000091</v>
      </c>
      <c r="AE34" s="138">
        <f t="shared" si="1"/>
        <v>-1.0229073620515727E-2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42653</v>
      </c>
      <c r="X35" s="10">
        <v>69.709999999999994</v>
      </c>
      <c r="Y35" s="10">
        <v>70</v>
      </c>
      <c r="Z35" s="10">
        <v>68.900000000000006</v>
      </c>
      <c r="AA35" s="10">
        <v>69.41</v>
      </c>
      <c r="AB35" s="95">
        <v>2914500</v>
      </c>
      <c r="AC35" s="10">
        <v>69.41</v>
      </c>
      <c r="AD35" s="2">
        <f t="shared" si="0"/>
        <v>1.0999999999999943</v>
      </c>
      <c r="AE35" s="138">
        <f t="shared" si="1"/>
        <v>-3.5888601780074136E-3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42650</v>
      </c>
      <c r="X36" s="10">
        <v>69.28</v>
      </c>
      <c r="Y36" s="10">
        <v>69.86</v>
      </c>
      <c r="Z36" s="10">
        <v>69.069999999999993</v>
      </c>
      <c r="AA36" s="10">
        <v>69.66</v>
      </c>
      <c r="AB36" s="95">
        <v>3844300</v>
      </c>
      <c r="AC36" s="10">
        <v>69.66</v>
      </c>
      <c r="AD36" s="2">
        <f t="shared" si="0"/>
        <v>0.79000000000000625</v>
      </c>
      <c r="AE36" s="138">
        <f t="shared" si="1"/>
        <v>8.8341781317886614E-3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42649</v>
      </c>
      <c r="X37" s="10">
        <v>67</v>
      </c>
      <c r="Y37" s="10">
        <v>69.11</v>
      </c>
      <c r="Z37" s="10">
        <v>66.88</v>
      </c>
      <c r="AA37" s="10">
        <v>69.05</v>
      </c>
      <c r="AB37" s="95">
        <v>4248000</v>
      </c>
      <c r="AC37" s="10">
        <v>69.05</v>
      </c>
      <c r="AD37" s="2">
        <f t="shared" si="0"/>
        <v>2.230000000000004</v>
      </c>
      <c r="AE37" s="138">
        <f t="shared" si="1"/>
        <v>3.1058682992384679E-2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68</v>
      </c>
      <c r="Y38" s="10">
        <v>68.33</v>
      </c>
      <c r="Z38" s="10">
        <v>66.5</v>
      </c>
      <c r="AA38" s="10">
        <v>66.97</v>
      </c>
      <c r="AB38" s="95">
        <v>4304800</v>
      </c>
      <c r="AC38" s="10">
        <v>66.97</v>
      </c>
      <c r="AD38" s="2">
        <f t="shared" si="0"/>
        <v>1.8299999999999983</v>
      </c>
      <c r="AE38" s="138">
        <f t="shared" si="1"/>
        <v>-1.5870683321087431E-2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68.599999999999994</v>
      </c>
      <c r="Y39" s="10">
        <v>69.28</v>
      </c>
      <c r="Z39" s="10">
        <v>67.95</v>
      </c>
      <c r="AA39" s="10">
        <v>68.05</v>
      </c>
      <c r="AB39" s="95">
        <v>5178100</v>
      </c>
      <c r="AC39" s="10">
        <v>68.05</v>
      </c>
      <c r="AD39" s="2">
        <f t="shared" si="0"/>
        <v>1.3299999999999983</v>
      </c>
      <c r="AE39" s="138">
        <f t="shared" si="1"/>
        <v>-2.3672883787661525E-2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69.27</v>
      </c>
      <c r="Y40" s="10">
        <v>69.86</v>
      </c>
      <c r="Z40" s="10">
        <v>68.400000000000006</v>
      </c>
      <c r="AA40" s="10">
        <v>69.7</v>
      </c>
      <c r="AB40" s="95">
        <v>5168500</v>
      </c>
      <c r="AC40" s="10">
        <v>69.7</v>
      </c>
      <c r="AD40" s="2">
        <f t="shared" si="0"/>
        <v>1.4599999999999937</v>
      </c>
      <c r="AE40" s="138">
        <f t="shared" si="1"/>
        <v>-4.1434490641518718E-3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86.141000000000005</v>
      </c>
      <c r="Q41" s="2"/>
      <c r="W41" s="133">
        <v>42643</v>
      </c>
      <c r="X41" s="10">
        <v>69.58</v>
      </c>
      <c r="Y41" s="10">
        <v>70.47</v>
      </c>
      <c r="Z41" s="10">
        <v>68.77</v>
      </c>
      <c r="AA41" s="10">
        <v>69.989999999999995</v>
      </c>
      <c r="AB41" s="95">
        <v>4880800</v>
      </c>
      <c r="AC41" s="10">
        <v>69.989999999999995</v>
      </c>
      <c r="AD41" s="2">
        <f t="shared" si="0"/>
        <v>1.7000000000000028</v>
      </c>
      <c r="AE41" s="138">
        <f t="shared" si="1"/>
        <v>9.6653202538949934E-3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85.357900000000015</v>
      </c>
      <c r="Q42" s="2"/>
      <c r="T42" s="91" t="s">
        <v>113</v>
      </c>
      <c r="W42" s="133">
        <v>42642</v>
      </c>
      <c r="X42" s="10">
        <v>70.260000000000005</v>
      </c>
      <c r="Y42" s="10">
        <v>70.349999999999994</v>
      </c>
      <c r="Z42" s="10">
        <v>69.16</v>
      </c>
      <c r="AA42" s="10">
        <v>69.319999999999993</v>
      </c>
      <c r="AB42" s="95">
        <v>4832200</v>
      </c>
      <c r="AC42" s="10">
        <v>69.319999999999993</v>
      </c>
      <c r="AD42" s="2">
        <f t="shared" si="0"/>
        <v>1.1899999999999977</v>
      </c>
      <c r="AE42" s="138">
        <f t="shared" si="1"/>
        <v>-1.6737588652482316E-2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84.57480000000001</v>
      </c>
      <c r="Q43" s="2"/>
      <c r="T43" s="128" t="s">
        <v>98</v>
      </c>
      <c r="U43" s="129">
        <v>79.709999999999994</v>
      </c>
      <c r="W43" s="133">
        <v>42641</v>
      </c>
      <c r="X43" s="10">
        <v>71.33</v>
      </c>
      <c r="Y43" s="10">
        <v>71.34</v>
      </c>
      <c r="Z43" s="10">
        <v>70.39</v>
      </c>
      <c r="AA43" s="10">
        <v>70.5</v>
      </c>
      <c r="AB43" s="95">
        <v>3430800</v>
      </c>
      <c r="AC43" s="10">
        <v>70.5</v>
      </c>
      <c r="AD43" s="2">
        <f t="shared" si="0"/>
        <v>0.95000000000000284</v>
      </c>
      <c r="AE43" s="138">
        <f t="shared" si="1"/>
        <v>-1.5363128491620026E-2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83.791700000000006</v>
      </c>
      <c r="Q44" s="2"/>
      <c r="T44" s="93" t="s">
        <v>99</v>
      </c>
      <c r="U44" s="130">
        <v>80.06</v>
      </c>
      <c r="W44" s="133">
        <v>42640</v>
      </c>
      <c r="X44" s="10">
        <v>71.84</v>
      </c>
      <c r="Y44" s="10">
        <v>72.36</v>
      </c>
      <c r="Z44" s="10">
        <v>71.290000000000006</v>
      </c>
      <c r="AA44" s="10">
        <v>71.599999999999994</v>
      </c>
      <c r="AB44" s="95">
        <v>2416500</v>
      </c>
      <c r="AC44" s="10">
        <v>71.599999999999994</v>
      </c>
      <c r="AD44" s="2">
        <f t="shared" si="0"/>
        <v>1.0699999999999932</v>
      </c>
      <c r="AE44" s="138">
        <f t="shared" si="1"/>
        <v>-1.2554052169061469E-3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83.008600000000001</v>
      </c>
      <c r="Q45" s="2"/>
      <c r="T45" s="93" t="s">
        <v>100</v>
      </c>
      <c r="U45" s="130" t="s">
        <v>536</v>
      </c>
      <c r="W45" s="133">
        <v>42639</v>
      </c>
      <c r="X45" s="10">
        <v>71.63</v>
      </c>
      <c r="Y45" s="10">
        <v>72</v>
      </c>
      <c r="Z45" s="10">
        <v>71.5</v>
      </c>
      <c r="AA45" s="10">
        <v>71.69</v>
      </c>
      <c r="AB45" s="95">
        <v>2461600</v>
      </c>
      <c r="AC45" s="10">
        <v>71.69</v>
      </c>
      <c r="AD45" s="2">
        <f t="shared" si="0"/>
        <v>0.5</v>
      </c>
      <c r="AE45" s="138">
        <f t="shared" si="1"/>
        <v>-5.5486197808295445E-3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82.225500000000011</v>
      </c>
      <c r="Q46" s="2"/>
      <c r="T46" s="93" t="s">
        <v>101</v>
      </c>
      <c r="U46" s="130" t="s">
        <v>537</v>
      </c>
      <c r="W46" s="133">
        <v>42636</v>
      </c>
      <c r="X46" s="10">
        <v>71.27</v>
      </c>
      <c r="Y46" s="10">
        <v>72.5</v>
      </c>
      <c r="Z46" s="10">
        <v>71.260000000000005</v>
      </c>
      <c r="AA46" s="10">
        <v>72.09</v>
      </c>
      <c r="AB46" s="95">
        <v>2711800</v>
      </c>
      <c r="AC46" s="10">
        <v>72.09</v>
      </c>
      <c r="AD46" s="2">
        <f t="shared" si="0"/>
        <v>1.2399999999999949</v>
      </c>
      <c r="AE46" s="138">
        <f t="shared" si="1"/>
        <v>2.7820280984838242E-3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81.442400000000006</v>
      </c>
      <c r="Q47" s="2"/>
      <c r="T47" s="93" t="s">
        <v>102</v>
      </c>
      <c r="U47" s="130">
        <v>82.96</v>
      </c>
      <c r="W47" s="133">
        <v>42635</v>
      </c>
      <c r="X47" s="10">
        <v>72.39</v>
      </c>
      <c r="Y47" s="10">
        <v>72.8</v>
      </c>
      <c r="Z47" s="10">
        <v>71.59</v>
      </c>
      <c r="AA47" s="10">
        <v>71.89</v>
      </c>
      <c r="AB47" s="95">
        <v>4682900</v>
      </c>
      <c r="AC47" s="10">
        <v>71.89</v>
      </c>
      <c r="AD47" s="2">
        <f t="shared" si="0"/>
        <v>1.2099999999999937</v>
      </c>
      <c r="AE47" s="138">
        <f t="shared" si="1"/>
        <v>-4.0177334441674484E-3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80.659300000000002</v>
      </c>
      <c r="Q48" s="2"/>
      <c r="T48" s="93" t="s">
        <v>103</v>
      </c>
      <c r="U48" s="130">
        <v>0.78957599999999994</v>
      </c>
      <c r="W48" s="133">
        <v>42634</v>
      </c>
      <c r="X48" s="10">
        <v>71.62</v>
      </c>
      <c r="Y48" s="10">
        <v>72.260000000000005</v>
      </c>
      <c r="Z48" s="10">
        <v>71.400000000000006</v>
      </c>
      <c r="AA48" s="10">
        <v>72.180000000000007</v>
      </c>
      <c r="AB48" s="95">
        <v>3098500</v>
      </c>
      <c r="AC48" s="10">
        <v>72.180000000000007</v>
      </c>
      <c r="AD48" s="2">
        <f t="shared" si="0"/>
        <v>0.85999999999999943</v>
      </c>
      <c r="AE48" s="138">
        <f t="shared" si="1"/>
        <v>6.4138315672059854E-3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79.876199999999997</v>
      </c>
      <c r="Q49" s="2"/>
      <c r="T49" s="93" t="s">
        <v>104</v>
      </c>
      <c r="U49" s="130" t="s">
        <v>396</v>
      </c>
      <c r="W49" s="133">
        <v>42633</v>
      </c>
      <c r="X49" s="10">
        <v>71.930000000000007</v>
      </c>
      <c r="Y49" s="10">
        <v>72.31</v>
      </c>
      <c r="Z49" s="10">
        <v>71.290000000000006</v>
      </c>
      <c r="AA49" s="10">
        <v>71.72</v>
      </c>
      <c r="AB49" s="95">
        <v>2792700</v>
      </c>
      <c r="AC49" s="10">
        <v>71.72</v>
      </c>
      <c r="AD49" s="2">
        <f t="shared" si="0"/>
        <v>1.019999999999996</v>
      </c>
      <c r="AE49" s="138">
        <f t="shared" si="1"/>
        <v>-1.5313935681470214E-3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79.093100000000007</v>
      </c>
      <c r="Q50" s="2"/>
      <c r="T50" s="93"/>
      <c r="U50" s="130"/>
      <c r="W50" s="133">
        <v>42632</v>
      </c>
      <c r="X50" s="10">
        <v>71.92</v>
      </c>
      <c r="Y50" s="10">
        <v>72.47</v>
      </c>
      <c r="Z50" s="10">
        <v>71.52</v>
      </c>
      <c r="AA50" s="10">
        <v>71.83</v>
      </c>
      <c r="AB50" s="95">
        <v>4095400</v>
      </c>
      <c r="AC50" s="10">
        <v>71.83</v>
      </c>
      <c r="AD50" s="2">
        <f t="shared" si="0"/>
        <v>0.95000000000000284</v>
      </c>
      <c r="AE50" s="138">
        <f t="shared" si="1"/>
        <v>-1.112501738283922E-3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78.31</v>
      </c>
      <c r="Q51" s="2"/>
      <c r="T51" s="93" t="s">
        <v>105</v>
      </c>
      <c r="U51" s="130" t="s">
        <v>538</v>
      </c>
      <c r="W51" s="133">
        <v>42629</v>
      </c>
      <c r="X51" s="10">
        <v>71.89</v>
      </c>
      <c r="Y51" s="10">
        <v>72.36</v>
      </c>
      <c r="Z51" s="10">
        <v>71.11</v>
      </c>
      <c r="AA51" s="10">
        <v>71.91</v>
      </c>
      <c r="AB51" s="95">
        <v>9022600</v>
      </c>
      <c r="AC51" s="10">
        <v>71.91</v>
      </c>
      <c r="AD51" s="2">
        <f t="shared" si="0"/>
        <v>1.25</v>
      </c>
      <c r="AE51" s="138">
        <f t="shared" si="1"/>
        <v>-8.5481869571212288E-3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77.526899999999998</v>
      </c>
      <c r="Q52" s="2"/>
      <c r="T52" s="93" t="s">
        <v>106</v>
      </c>
      <c r="U52" s="130" t="s">
        <v>539</v>
      </c>
      <c r="W52" s="133">
        <v>42628</v>
      </c>
      <c r="X52" s="10">
        <v>71.5</v>
      </c>
      <c r="Y52" s="10">
        <v>72.61</v>
      </c>
      <c r="Z52" s="10">
        <v>71.09</v>
      </c>
      <c r="AA52" s="10">
        <v>72.53</v>
      </c>
      <c r="AB52" s="95">
        <v>4934100</v>
      </c>
      <c r="AC52" s="10">
        <v>72.53</v>
      </c>
      <c r="AD52" s="2">
        <f t="shared" si="0"/>
        <v>1.519999999999996</v>
      </c>
      <c r="AE52" s="138">
        <f t="shared" si="1"/>
        <v>1.4263739337155634E-2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76.743800000000007</v>
      </c>
      <c r="Q53" s="2"/>
      <c r="T53" s="93" t="s">
        <v>107</v>
      </c>
      <c r="U53" s="131">
        <v>1408662</v>
      </c>
      <c r="W53" s="133">
        <v>42627</v>
      </c>
      <c r="X53" s="10">
        <v>70.42</v>
      </c>
      <c r="Y53" s="10">
        <v>71.67</v>
      </c>
      <c r="Z53" s="10">
        <v>70.25</v>
      </c>
      <c r="AA53" s="10">
        <v>71.510000000000005</v>
      </c>
      <c r="AB53" s="95">
        <v>5729800</v>
      </c>
      <c r="AC53" s="10">
        <v>71.510000000000005</v>
      </c>
      <c r="AD53" s="2">
        <f t="shared" si="0"/>
        <v>1.4200000000000017</v>
      </c>
      <c r="AE53" s="138">
        <f t="shared" si="1"/>
        <v>1.6055697641375488E-2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75.960700000000003</v>
      </c>
      <c r="T54" s="93" t="s">
        <v>110</v>
      </c>
      <c r="U54" s="131">
        <v>3930840</v>
      </c>
      <c r="W54" s="133">
        <v>42626</v>
      </c>
      <c r="X54" s="10">
        <v>71.569999999999993</v>
      </c>
      <c r="Y54" s="10">
        <v>71.709999999999994</v>
      </c>
      <c r="Z54" s="10">
        <v>70.05</v>
      </c>
      <c r="AA54" s="10">
        <v>70.38</v>
      </c>
      <c r="AB54" s="95">
        <v>4145800</v>
      </c>
      <c r="AC54" s="10">
        <v>70.38</v>
      </c>
      <c r="AD54" s="2">
        <f t="shared" si="0"/>
        <v>1.6599999999999966</v>
      </c>
      <c r="AE54" s="138">
        <f t="shared" si="1"/>
        <v>-1.9367423714644061E-2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75.177599999999998</v>
      </c>
      <c r="T55" s="93" t="s">
        <v>108</v>
      </c>
      <c r="U55" s="130" t="s">
        <v>540</v>
      </c>
      <c r="W55" s="133">
        <v>42625</v>
      </c>
      <c r="X55" s="10">
        <v>70.489999999999995</v>
      </c>
      <c r="Y55" s="10">
        <v>71.92</v>
      </c>
      <c r="Z55" s="10">
        <v>70.06</v>
      </c>
      <c r="AA55" s="10">
        <v>71.77</v>
      </c>
      <c r="AB55" s="95">
        <v>5023600</v>
      </c>
      <c r="AC55" s="10">
        <v>71.77</v>
      </c>
      <c r="AD55" s="2">
        <f t="shared" si="0"/>
        <v>1.8599999999999994</v>
      </c>
      <c r="AE55" s="138" t="e">
        <f t="shared" si="1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74.394499999999994</v>
      </c>
      <c r="T56" s="93" t="s">
        <v>111</v>
      </c>
      <c r="U56" s="130">
        <v>18.72</v>
      </c>
      <c r="W56" s="133">
        <v>42625</v>
      </c>
      <c r="X56" s="10" t="s">
        <v>125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73.611400000000003</v>
      </c>
      <c r="T57" s="93" t="s">
        <v>112</v>
      </c>
      <c r="U57" s="130">
        <v>4.28</v>
      </c>
      <c r="W57" s="133">
        <v>42622</v>
      </c>
      <c r="X57" s="10">
        <v>70.44</v>
      </c>
      <c r="Y57" s="10">
        <v>71.3</v>
      </c>
      <c r="Z57" s="10">
        <v>70.099999999999994</v>
      </c>
      <c r="AA57" s="10">
        <v>70.58</v>
      </c>
      <c r="AB57" s="95">
        <v>5818700</v>
      </c>
      <c r="AC57" s="10">
        <v>70.33</v>
      </c>
      <c r="AD57" s="2">
        <f t="shared" si="0"/>
        <v>1.2000000000000028</v>
      </c>
      <c r="AE57" s="138">
        <f t="shared" si="1"/>
        <v>-1.2780460096564195E-3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72.828300000000013</v>
      </c>
      <c r="T58" s="93" t="s">
        <v>109</v>
      </c>
      <c r="U58" s="130" t="s">
        <v>541</v>
      </c>
      <c r="W58" s="133">
        <v>42621</v>
      </c>
      <c r="X58" s="10">
        <v>71.239999999999995</v>
      </c>
      <c r="Y58" s="10">
        <v>71.599999999999994</v>
      </c>
      <c r="Z58" s="10">
        <v>70.44</v>
      </c>
      <c r="AA58" s="10">
        <v>70.67</v>
      </c>
      <c r="AB58" s="95">
        <v>5009600</v>
      </c>
      <c r="AC58" s="10">
        <v>70.42</v>
      </c>
      <c r="AD58" s="2">
        <f t="shared" si="0"/>
        <v>1.1599999999999966</v>
      </c>
      <c r="AE58" s="138">
        <f t="shared" si="1"/>
        <v>-1.51048951048951E-2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72.045200000000008</v>
      </c>
      <c r="W59" s="133">
        <v>42620</v>
      </c>
      <c r="X59" s="10">
        <v>71.959999999999994</v>
      </c>
      <c r="Y59" s="10">
        <v>72.33</v>
      </c>
      <c r="Z59" s="10">
        <v>70.87</v>
      </c>
      <c r="AA59" s="10">
        <v>71.75</v>
      </c>
      <c r="AB59" s="95">
        <v>7301300</v>
      </c>
      <c r="AC59" s="10">
        <v>71.5</v>
      </c>
      <c r="AD59" s="2">
        <f t="shared" si="0"/>
        <v>1.4599999999999937</v>
      </c>
      <c r="AE59" s="138">
        <f t="shared" si="1"/>
        <v>-3.3454139949817829E-3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71.262100000000004</v>
      </c>
      <c r="W60" s="133">
        <v>42619</v>
      </c>
      <c r="X60" s="10">
        <v>73.02</v>
      </c>
      <c r="Y60" s="10">
        <v>73.5</v>
      </c>
      <c r="Z60" s="10">
        <v>71.930000000000007</v>
      </c>
      <c r="AA60" s="10">
        <v>72</v>
      </c>
      <c r="AB60" s="95">
        <v>7066000</v>
      </c>
      <c r="AC60" s="10">
        <v>71.739999999999995</v>
      </c>
      <c r="AD60" s="2">
        <f t="shared" si="0"/>
        <v>1.5699999999999932</v>
      </c>
      <c r="AE60" s="138">
        <f t="shared" si="1"/>
        <v>-1.8067341910758428E-2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70.478999999999999</v>
      </c>
      <c r="W61" s="133">
        <v>42615</v>
      </c>
      <c r="X61" s="10">
        <v>73.81</v>
      </c>
      <c r="Y61" s="10">
        <v>74.349999999999994</v>
      </c>
      <c r="Z61" s="10">
        <v>72.87</v>
      </c>
      <c r="AA61" s="10">
        <v>73.319999999999993</v>
      </c>
      <c r="AB61" s="95">
        <v>4301200</v>
      </c>
      <c r="AC61" s="10">
        <v>73.06</v>
      </c>
      <c r="AD61" s="2">
        <f t="shared" si="0"/>
        <v>1.4799999999999898</v>
      </c>
      <c r="AE61" s="138">
        <f t="shared" si="1"/>
        <v>-6.256800870511392E-3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73.89</v>
      </c>
      <c r="Y62" s="10">
        <v>74.39</v>
      </c>
      <c r="Z62" s="10">
        <v>73.069999999999993</v>
      </c>
      <c r="AA62" s="10">
        <v>73.78</v>
      </c>
      <c r="AB62" s="95">
        <v>5608000</v>
      </c>
      <c r="AC62" s="10">
        <v>73.52</v>
      </c>
      <c r="AD62" s="2">
        <f t="shared" si="0"/>
        <v>1.3200000000000074</v>
      </c>
      <c r="AE62" s="138">
        <f t="shared" si="1"/>
        <v>5.0580997949418727E-3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75.17</v>
      </c>
      <c r="Y63" s="10">
        <v>75.25</v>
      </c>
      <c r="Z63" s="10">
        <v>73.19</v>
      </c>
      <c r="AA63" s="10">
        <v>73.41</v>
      </c>
      <c r="AB63" s="95">
        <v>9670000</v>
      </c>
      <c r="AC63" s="10">
        <v>73.150000000000006</v>
      </c>
      <c r="AD63" s="2">
        <f t="shared" si="0"/>
        <v>2.0600000000000023</v>
      </c>
      <c r="AE63" s="138">
        <f t="shared" si="1"/>
        <v>-2.9583443884319327E-2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77.19</v>
      </c>
      <c r="Y64" s="10">
        <v>77.45</v>
      </c>
      <c r="Z64" s="10">
        <v>75.400000000000006</v>
      </c>
      <c r="AA64" s="10">
        <v>75.650000000000006</v>
      </c>
      <c r="AB64" s="95">
        <v>5509000</v>
      </c>
      <c r="AC64" s="10">
        <v>75.38</v>
      </c>
      <c r="AD64" s="2">
        <f t="shared" si="0"/>
        <v>2.0499999999999972</v>
      </c>
      <c r="AE64" s="138">
        <f t="shared" si="1"/>
        <v>-2.3828023828023848E-2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75.78</v>
      </c>
      <c r="Y65" s="10">
        <v>77.790000000000006</v>
      </c>
      <c r="Z65" s="10">
        <v>75.48</v>
      </c>
      <c r="AA65" s="10">
        <v>77.489999999999995</v>
      </c>
      <c r="AB65" s="95">
        <v>8034100</v>
      </c>
      <c r="AC65" s="10">
        <v>77.22</v>
      </c>
      <c r="AD65" s="2">
        <f t="shared" si="0"/>
        <v>2.3100000000000023</v>
      </c>
      <c r="AE65" s="138">
        <f t="shared" si="1"/>
        <v>2.6452213212813991E-2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42608</v>
      </c>
      <c r="X66" s="10">
        <v>75.239999999999995</v>
      </c>
      <c r="Y66" s="10">
        <v>77.36</v>
      </c>
      <c r="Z66" s="10">
        <v>75.2</v>
      </c>
      <c r="AA66" s="10">
        <v>75.5</v>
      </c>
      <c r="AB66" s="95">
        <v>11792200</v>
      </c>
      <c r="AC66" s="10">
        <v>75.23</v>
      </c>
      <c r="AD66" s="2">
        <f t="shared" si="0"/>
        <v>2.1599999999999966</v>
      </c>
      <c r="AE66" s="138">
        <f t="shared" si="1"/>
        <v>-1.4600477833820458E-3</v>
      </c>
    </row>
    <row r="67" spans="1:31" x14ac:dyDescent="0.25">
      <c r="A67" s="585" t="s">
        <v>1</v>
      </c>
      <c r="B67" s="585" t="s">
        <v>2</v>
      </c>
      <c r="C67" s="585" t="s">
        <v>4</v>
      </c>
      <c r="D67" s="586" t="s">
        <v>5</v>
      </c>
      <c r="E67" s="586" t="s">
        <v>94</v>
      </c>
      <c r="F67" s="586" t="s">
        <v>60</v>
      </c>
      <c r="G67" s="585" t="s">
        <v>3</v>
      </c>
      <c r="H67" s="585" t="s">
        <v>6</v>
      </c>
      <c r="I67" s="586" t="s">
        <v>7</v>
      </c>
      <c r="J67" s="586" t="s">
        <v>95</v>
      </c>
      <c r="K67" s="586" t="s">
        <v>61</v>
      </c>
      <c r="L67" s="585" t="s">
        <v>37</v>
      </c>
      <c r="M67" s="585" t="s">
        <v>38</v>
      </c>
      <c r="W67" s="133">
        <v>42607</v>
      </c>
      <c r="X67" s="10">
        <v>81.59</v>
      </c>
      <c r="Y67" s="10">
        <v>82.28</v>
      </c>
      <c r="Z67" s="10">
        <v>75.13</v>
      </c>
      <c r="AA67" s="10">
        <v>75.61</v>
      </c>
      <c r="AB67" s="95">
        <v>29850400</v>
      </c>
      <c r="AC67" s="10">
        <v>75.34</v>
      </c>
      <c r="AD67" s="2">
        <f>Y67-Z67</f>
        <v>7.1500000000000057</v>
      </c>
      <c r="AE67" s="138" t="e">
        <f>AC67/#REF!-1</f>
        <v>#REF!</v>
      </c>
    </row>
    <row r="68" spans="1:31" x14ac:dyDescent="0.25">
      <c r="A68" s="587" t="s">
        <v>310</v>
      </c>
      <c r="B68" s="566">
        <v>42619</v>
      </c>
      <c r="C68" s="567">
        <v>20</v>
      </c>
      <c r="D68" s="569">
        <v>72.08</v>
      </c>
      <c r="E68" s="569">
        <v>0</v>
      </c>
      <c r="F68" s="569">
        <f>C68*D68+E68</f>
        <v>1441.6</v>
      </c>
      <c r="G68" s="566">
        <v>42683</v>
      </c>
      <c r="H68" s="588">
        <v>35</v>
      </c>
      <c r="I68" s="569">
        <v>71.36</v>
      </c>
      <c r="J68" s="569">
        <v>0.05</v>
      </c>
      <c r="K68" s="569">
        <f>H68*I68-J68</f>
        <v>2497.5499999999997</v>
      </c>
      <c r="L68" s="566">
        <v>42642</v>
      </c>
      <c r="M68" s="569">
        <v>10</v>
      </c>
      <c r="W68" s="133">
        <v>42606</v>
      </c>
      <c r="X68" s="10">
        <v>91.6</v>
      </c>
      <c r="Y68" s="10">
        <v>92.01</v>
      </c>
      <c r="Z68" s="10">
        <v>91.4</v>
      </c>
      <c r="AA68" s="10">
        <v>91.79</v>
      </c>
      <c r="AB68" s="95">
        <v>3004900</v>
      </c>
      <c r="AC68" s="10">
        <v>91.46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9" t="s">
        <v>71</v>
      </c>
      <c r="B69" s="566">
        <v>42621</v>
      </c>
      <c r="C69" s="567">
        <v>20</v>
      </c>
      <c r="D69" s="569">
        <v>70.45</v>
      </c>
      <c r="E69" s="569">
        <v>0</v>
      </c>
      <c r="F69" s="569">
        <f>C69*D69+E69</f>
        <v>1409</v>
      </c>
      <c r="G69" s="566">
        <v>42684</v>
      </c>
      <c r="H69" s="588">
        <v>30</v>
      </c>
      <c r="I69" s="569">
        <v>73.28</v>
      </c>
      <c r="J69" s="569">
        <v>0.05</v>
      </c>
      <c r="K69" s="569">
        <f>H69*I69-J69</f>
        <v>2198.35</v>
      </c>
      <c r="L69" s="567"/>
      <c r="M69" s="56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7"/>
      <c r="B70" s="566">
        <v>42648</v>
      </c>
      <c r="C70" s="567">
        <v>25</v>
      </c>
      <c r="D70" s="569">
        <v>67.88</v>
      </c>
      <c r="E70" s="569">
        <v>0</v>
      </c>
      <c r="F70" s="569">
        <f>C70*D70+E70</f>
        <v>1697</v>
      </c>
      <c r="G70" s="566"/>
      <c r="H70" s="588"/>
      <c r="I70" s="569"/>
      <c r="J70" s="569"/>
      <c r="K70" s="569"/>
      <c r="L70" s="567"/>
      <c r="M70" s="567"/>
    </row>
    <row r="71" spans="1:31" x14ac:dyDescent="0.25">
      <c r="A71" s="567"/>
      <c r="B71" s="566"/>
      <c r="C71" s="567"/>
      <c r="D71" s="569"/>
      <c r="E71" s="569"/>
      <c r="F71" s="569"/>
      <c r="G71" s="567"/>
      <c r="H71" s="588"/>
      <c r="I71" s="569"/>
      <c r="J71" s="569"/>
      <c r="K71" s="569"/>
      <c r="L71" s="567"/>
      <c r="M71" s="567"/>
    </row>
    <row r="72" spans="1:31" x14ac:dyDescent="0.25">
      <c r="A72" s="567"/>
      <c r="B72" s="566"/>
      <c r="C72" s="567"/>
      <c r="D72" s="569"/>
      <c r="E72" s="569"/>
      <c r="F72" s="569"/>
      <c r="G72" s="567"/>
      <c r="H72" s="588"/>
      <c r="I72" s="569"/>
      <c r="J72" s="569"/>
      <c r="K72" s="569"/>
      <c r="L72" s="567"/>
      <c r="M72" s="567"/>
    </row>
    <row r="73" spans="1:31" x14ac:dyDescent="0.25">
      <c r="A73" s="567"/>
      <c r="B73" s="567"/>
      <c r="C73" s="567"/>
      <c r="D73" s="569"/>
      <c r="E73" s="569"/>
      <c r="F73" s="569"/>
      <c r="G73" s="567"/>
      <c r="H73" s="588"/>
      <c r="I73" s="569"/>
      <c r="J73" s="569"/>
      <c r="K73" s="569"/>
      <c r="L73" s="567"/>
      <c r="M73" s="567"/>
    </row>
    <row r="74" spans="1:31" x14ac:dyDescent="0.25">
      <c r="A74" s="567"/>
      <c r="B74" s="567"/>
      <c r="C74" s="567"/>
      <c r="D74" s="569"/>
      <c r="E74" s="569"/>
      <c r="F74" s="569"/>
      <c r="G74" s="567"/>
      <c r="H74" s="588"/>
      <c r="I74" s="569"/>
      <c r="J74" s="569"/>
      <c r="K74" s="569"/>
      <c r="L74" s="567"/>
      <c r="M74" s="567"/>
    </row>
    <row r="75" spans="1:31" x14ac:dyDescent="0.25">
      <c r="A75" s="567"/>
      <c r="B75" s="567"/>
      <c r="C75" s="567"/>
      <c r="D75" s="569"/>
      <c r="E75" s="569"/>
      <c r="F75" s="569"/>
      <c r="G75" s="567"/>
      <c r="H75" s="588"/>
      <c r="I75" s="569"/>
      <c r="J75" s="569"/>
      <c r="K75" s="569"/>
      <c r="L75" s="567"/>
      <c r="M75" s="567"/>
    </row>
    <row r="76" spans="1:31" x14ac:dyDescent="0.25">
      <c r="A76" s="567"/>
      <c r="B76" s="567"/>
      <c r="C76" s="567"/>
      <c r="D76" s="569"/>
      <c r="E76" s="569"/>
      <c r="F76" s="569"/>
      <c r="G76" s="567"/>
      <c r="H76" s="588"/>
      <c r="I76" s="569"/>
      <c r="J76" s="569"/>
      <c r="K76" s="569"/>
      <c r="L76" s="567"/>
      <c r="M76" s="567"/>
    </row>
    <row r="77" spans="1:31" x14ac:dyDescent="0.25">
      <c r="A77" s="567"/>
      <c r="B77" s="567"/>
      <c r="C77" s="567"/>
      <c r="D77" s="569"/>
      <c r="E77" s="569"/>
      <c r="F77" s="569"/>
      <c r="G77" s="567"/>
      <c r="H77" s="588"/>
      <c r="I77" s="569"/>
      <c r="J77" s="569"/>
      <c r="K77" s="569"/>
      <c r="L77" s="567"/>
      <c r="M77" s="567"/>
    </row>
    <row r="78" spans="1:31" x14ac:dyDescent="0.25">
      <c r="A78" s="567"/>
      <c r="B78" s="567"/>
      <c r="C78" s="567"/>
      <c r="D78" s="569"/>
      <c r="E78" s="569"/>
      <c r="F78" s="569"/>
      <c r="G78" s="567"/>
      <c r="H78" s="588"/>
      <c r="I78" s="569"/>
      <c r="J78" s="569"/>
      <c r="K78" s="569"/>
      <c r="L78" s="567"/>
      <c r="M78" s="567"/>
    </row>
    <row r="79" spans="1:31" x14ac:dyDescent="0.25">
      <c r="A79" s="567"/>
      <c r="B79" s="567"/>
      <c r="C79" s="567"/>
      <c r="D79" s="569"/>
      <c r="E79" s="569"/>
      <c r="F79" s="569"/>
      <c r="G79" s="567"/>
      <c r="H79" s="588"/>
      <c r="I79" s="569"/>
      <c r="J79" s="569"/>
      <c r="K79" s="569"/>
      <c r="L79" s="567"/>
      <c r="M79" s="567"/>
    </row>
    <row r="80" spans="1:31" x14ac:dyDescent="0.25">
      <c r="A80" s="567"/>
      <c r="B80" s="567"/>
      <c r="C80" s="567"/>
      <c r="D80" s="569"/>
      <c r="E80" s="569"/>
      <c r="F80" s="569"/>
      <c r="G80" s="567"/>
      <c r="H80" s="588"/>
      <c r="I80" s="569"/>
      <c r="J80" s="569"/>
      <c r="K80" s="569"/>
      <c r="L80" s="567"/>
      <c r="M80" s="567"/>
    </row>
    <row r="81" spans="1:13" x14ac:dyDescent="0.25">
      <c r="A81" s="567"/>
      <c r="B81" s="567"/>
      <c r="C81" s="567"/>
      <c r="D81" s="569"/>
      <c r="E81" s="569"/>
      <c r="F81" s="569"/>
      <c r="G81" s="567"/>
      <c r="H81" s="588"/>
      <c r="I81" s="569"/>
      <c r="J81" s="569"/>
      <c r="K81" s="569"/>
      <c r="L81" s="567"/>
      <c r="M81" s="567"/>
    </row>
    <row r="82" spans="1:13" x14ac:dyDescent="0.25">
      <c r="A82" s="567"/>
      <c r="B82" s="567"/>
      <c r="C82" s="567"/>
      <c r="D82" s="569"/>
      <c r="E82" s="569"/>
      <c r="F82" s="569"/>
      <c r="G82" s="567"/>
      <c r="H82" s="588"/>
      <c r="I82" s="569"/>
      <c r="J82" s="569"/>
      <c r="K82" s="569"/>
      <c r="L82" s="567"/>
      <c r="M82" s="567"/>
    </row>
    <row r="83" spans="1:13" x14ac:dyDescent="0.25">
      <c r="A83" s="567"/>
      <c r="B83" s="567"/>
      <c r="C83" s="567"/>
      <c r="D83" s="569"/>
      <c r="E83" s="569"/>
      <c r="F83" s="569"/>
      <c r="G83" s="567"/>
      <c r="H83" s="567"/>
      <c r="I83" s="569"/>
      <c r="J83" s="569"/>
      <c r="K83" s="569"/>
      <c r="L83" s="567"/>
      <c r="M83" s="567"/>
    </row>
    <row r="84" spans="1:13" x14ac:dyDescent="0.25">
      <c r="A84" s="590" t="s">
        <v>81</v>
      </c>
      <c r="B84" s="591"/>
      <c r="C84" s="591">
        <f>SUM(C68:C72)</f>
        <v>65</v>
      </c>
      <c r="D84" s="592"/>
      <c r="E84" s="592"/>
      <c r="F84" s="592">
        <f>SUM(F68:F72)</f>
        <v>4547.6000000000004</v>
      </c>
      <c r="G84" s="591"/>
      <c r="H84" s="614">
        <f>SUM(H68:H71)</f>
        <v>65</v>
      </c>
      <c r="I84" s="592"/>
      <c r="J84" s="592"/>
      <c r="K84" s="592">
        <f>SUM(K68:K71)</f>
        <v>4695.8999999999996</v>
      </c>
      <c r="L84" s="591"/>
      <c r="M84" s="592">
        <f>SUM(M68:M76)</f>
        <v>10</v>
      </c>
    </row>
    <row r="85" spans="1:13" ht="15.75" thickBot="1" x14ac:dyDescent="0.3">
      <c r="A85" s="593" t="s">
        <v>201</v>
      </c>
      <c r="B85" s="594"/>
      <c r="C85" s="595">
        <f>SumByColor($A$19,C68:C83)</f>
        <v>0</v>
      </c>
      <c r="D85" s="595"/>
      <c r="E85" s="595"/>
      <c r="F85" s="596">
        <f>SumByColor($A$19,F68:F83)</f>
        <v>0</v>
      </c>
      <c r="G85" s="595"/>
      <c r="H85" s="595">
        <f>SumByColor($A$19,H68:H83)</f>
        <v>0</v>
      </c>
      <c r="I85" s="595"/>
      <c r="J85" s="595"/>
      <c r="K85" s="596">
        <f>SumByColor($A$19,K69:K83)</f>
        <v>0</v>
      </c>
      <c r="L85" s="595"/>
      <c r="M85" s="59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9" priority="9">
      <formula>F47&gt;0</formula>
    </cfRule>
    <cfRule type="expression" dxfId="758" priority="10">
      <formula>F47&lt;0</formula>
    </cfRule>
  </conditionalFormatting>
  <conditionalFormatting sqref="Q7">
    <cfRule type="expression" dxfId="757" priority="7">
      <formula>Q7&gt;0</formula>
    </cfRule>
    <cfRule type="expression" dxfId="756" priority="8">
      <formula>Q7&lt;0</formula>
    </cfRule>
  </conditionalFormatting>
  <conditionalFormatting sqref="Q8">
    <cfRule type="expression" dxfId="755" priority="5">
      <formula>Q8&gt;0</formula>
    </cfRule>
    <cfRule type="expression" dxfId="754" priority="6">
      <formula>Q8&lt;0</formula>
    </cfRule>
  </conditionalFormatting>
  <conditionalFormatting sqref="F25:F46">
    <cfRule type="expression" dxfId="753" priority="3">
      <formula>F25&gt;0</formula>
    </cfRule>
    <cfRule type="expression" dxfId="752" priority="4">
      <formula>F25&lt;0</formula>
    </cfRule>
  </conditionalFormatting>
  <conditionalFormatting sqref="H25:H46">
    <cfRule type="expression" dxfId="751" priority="1">
      <formula>H25&gt;0</formula>
    </cfRule>
    <cfRule type="expression" dxfId="75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30.05</v>
      </c>
      <c r="Y2" s="40">
        <v>30.16</v>
      </c>
      <c r="Z2" s="40">
        <v>29.76</v>
      </c>
      <c r="AA2" s="368">
        <v>29.98</v>
      </c>
      <c r="AB2" s="95">
        <v>286900</v>
      </c>
      <c r="AC2" s="243">
        <v>29.98</v>
      </c>
      <c r="AD2" s="2">
        <f>Y2-Z2</f>
        <v>0.39999999999999858</v>
      </c>
      <c r="AE2" s="138">
        <f>AC2/AC3-1</f>
        <v>-1.997336884154377E-3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42697</v>
      </c>
      <c r="X3" s="368">
        <v>29.84</v>
      </c>
      <c r="Y3" s="40">
        <v>30.16</v>
      </c>
      <c r="Z3" s="40">
        <v>29.72</v>
      </c>
      <c r="AA3" s="368">
        <v>30.04</v>
      </c>
      <c r="AB3" s="95">
        <v>449300</v>
      </c>
      <c r="AC3" s="243">
        <v>30.04</v>
      </c>
      <c r="AD3" s="2">
        <f>Y3-Z3</f>
        <v>0.44000000000000128</v>
      </c>
      <c r="AE3" s="138">
        <f>AC3/AC4-1</f>
        <v>5.6913290927351756E-3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30.49</v>
      </c>
      <c r="R4" s="525">
        <v>2.2499999999999999E-2</v>
      </c>
      <c r="T4" s="121"/>
      <c r="W4" s="94">
        <v>42696</v>
      </c>
      <c r="X4" s="368">
        <v>29.71</v>
      </c>
      <c r="Y4" s="40">
        <v>30.01</v>
      </c>
      <c r="Z4" s="40">
        <v>29.44</v>
      </c>
      <c r="AA4" s="368">
        <v>29.87</v>
      </c>
      <c r="AB4" s="95">
        <v>524400</v>
      </c>
      <c r="AC4" s="243">
        <v>29.87</v>
      </c>
      <c r="AD4" s="2">
        <f t="shared" ref="AD4:AD67" si="0">Y4-Z4</f>
        <v>0.57000000000000028</v>
      </c>
      <c r="AE4" s="138">
        <f t="shared" ref="AE4:AE67" si="1">AC4/AC5-1</f>
        <v>8.0998987512657106E-3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1524.5</v>
      </c>
      <c r="W5" s="94">
        <v>42695</v>
      </c>
      <c r="X5" s="368">
        <v>29.46</v>
      </c>
      <c r="Y5" s="40">
        <v>29.8</v>
      </c>
      <c r="Z5" s="40">
        <v>29.07</v>
      </c>
      <c r="AA5" s="368">
        <v>29.63</v>
      </c>
      <c r="AB5" s="95">
        <v>500100</v>
      </c>
      <c r="AC5" s="243">
        <v>29.63</v>
      </c>
      <c r="AD5" s="2">
        <f t="shared" si="0"/>
        <v>0.73000000000000043</v>
      </c>
      <c r="AE5" s="138">
        <f t="shared" si="1"/>
        <v>4.0664181633343066E-3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42692</v>
      </c>
      <c r="X6" s="368">
        <v>30</v>
      </c>
      <c r="Y6" s="40">
        <v>30.16</v>
      </c>
      <c r="Z6" s="40">
        <v>29.44</v>
      </c>
      <c r="AA6" s="368">
        <v>29.51</v>
      </c>
      <c r="AB6" s="95">
        <v>489500</v>
      </c>
      <c r="AC6" s="243">
        <v>29.51</v>
      </c>
      <c r="AD6" s="2">
        <f t="shared" si="0"/>
        <v>0.71999999999999886</v>
      </c>
      <c r="AE6" s="138">
        <f t="shared" si="1"/>
        <v>-1.205222631402747E-2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-34.5</v>
      </c>
      <c r="R7">
        <v>50</v>
      </c>
      <c r="T7" s="85"/>
      <c r="W7" s="94">
        <v>42691</v>
      </c>
      <c r="X7" s="368">
        <v>29.83</v>
      </c>
      <c r="Y7" s="40">
        <v>30.18</v>
      </c>
      <c r="Z7" s="40">
        <v>29.65</v>
      </c>
      <c r="AA7" s="368">
        <v>29.87</v>
      </c>
      <c r="AB7" s="95">
        <v>412000</v>
      </c>
      <c r="AC7" s="243">
        <v>29.87</v>
      </c>
      <c r="AD7" s="2">
        <f t="shared" si="0"/>
        <v>0.53000000000000114</v>
      </c>
      <c r="AE7" s="138">
        <f t="shared" si="1"/>
        <v>4.3712172158709706E-3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-34.5</v>
      </c>
      <c r="W8" s="94">
        <v>42690</v>
      </c>
      <c r="X8" s="368">
        <v>29.47</v>
      </c>
      <c r="Y8" s="40">
        <v>29.88</v>
      </c>
      <c r="Z8" s="40">
        <v>29.41</v>
      </c>
      <c r="AA8" s="368">
        <v>29.74</v>
      </c>
      <c r="AB8" s="95">
        <v>690700</v>
      </c>
      <c r="AC8" s="243">
        <v>29.74</v>
      </c>
      <c r="AD8" s="2">
        <f t="shared" si="0"/>
        <v>0.46999999999999886</v>
      </c>
      <c r="AE8" s="138">
        <f t="shared" si="1"/>
        <v>1.0190217391304213E-2</v>
      </c>
    </row>
    <row r="9" spans="1:40" x14ac:dyDescent="0.25">
      <c r="O9" s="11" t="s">
        <v>219</v>
      </c>
      <c r="P9"/>
      <c r="Q9" s="138">
        <f>IF(Q2=0, 0, Q8/Q6)</f>
        <v>-2.2129570237331624E-2</v>
      </c>
      <c r="W9" s="94">
        <v>42689</v>
      </c>
      <c r="X9" s="368">
        <v>29.89</v>
      </c>
      <c r="Y9" s="40">
        <v>30.22</v>
      </c>
      <c r="Z9" s="40">
        <v>29.38</v>
      </c>
      <c r="AA9" s="368">
        <v>29.44</v>
      </c>
      <c r="AB9" s="95">
        <v>679600</v>
      </c>
      <c r="AC9" s="243">
        <v>29.44</v>
      </c>
      <c r="AD9" s="2">
        <f t="shared" si="0"/>
        <v>0.83999999999999986</v>
      </c>
      <c r="AE9" s="138">
        <f t="shared" si="1"/>
        <v>-1.0420168067226898E-2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42688</v>
      </c>
      <c r="X10" s="368">
        <v>29.22</v>
      </c>
      <c r="Y10" s="40">
        <v>29.89</v>
      </c>
      <c r="Z10" s="40">
        <v>29.07</v>
      </c>
      <c r="AA10" s="368">
        <v>29.75</v>
      </c>
      <c r="AB10" s="95">
        <v>1502100</v>
      </c>
      <c r="AC10" s="243">
        <v>29.75</v>
      </c>
      <c r="AD10" s="2">
        <f t="shared" si="0"/>
        <v>0.82000000000000028</v>
      </c>
      <c r="AE10" s="138">
        <f t="shared" si="1"/>
        <v>1.744186046511631E-2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29.47</v>
      </c>
      <c r="Y11" s="40">
        <v>29.65</v>
      </c>
      <c r="Z11" s="40">
        <v>29.08</v>
      </c>
      <c r="AA11" s="368">
        <v>29.24</v>
      </c>
      <c r="AB11" s="95">
        <v>574200</v>
      </c>
      <c r="AC11" s="243">
        <v>29.24</v>
      </c>
      <c r="AD11" s="2">
        <f t="shared" si="0"/>
        <v>0.57000000000000028</v>
      </c>
      <c r="AE11" s="138">
        <f t="shared" si="1"/>
        <v>-9.1494408675026895E-3</v>
      </c>
      <c r="AK11" s="234"/>
      <c r="AN11" s="234"/>
    </row>
    <row r="12" spans="1:40" x14ac:dyDescent="0.25">
      <c r="W12" s="94">
        <v>42684</v>
      </c>
      <c r="X12" s="368">
        <v>29.52</v>
      </c>
      <c r="Y12" s="40">
        <v>29.7</v>
      </c>
      <c r="Z12" s="40">
        <v>29.21</v>
      </c>
      <c r="AA12" s="368">
        <v>29.51</v>
      </c>
      <c r="AB12" s="95">
        <v>750300</v>
      </c>
      <c r="AC12" s="243">
        <v>29.51</v>
      </c>
      <c r="AD12" s="2">
        <f t="shared" si="0"/>
        <v>0.48999999999999844</v>
      </c>
      <c r="AE12" s="138">
        <f t="shared" si="1"/>
        <v>5.1089918256130851E-3</v>
      </c>
    </row>
    <row r="13" spans="1:40" x14ac:dyDescent="0.25">
      <c r="W13" s="94">
        <v>42683</v>
      </c>
      <c r="X13" s="368">
        <v>28.7</v>
      </c>
      <c r="Y13" s="40">
        <v>29.59</v>
      </c>
      <c r="Z13" s="40">
        <v>28.27</v>
      </c>
      <c r="AA13" s="368">
        <v>29.36</v>
      </c>
      <c r="AB13" s="95">
        <v>738100</v>
      </c>
      <c r="AC13" s="243">
        <v>29.36</v>
      </c>
      <c r="AD13" s="2">
        <f t="shared" si="0"/>
        <v>1.3200000000000003</v>
      </c>
      <c r="AE13" s="138">
        <f t="shared" si="1"/>
        <v>-2.7173913043478937E-3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30.02</v>
      </c>
      <c r="Y14" s="40">
        <v>31.72</v>
      </c>
      <c r="Z14" s="40">
        <v>29.35</v>
      </c>
      <c r="AA14" s="368">
        <v>29.44</v>
      </c>
      <c r="AB14" s="95">
        <v>3219600</v>
      </c>
      <c r="AC14" s="243">
        <v>29.44</v>
      </c>
      <c r="AD14" s="2">
        <f t="shared" si="0"/>
        <v>2.3699999999999974</v>
      </c>
      <c r="AE14" s="138">
        <f t="shared" si="1"/>
        <v>3.26201332865661E-2</v>
      </c>
    </row>
    <row r="15" spans="1:40" x14ac:dyDescent="0.25">
      <c r="W15" s="94">
        <v>42681</v>
      </c>
      <c r="X15" s="368">
        <v>30.04</v>
      </c>
      <c r="Y15" s="40">
        <v>30.26</v>
      </c>
      <c r="Z15" s="40">
        <v>28.32</v>
      </c>
      <c r="AA15" s="368">
        <v>28.51</v>
      </c>
      <c r="AB15" s="95">
        <v>1914800</v>
      </c>
      <c r="AC15" s="243">
        <v>28.51</v>
      </c>
      <c r="AD15" s="2">
        <f t="shared" si="0"/>
        <v>1.9400000000000013</v>
      </c>
      <c r="AE15" s="138">
        <f t="shared" si="1"/>
        <v>-5.7208994708994654E-2</v>
      </c>
      <c r="AK15" s="234"/>
      <c r="AN15" s="234"/>
    </row>
    <row r="16" spans="1:40" x14ac:dyDescent="0.25">
      <c r="W16" s="94">
        <v>42678</v>
      </c>
      <c r="X16" s="368">
        <v>30.18</v>
      </c>
      <c r="Y16" s="40">
        <v>30.76</v>
      </c>
      <c r="Z16" s="40">
        <v>29.95</v>
      </c>
      <c r="AA16" s="368">
        <v>30.24</v>
      </c>
      <c r="AB16" s="95">
        <v>651000</v>
      </c>
      <c r="AC16" s="243">
        <v>30.24</v>
      </c>
      <c r="AD16" s="2">
        <f t="shared" si="0"/>
        <v>0.81000000000000227</v>
      </c>
      <c r="AE16" s="138">
        <f t="shared" si="1"/>
        <v>0</v>
      </c>
    </row>
    <row r="17" spans="1:40" x14ac:dyDescent="0.25">
      <c r="W17" s="94">
        <v>42677</v>
      </c>
      <c r="X17" s="368">
        <v>31.67</v>
      </c>
      <c r="Y17" s="40">
        <v>31.89</v>
      </c>
      <c r="Z17" s="40">
        <v>30.1</v>
      </c>
      <c r="AA17" s="368">
        <v>30.24</v>
      </c>
      <c r="AB17" s="95">
        <v>2059400</v>
      </c>
      <c r="AC17" s="243">
        <v>30.24</v>
      </c>
      <c r="AD17" s="2">
        <f t="shared" si="0"/>
        <v>1.7899999999999991</v>
      </c>
      <c r="AE17" s="138">
        <f t="shared" si="1"/>
        <v>-4.0913415794481489E-2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31.2</v>
      </c>
      <c r="Y18" s="40">
        <v>31.89</v>
      </c>
      <c r="Z18" s="40">
        <v>31.2</v>
      </c>
      <c r="AA18" s="368">
        <v>31.53</v>
      </c>
      <c r="AB18" s="95">
        <v>653700</v>
      </c>
      <c r="AC18" s="243">
        <v>31.53</v>
      </c>
      <c r="AD18" s="2">
        <f t="shared" si="0"/>
        <v>0.69000000000000128</v>
      </c>
      <c r="AE18" s="138">
        <f t="shared" si="1"/>
        <v>1.2849341471249609E-2</v>
      </c>
    </row>
    <row r="19" spans="1:40" x14ac:dyDescent="0.25">
      <c r="W19" s="94">
        <v>42675</v>
      </c>
      <c r="X19" s="368">
        <v>31.74</v>
      </c>
      <c r="Y19" s="40">
        <v>31.74</v>
      </c>
      <c r="Z19" s="40">
        <v>30.78</v>
      </c>
      <c r="AA19" s="368">
        <v>31.13</v>
      </c>
      <c r="AB19" s="95">
        <v>896800</v>
      </c>
      <c r="AC19" s="243">
        <v>31.13</v>
      </c>
      <c r="AD19" s="2">
        <f t="shared" si="0"/>
        <v>0.9599999999999973</v>
      </c>
      <c r="AE19" s="138">
        <f t="shared" si="1"/>
        <v>-2.229899497487442E-2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31.85</v>
      </c>
      <c r="Y20" s="40">
        <v>32.130000000000003</v>
      </c>
      <c r="Z20" s="40">
        <v>31.79</v>
      </c>
      <c r="AA20" s="368">
        <v>31.84</v>
      </c>
      <c r="AB20" s="95">
        <v>564700</v>
      </c>
      <c r="AC20" s="243">
        <v>31.84</v>
      </c>
      <c r="AD20" s="2">
        <f t="shared" si="0"/>
        <v>0.34000000000000341</v>
      </c>
      <c r="AE20" s="138">
        <f t="shared" si="1"/>
        <v>1.2578616352201255E-3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42671</v>
      </c>
      <c r="X21" s="368">
        <v>32.07</v>
      </c>
      <c r="Y21" s="40">
        <v>32.24</v>
      </c>
      <c r="Z21" s="40">
        <v>31.67</v>
      </c>
      <c r="AA21" s="368">
        <v>31.8</v>
      </c>
      <c r="AB21" s="95">
        <v>400000</v>
      </c>
      <c r="AC21" s="243">
        <v>31.8</v>
      </c>
      <c r="AD21" s="2">
        <f t="shared" si="0"/>
        <v>0.57000000000000028</v>
      </c>
      <c r="AE21" s="138">
        <f t="shared" si="1"/>
        <v>-6.2499999999999778E-3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42670</v>
      </c>
      <c r="X22" s="368">
        <v>32.17</v>
      </c>
      <c r="Y22" s="40">
        <v>32.75</v>
      </c>
      <c r="Z22" s="40">
        <v>31.92</v>
      </c>
      <c r="AA22" s="368">
        <v>32</v>
      </c>
      <c r="AB22" s="95">
        <v>636100</v>
      </c>
      <c r="AC22" s="243">
        <v>32</v>
      </c>
      <c r="AD22" s="2">
        <f t="shared" si="0"/>
        <v>0.82999999999999829</v>
      </c>
      <c r="AE22" s="138">
        <f t="shared" si="1"/>
        <v>-1.2484394506866447E-3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42669</v>
      </c>
      <c r="X23" s="368">
        <v>32.090000000000003</v>
      </c>
      <c r="Y23" s="40">
        <v>32.450000000000003</v>
      </c>
      <c r="Z23" s="40">
        <v>31.95</v>
      </c>
      <c r="AA23" s="368">
        <v>32.04</v>
      </c>
      <c r="AB23" s="95">
        <v>453100</v>
      </c>
      <c r="AC23" s="243">
        <v>32.04</v>
      </c>
      <c r="AD23" s="2">
        <f t="shared" si="0"/>
        <v>0.50000000000000355</v>
      </c>
      <c r="AE23" s="138">
        <f t="shared" si="1"/>
        <v>-6.5116279069767913E-3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42668</v>
      </c>
      <c r="X24" s="368">
        <v>32.43</v>
      </c>
      <c r="Y24" s="40">
        <v>32.75</v>
      </c>
      <c r="Z24" s="40">
        <v>32.119999999999997</v>
      </c>
      <c r="AA24" s="368">
        <v>32.25</v>
      </c>
      <c r="AB24" s="95">
        <v>603900</v>
      </c>
      <c r="AC24" s="243">
        <v>32.25</v>
      </c>
      <c r="AD24" s="2">
        <f t="shared" si="0"/>
        <v>0.63000000000000256</v>
      </c>
      <c r="AE24" s="138">
        <f t="shared" si="1"/>
        <v>-3.3992583436340817E-3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42667</v>
      </c>
      <c r="X25" s="368">
        <v>32.299999999999997</v>
      </c>
      <c r="Y25" s="40">
        <v>32.630000000000003</v>
      </c>
      <c r="Z25" s="40">
        <v>32.19</v>
      </c>
      <c r="AA25" s="368">
        <v>32.36</v>
      </c>
      <c r="AB25" s="95">
        <v>498200</v>
      </c>
      <c r="AC25" s="243">
        <v>32.36</v>
      </c>
      <c r="AD25" s="2">
        <f t="shared" si="0"/>
        <v>0.44000000000000483</v>
      </c>
      <c r="AE25" s="138">
        <f t="shared" si="1"/>
        <v>2.1678538247136281E-3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42664</v>
      </c>
      <c r="X26" s="368">
        <v>32.53</v>
      </c>
      <c r="Y26" s="40">
        <v>32.68</v>
      </c>
      <c r="Z26" s="40">
        <v>32.200000000000003</v>
      </c>
      <c r="AA26" s="368">
        <v>32.29</v>
      </c>
      <c r="AB26" s="95">
        <v>393100</v>
      </c>
      <c r="AC26" s="243">
        <v>32.29</v>
      </c>
      <c r="AD26" s="2">
        <f t="shared" si="0"/>
        <v>0.47999999999999687</v>
      </c>
      <c r="AE26" s="138">
        <f t="shared" si="1"/>
        <v>-3.7025609379820468E-3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42663</v>
      </c>
      <c r="X27" s="368">
        <v>32.130000000000003</v>
      </c>
      <c r="Y27" s="40">
        <v>32.56</v>
      </c>
      <c r="Z27" s="40">
        <v>32.11</v>
      </c>
      <c r="AA27" s="368">
        <v>32.409999999999997</v>
      </c>
      <c r="AB27" s="95">
        <v>494600</v>
      </c>
      <c r="AC27" s="243">
        <v>32.409999999999997</v>
      </c>
      <c r="AD27" s="2">
        <f t="shared" si="0"/>
        <v>0.45000000000000284</v>
      </c>
      <c r="AE27" s="138">
        <f t="shared" si="1"/>
        <v>5.2729528535977455E-3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42662</v>
      </c>
      <c r="X28" s="368">
        <v>32.25</v>
      </c>
      <c r="Y28" s="40">
        <v>32.79</v>
      </c>
      <c r="Z28" s="40">
        <v>31.94</v>
      </c>
      <c r="AA28" s="368">
        <v>32.24</v>
      </c>
      <c r="AB28" s="95">
        <v>464000</v>
      </c>
      <c r="AC28" s="243">
        <v>32.24</v>
      </c>
      <c r="AD28" s="2">
        <f t="shared" si="0"/>
        <v>0.84999999999999787</v>
      </c>
      <c r="AE28" s="138">
        <f t="shared" si="1"/>
        <v>-1.5484670176524329E-3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42661</v>
      </c>
      <c r="X29" s="368">
        <v>32.36</v>
      </c>
      <c r="Y29" s="40">
        <v>32.78</v>
      </c>
      <c r="Z29" s="40">
        <v>32.21</v>
      </c>
      <c r="AA29" s="368">
        <v>32.29</v>
      </c>
      <c r="AB29" s="95">
        <v>279800</v>
      </c>
      <c r="AC29" s="243">
        <v>32.29</v>
      </c>
      <c r="AD29" s="2">
        <f t="shared" si="0"/>
        <v>0.57000000000000028</v>
      </c>
      <c r="AE29" s="138">
        <f t="shared" si="1"/>
        <v>4.3545878693624918E-3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32.06</v>
      </c>
      <c r="Y30" s="40">
        <v>32.35</v>
      </c>
      <c r="Z30" s="40">
        <v>31.94</v>
      </c>
      <c r="AA30" s="368">
        <v>32.15</v>
      </c>
      <c r="AB30" s="95">
        <v>390300</v>
      </c>
      <c r="AC30" s="243">
        <v>32.15</v>
      </c>
      <c r="AD30" s="2">
        <f t="shared" si="0"/>
        <v>0.41000000000000014</v>
      </c>
      <c r="AE30" s="138">
        <f t="shared" si="1"/>
        <v>2.1820448877805099E-3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32.11</v>
      </c>
      <c r="Y31" s="40">
        <v>32.36</v>
      </c>
      <c r="Z31" s="40">
        <v>31.88</v>
      </c>
      <c r="AA31" s="368">
        <v>32.08</v>
      </c>
      <c r="AB31" s="95">
        <v>321000</v>
      </c>
      <c r="AC31" s="243">
        <v>32.08</v>
      </c>
      <c r="AD31" s="2">
        <f t="shared" si="0"/>
        <v>0.48000000000000043</v>
      </c>
      <c r="AE31" s="138">
        <f t="shared" si="1"/>
        <v>1.2484394506866447E-3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32.21</v>
      </c>
      <c r="Y32" s="40">
        <v>32.29</v>
      </c>
      <c r="Z32" s="40">
        <v>31.74</v>
      </c>
      <c r="AA32" s="368">
        <v>32.04</v>
      </c>
      <c r="AB32" s="95">
        <v>288700</v>
      </c>
      <c r="AC32" s="243">
        <v>32.04</v>
      </c>
      <c r="AD32" s="2">
        <f t="shared" si="0"/>
        <v>0.55000000000000071</v>
      </c>
      <c r="AE32" s="138">
        <f t="shared" si="1"/>
        <v>-7.7423350882626085E-3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32.1</v>
      </c>
      <c r="Y33" s="40">
        <v>32.479999999999997</v>
      </c>
      <c r="Z33" s="40">
        <v>32.01</v>
      </c>
      <c r="AA33" s="368">
        <v>32.29</v>
      </c>
      <c r="AB33" s="95">
        <v>533200</v>
      </c>
      <c r="AC33" s="243">
        <v>32.29</v>
      </c>
      <c r="AD33" s="2">
        <f t="shared" si="0"/>
        <v>0.46999999999999886</v>
      </c>
      <c r="AE33" s="138">
        <f t="shared" si="1"/>
        <v>1.000938379731009E-2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31.62</v>
      </c>
      <c r="Y34" s="40">
        <v>32.07</v>
      </c>
      <c r="Z34" s="40">
        <v>31.47</v>
      </c>
      <c r="AA34" s="368">
        <v>31.97</v>
      </c>
      <c r="AB34" s="95">
        <v>594500</v>
      </c>
      <c r="AC34" s="243">
        <v>31.97</v>
      </c>
      <c r="AD34" s="2">
        <f t="shared" si="0"/>
        <v>0.60000000000000142</v>
      </c>
      <c r="AE34" s="138">
        <f t="shared" si="1"/>
        <v>3.4526051475203268E-3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31.73</v>
      </c>
      <c r="Y35" s="40">
        <v>31.97</v>
      </c>
      <c r="Z35" s="40">
        <v>31.73</v>
      </c>
      <c r="AA35" s="368">
        <v>31.86</v>
      </c>
      <c r="AB35" s="95">
        <v>188700</v>
      </c>
      <c r="AC35" s="243">
        <v>31.86</v>
      </c>
      <c r="AD35" s="2">
        <f t="shared" si="0"/>
        <v>0.23999999999999844</v>
      </c>
      <c r="AE35" s="138">
        <f t="shared" si="1"/>
        <v>9.1859360152042324E-3</v>
      </c>
    </row>
    <row r="36" spans="1:31" x14ac:dyDescent="0.25">
      <c r="W36" s="94">
        <v>42650</v>
      </c>
      <c r="X36" s="368">
        <v>31.58</v>
      </c>
      <c r="Y36" s="40">
        <v>31.64</v>
      </c>
      <c r="Z36" s="40">
        <v>31.28</v>
      </c>
      <c r="AA36" s="368">
        <v>31.57</v>
      </c>
      <c r="AB36" s="95">
        <v>304200</v>
      </c>
      <c r="AC36" s="243">
        <v>31.57</v>
      </c>
      <c r="AD36" s="2">
        <f t="shared" si="0"/>
        <v>0.35999999999999943</v>
      </c>
      <c r="AE36" s="138">
        <f t="shared" si="1"/>
        <v>-1.2654223347041693E-3</v>
      </c>
    </row>
    <row r="37" spans="1:31" x14ac:dyDescent="0.25">
      <c r="L37" t="s">
        <v>218</v>
      </c>
      <c r="M37" s="2">
        <f>M55+K55-F55</f>
        <v>0</v>
      </c>
      <c r="W37" s="94">
        <v>42649</v>
      </c>
      <c r="X37" s="368">
        <v>31.88</v>
      </c>
      <c r="Y37" s="40">
        <v>31.88</v>
      </c>
      <c r="Z37" s="40">
        <v>31.5</v>
      </c>
      <c r="AA37" s="368">
        <v>31.61</v>
      </c>
      <c r="AB37" s="95">
        <v>306900</v>
      </c>
      <c r="AC37" s="243">
        <v>31.61</v>
      </c>
      <c r="AD37" s="2">
        <f t="shared" si="0"/>
        <v>0.37999999999999901</v>
      </c>
      <c r="AE37" s="138">
        <f t="shared" si="1"/>
        <v>-8.1581424537182645E-3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31.62</v>
      </c>
      <c r="Y38" s="40">
        <v>32.07</v>
      </c>
      <c r="Z38" s="40">
        <v>31.4</v>
      </c>
      <c r="AA38" s="368">
        <v>31.87</v>
      </c>
      <c r="AB38" s="95">
        <v>582000</v>
      </c>
      <c r="AC38" s="243">
        <v>31.87</v>
      </c>
      <c r="AD38" s="2">
        <f t="shared" si="0"/>
        <v>0.67000000000000171</v>
      </c>
      <c r="AE38" s="138">
        <f t="shared" si="1"/>
        <v>1.1746031746031838E-2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8">
        <v>32.07</v>
      </c>
      <c r="Y39" s="40">
        <v>32.39</v>
      </c>
      <c r="Z39" s="40">
        <v>31.42</v>
      </c>
      <c r="AA39" s="368">
        <v>31.5</v>
      </c>
      <c r="AB39" s="95">
        <v>965100</v>
      </c>
      <c r="AC39" s="243">
        <v>31.5</v>
      </c>
      <c r="AD39" s="2">
        <f t="shared" si="0"/>
        <v>0.96999999999999886</v>
      </c>
      <c r="AE39" s="138">
        <f t="shared" si="1"/>
        <v>-1.6239850093691555E-2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33.539000000000001</v>
      </c>
      <c r="R40" s="34"/>
      <c r="T40" s="97" t="s">
        <v>98</v>
      </c>
      <c r="U40" s="129">
        <v>30.04</v>
      </c>
      <c r="W40" s="94">
        <v>42646</v>
      </c>
      <c r="X40" s="368">
        <v>32.409999999999997</v>
      </c>
      <c r="Y40" s="40">
        <v>32.409999999999997</v>
      </c>
      <c r="Z40" s="40">
        <v>31.94</v>
      </c>
      <c r="AA40" s="368">
        <v>32.020000000000003</v>
      </c>
      <c r="AB40" s="95">
        <v>345600</v>
      </c>
      <c r="AC40" s="243">
        <v>32.020000000000003</v>
      </c>
      <c r="AD40" s="2">
        <f t="shared" si="0"/>
        <v>0.46999999999999531</v>
      </c>
      <c r="AE40" s="138">
        <f t="shared" si="1"/>
        <v>-9.894867037724242E-3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33.234099999999998</v>
      </c>
      <c r="R41" s="34"/>
      <c r="T41" s="87" t="s">
        <v>99</v>
      </c>
      <c r="U41" s="130" t="s">
        <v>129</v>
      </c>
      <c r="W41" s="94">
        <v>42643</v>
      </c>
      <c r="X41" s="368">
        <v>31.74</v>
      </c>
      <c r="Y41" s="40">
        <v>32.520000000000003</v>
      </c>
      <c r="Z41" s="40">
        <v>31.6</v>
      </c>
      <c r="AA41" s="368">
        <v>32.340000000000003</v>
      </c>
      <c r="AB41" s="95">
        <v>552200</v>
      </c>
      <c r="AC41" s="243">
        <v>32.340000000000003</v>
      </c>
      <c r="AD41" s="2">
        <f t="shared" si="0"/>
        <v>0.92000000000000171</v>
      </c>
      <c r="AE41" s="138">
        <f t="shared" si="1"/>
        <v>1.9546027742749272E-2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32.929200000000002</v>
      </c>
      <c r="R42" s="34"/>
      <c r="T42" s="87" t="s">
        <v>100</v>
      </c>
      <c r="U42" s="130" t="s">
        <v>129</v>
      </c>
      <c r="W42" s="94">
        <v>42642</v>
      </c>
      <c r="X42" s="368">
        <v>31.62</v>
      </c>
      <c r="Y42" s="40">
        <v>32.24</v>
      </c>
      <c r="Z42" s="40">
        <v>31.58</v>
      </c>
      <c r="AA42" s="368">
        <v>31.72</v>
      </c>
      <c r="AB42" s="95">
        <v>406400</v>
      </c>
      <c r="AC42" s="243">
        <v>31.72</v>
      </c>
      <c r="AD42" s="2">
        <f t="shared" si="0"/>
        <v>0.66000000000000369</v>
      </c>
      <c r="AE42" s="138">
        <f t="shared" si="1"/>
        <v>6.309148264984632E-4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32.624299999999998</v>
      </c>
      <c r="R43" s="83"/>
      <c r="T43" s="87" t="s">
        <v>101</v>
      </c>
      <c r="U43" s="130" t="s">
        <v>129</v>
      </c>
      <c r="W43" s="94">
        <v>42641</v>
      </c>
      <c r="X43" s="368">
        <v>32.19</v>
      </c>
      <c r="Y43" s="40">
        <v>32.5</v>
      </c>
      <c r="Z43" s="40">
        <v>31.47</v>
      </c>
      <c r="AA43" s="368">
        <v>31.7</v>
      </c>
      <c r="AB43" s="95">
        <v>603100</v>
      </c>
      <c r="AC43" s="243">
        <v>31.7</v>
      </c>
      <c r="AD43" s="2">
        <f t="shared" si="0"/>
        <v>1.0300000000000011</v>
      </c>
      <c r="AE43" s="138">
        <f t="shared" si="1"/>
        <v>-1.2461059190031265E-2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32.319400000000002</v>
      </c>
      <c r="R44" s="83"/>
      <c r="T44" s="87" t="s">
        <v>102</v>
      </c>
      <c r="U44" s="130">
        <v>36.9</v>
      </c>
      <c r="W44" s="94">
        <v>42640</v>
      </c>
      <c r="X44" s="368">
        <v>31.97</v>
      </c>
      <c r="Y44" s="40">
        <v>32.56</v>
      </c>
      <c r="Z44" s="40">
        <v>31.89</v>
      </c>
      <c r="AA44" s="368">
        <v>32.1</v>
      </c>
      <c r="AB44" s="95">
        <v>580900</v>
      </c>
      <c r="AC44" s="243">
        <v>32.1</v>
      </c>
      <c r="AD44" s="2">
        <f t="shared" si="0"/>
        <v>0.67000000000000171</v>
      </c>
      <c r="AE44" s="138">
        <f t="shared" si="1"/>
        <v>2.4984384759525469E-3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32.014499999999998</v>
      </c>
      <c r="R45" s="83"/>
      <c r="T45" s="87" t="s">
        <v>103</v>
      </c>
      <c r="U45" s="130">
        <v>0.59882100000000005</v>
      </c>
      <c r="W45" s="94">
        <v>42639</v>
      </c>
      <c r="X45" s="368">
        <v>32.090000000000003</v>
      </c>
      <c r="Y45" s="40">
        <v>32.56</v>
      </c>
      <c r="Z45" s="40">
        <v>31.9</v>
      </c>
      <c r="AA45" s="368">
        <v>32.020000000000003</v>
      </c>
      <c r="AB45" s="95">
        <v>470900</v>
      </c>
      <c r="AC45" s="243">
        <v>32.020000000000003</v>
      </c>
      <c r="AD45" s="2">
        <f t="shared" si="0"/>
        <v>0.66000000000000369</v>
      </c>
      <c r="AE45" s="138">
        <f t="shared" si="1"/>
        <v>-2.1813649111872557E-3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31.709599999999998</v>
      </c>
      <c r="R46" s="83"/>
      <c r="T46" s="87" t="s">
        <v>122</v>
      </c>
      <c r="U46" s="232" t="s">
        <v>542</v>
      </c>
      <c r="W46" s="94">
        <v>42636</v>
      </c>
      <c r="X46" s="368">
        <v>31.91</v>
      </c>
      <c r="Y46" s="40">
        <v>32.5</v>
      </c>
      <c r="Z46" s="40">
        <v>31.91</v>
      </c>
      <c r="AA46" s="368">
        <v>32.090000000000003</v>
      </c>
      <c r="AB46" s="95">
        <v>323800</v>
      </c>
      <c r="AC46" s="243">
        <v>32.090000000000003</v>
      </c>
      <c r="AD46" s="2">
        <f t="shared" si="0"/>
        <v>0.58999999999999986</v>
      </c>
      <c r="AE46" s="138">
        <f t="shared" si="1"/>
        <v>-1.5556938394523101E-3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31.404699999999998</v>
      </c>
      <c r="R47" s="83"/>
      <c r="T47" s="87"/>
      <c r="U47" s="130"/>
      <c r="W47" s="94">
        <v>42635</v>
      </c>
      <c r="X47" s="368">
        <v>32.1</v>
      </c>
      <c r="Y47" s="40">
        <v>32.479999999999997</v>
      </c>
      <c r="Z47" s="40">
        <v>32.1</v>
      </c>
      <c r="AA47" s="368">
        <v>32.14</v>
      </c>
      <c r="AB47" s="95">
        <v>461100</v>
      </c>
      <c r="AC47" s="243">
        <v>32.14</v>
      </c>
      <c r="AD47" s="2">
        <f t="shared" si="0"/>
        <v>0.37999999999999545</v>
      </c>
      <c r="AE47" s="138">
        <f t="shared" si="1"/>
        <v>2.8081123244931838E-3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31.099799999999998</v>
      </c>
      <c r="R48" s="83"/>
      <c r="T48" s="87" t="s">
        <v>105</v>
      </c>
      <c r="U48" s="130" t="s">
        <v>403</v>
      </c>
      <c r="W48" s="94">
        <v>42634</v>
      </c>
      <c r="X48" s="368">
        <v>31.8</v>
      </c>
      <c r="Y48" s="40">
        <v>32.1</v>
      </c>
      <c r="Z48" s="40">
        <v>31.52</v>
      </c>
      <c r="AA48" s="368">
        <v>32.049999999999997</v>
      </c>
      <c r="AB48" s="95">
        <v>391300</v>
      </c>
      <c r="AC48" s="243">
        <v>32.049999999999997</v>
      </c>
      <c r="AD48" s="2">
        <f t="shared" si="0"/>
        <v>0.58000000000000185</v>
      </c>
      <c r="AE48" s="138">
        <f t="shared" si="1"/>
        <v>7.8616352201257289E-3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30.794899999999998</v>
      </c>
      <c r="R49" s="83"/>
      <c r="T49" s="87" t="s">
        <v>106</v>
      </c>
      <c r="U49" s="130" t="s">
        <v>543</v>
      </c>
      <c r="W49" s="94">
        <v>42633</v>
      </c>
      <c r="X49" s="368">
        <v>31.73</v>
      </c>
      <c r="Y49" s="40">
        <v>31.97</v>
      </c>
      <c r="Z49" s="40">
        <v>31.59</v>
      </c>
      <c r="AA49" s="368">
        <v>31.8</v>
      </c>
      <c r="AB49" s="95">
        <v>396600</v>
      </c>
      <c r="AC49" s="243">
        <v>31.8</v>
      </c>
      <c r="AD49" s="2">
        <f t="shared" si="0"/>
        <v>0.37999999999999901</v>
      </c>
      <c r="AE49" s="138">
        <f t="shared" si="1"/>
        <v>8.8832487309644659E-3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30.49</v>
      </c>
      <c r="R50" s="83"/>
      <c r="T50" s="87" t="s">
        <v>107</v>
      </c>
      <c r="U50" s="131">
        <v>0</v>
      </c>
      <c r="W50" s="94">
        <v>42632</v>
      </c>
      <c r="X50" s="368">
        <v>31.81</v>
      </c>
      <c r="Y50" s="40">
        <v>32.01</v>
      </c>
      <c r="Z50" s="40">
        <v>31.48</v>
      </c>
      <c r="AA50" s="368">
        <v>31.52</v>
      </c>
      <c r="AB50" s="95">
        <v>591400</v>
      </c>
      <c r="AC50" s="243">
        <v>31.52</v>
      </c>
      <c r="AD50" s="2">
        <f t="shared" si="0"/>
        <v>0.52999999999999758</v>
      </c>
      <c r="AE50" s="138">
        <f t="shared" si="1"/>
        <v>-6.3051702395964249E-3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30.185099999999998</v>
      </c>
      <c r="R51" s="83"/>
      <c r="T51" s="87" t="s">
        <v>110</v>
      </c>
      <c r="U51" s="131">
        <v>618597</v>
      </c>
      <c r="W51" s="94">
        <v>42629</v>
      </c>
      <c r="X51" s="368">
        <v>31.55</v>
      </c>
      <c r="Y51" s="40">
        <v>31.92</v>
      </c>
      <c r="Z51" s="40">
        <v>31.36</v>
      </c>
      <c r="AA51" s="368">
        <v>31.72</v>
      </c>
      <c r="AB51" s="95">
        <v>787200</v>
      </c>
      <c r="AC51" s="243">
        <v>31.72</v>
      </c>
      <c r="AD51" s="2">
        <f t="shared" si="0"/>
        <v>0.56000000000000227</v>
      </c>
      <c r="AE51" s="138">
        <f t="shared" si="1"/>
        <v>-3.1515915537350114E-4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29.880199999999999</v>
      </c>
      <c r="R52" s="83"/>
      <c r="T52" s="87" t="s">
        <v>108</v>
      </c>
      <c r="U52" s="130" t="s">
        <v>544</v>
      </c>
      <c r="W52" s="94">
        <v>42628</v>
      </c>
      <c r="X52" s="368">
        <v>31.85</v>
      </c>
      <c r="Y52" s="40">
        <v>31.86</v>
      </c>
      <c r="Z52" s="40">
        <v>31.4</v>
      </c>
      <c r="AA52" s="368">
        <v>31.73</v>
      </c>
      <c r="AB52" s="95">
        <v>404500</v>
      </c>
      <c r="AC52" s="243">
        <v>31.73</v>
      </c>
      <c r="AD52" s="2">
        <f t="shared" si="0"/>
        <v>0.46000000000000085</v>
      </c>
      <c r="AE52" s="138">
        <f t="shared" si="1"/>
        <v>4.1139240506329333E-3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29.575299999999999</v>
      </c>
      <c r="R53" s="83"/>
      <c r="T53" s="87" t="s">
        <v>111</v>
      </c>
      <c r="U53" s="130">
        <v>22.22</v>
      </c>
      <c r="W53" s="94">
        <v>42627</v>
      </c>
      <c r="X53" s="368">
        <v>31.61</v>
      </c>
      <c r="Y53" s="40">
        <v>31.98</v>
      </c>
      <c r="Z53" s="40">
        <v>31.51</v>
      </c>
      <c r="AA53" s="368">
        <v>31.6</v>
      </c>
      <c r="AB53" s="95">
        <v>552400</v>
      </c>
      <c r="AC53" s="243">
        <v>31.6</v>
      </c>
      <c r="AD53" s="2">
        <f t="shared" si="0"/>
        <v>0.46999999999999886</v>
      </c>
      <c r="AE53" s="138">
        <f t="shared" si="1"/>
        <v>-3.4689372437716193E-3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29.270399999999999</v>
      </c>
      <c r="R54" s="83"/>
      <c r="T54" s="87" t="s">
        <v>112</v>
      </c>
      <c r="U54" s="130">
        <v>1.35</v>
      </c>
      <c r="W54" s="94">
        <v>42626</v>
      </c>
      <c r="X54" s="368">
        <v>31.34</v>
      </c>
      <c r="Y54" s="40">
        <v>31.87</v>
      </c>
      <c r="Z54" s="40">
        <v>31.33</v>
      </c>
      <c r="AA54" s="368">
        <v>31.71</v>
      </c>
      <c r="AB54" s="95">
        <v>507200</v>
      </c>
      <c r="AC54" s="243">
        <v>31.71</v>
      </c>
      <c r="AD54" s="2">
        <f t="shared" si="0"/>
        <v>0.5400000000000027</v>
      </c>
      <c r="AE54" s="138">
        <f t="shared" si="1"/>
        <v>3.1635558367606453E-3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28.965499999999999</v>
      </c>
      <c r="R55" s="83"/>
      <c r="T55" s="87" t="s">
        <v>109</v>
      </c>
      <c r="U55" s="130" t="s">
        <v>123</v>
      </c>
      <c r="W55" s="94">
        <v>42625</v>
      </c>
      <c r="X55" s="368">
        <v>31.36</v>
      </c>
      <c r="Y55" s="40">
        <v>31.73</v>
      </c>
      <c r="Z55" s="40">
        <v>31.14</v>
      </c>
      <c r="AA55" s="368">
        <v>31.61</v>
      </c>
      <c r="AB55" s="95">
        <v>569600</v>
      </c>
      <c r="AC55" s="243">
        <v>31.61</v>
      </c>
      <c r="AD55" s="2">
        <f t="shared" si="0"/>
        <v>0.58999999999999986</v>
      </c>
      <c r="AE55" s="138">
        <f t="shared" si="1"/>
        <v>3.4920634920634352E-3</v>
      </c>
    </row>
    <row r="56" spans="1:31" x14ac:dyDescent="0.25">
      <c r="O56" s="2"/>
      <c r="P56" s="83">
        <v>0.94</v>
      </c>
      <c r="Q56" s="83">
        <f t="shared" si="11"/>
        <v>28.660599999999995</v>
      </c>
      <c r="R56" s="83"/>
      <c r="W56" s="94">
        <v>42622</v>
      </c>
      <c r="X56" s="368">
        <v>31.5</v>
      </c>
      <c r="Y56" s="40">
        <v>31.87</v>
      </c>
      <c r="Z56" s="40">
        <v>31.28</v>
      </c>
      <c r="AA56" s="368">
        <v>31.5</v>
      </c>
      <c r="AB56" s="95">
        <v>825700</v>
      </c>
      <c r="AC56" s="243">
        <v>31.5</v>
      </c>
      <c r="AD56" s="2">
        <f t="shared" si="0"/>
        <v>0.58999999999999986</v>
      </c>
      <c r="AE56" s="138">
        <f t="shared" si="1"/>
        <v>-4.7393364928909332E-3</v>
      </c>
    </row>
    <row r="57" spans="1:31" x14ac:dyDescent="0.25">
      <c r="O57" s="2"/>
      <c r="P57" s="83">
        <v>0.93</v>
      </c>
      <c r="Q57" s="83">
        <f t="shared" si="11"/>
        <v>28.355699999999999</v>
      </c>
      <c r="R57" s="83"/>
      <c r="W57" s="94">
        <v>42621</v>
      </c>
      <c r="X57" s="368">
        <v>31.52</v>
      </c>
      <c r="Y57" s="40">
        <v>31.75</v>
      </c>
      <c r="Z57" s="40">
        <v>31.44</v>
      </c>
      <c r="AA57" s="368">
        <v>31.65</v>
      </c>
      <c r="AB57" s="95">
        <v>551800</v>
      </c>
      <c r="AC57" s="243">
        <v>31.65</v>
      </c>
      <c r="AD57" s="2">
        <f t="shared" si="0"/>
        <v>0.30999999999999872</v>
      </c>
      <c r="AE57" s="138">
        <f t="shared" si="1"/>
        <v>4.4430339574736966E-3</v>
      </c>
    </row>
    <row r="58" spans="1:31" x14ac:dyDescent="0.25">
      <c r="O58" s="2"/>
      <c r="P58" s="83">
        <v>0.92</v>
      </c>
      <c r="Q58" s="83">
        <f t="shared" si="11"/>
        <v>28.050799999999999</v>
      </c>
      <c r="R58" s="83"/>
      <c r="W58" s="94">
        <v>42620</v>
      </c>
      <c r="X58" s="368">
        <v>31.36</v>
      </c>
      <c r="Y58" s="40">
        <v>31.61</v>
      </c>
      <c r="Z58" s="40">
        <v>31.16</v>
      </c>
      <c r="AA58" s="368">
        <v>31.51</v>
      </c>
      <c r="AB58" s="95">
        <v>410300</v>
      </c>
      <c r="AC58" s="243">
        <v>31.51</v>
      </c>
      <c r="AD58" s="2">
        <f t="shared" si="0"/>
        <v>0.44999999999999929</v>
      </c>
      <c r="AE58" s="138">
        <f t="shared" si="1"/>
        <v>7.0310003195910298E-3</v>
      </c>
    </row>
    <row r="59" spans="1:31" x14ac:dyDescent="0.25">
      <c r="O59" s="2"/>
      <c r="P59" s="83">
        <v>0.91</v>
      </c>
      <c r="Q59" s="83">
        <f t="shared" si="11"/>
        <v>27.745899999999999</v>
      </c>
      <c r="R59" s="83"/>
      <c r="W59" s="94">
        <v>42619</v>
      </c>
      <c r="X59" s="368">
        <v>31.84</v>
      </c>
      <c r="Y59" s="40">
        <v>31.95</v>
      </c>
      <c r="Z59" s="40">
        <v>30.91</v>
      </c>
      <c r="AA59" s="368">
        <v>31.29</v>
      </c>
      <c r="AB59" s="95">
        <v>651900</v>
      </c>
      <c r="AC59" s="243">
        <v>31.29</v>
      </c>
      <c r="AD59" s="2">
        <f t="shared" si="0"/>
        <v>1.0399999999999991</v>
      </c>
      <c r="AE59" s="138">
        <f t="shared" si="1"/>
        <v>-1.6037735849056656E-2</v>
      </c>
    </row>
    <row r="60" spans="1:31" x14ac:dyDescent="0.25">
      <c r="O60" s="2"/>
      <c r="P60" s="83">
        <v>0.9</v>
      </c>
      <c r="Q60" s="83">
        <f t="shared" si="11"/>
        <v>27.440999999999999</v>
      </c>
      <c r="R60" s="83"/>
      <c r="W60" s="94">
        <v>42615</v>
      </c>
      <c r="X60" s="368">
        <v>31.8</v>
      </c>
      <c r="Y60" s="40">
        <v>31.9</v>
      </c>
      <c r="Z60" s="40">
        <v>31.5</v>
      </c>
      <c r="AA60" s="368">
        <v>31.8</v>
      </c>
      <c r="AB60" s="95">
        <v>524700</v>
      </c>
      <c r="AC60" s="243">
        <v>31.8</v>
      </c>
      <c r="AD60" s="2">
        <f t="shared" si="0"/>
        <v>0.39999999999999858</v>
      </c>
      <c r="AE60" s="138">
        <f t="shared" si="1"/>
        <v>6.0107560898450263E-3</v>
      </c>
    </row>
    <row r="61" spans="1:31" x14ac:dyDescent="0.25">
      <c r="W61" s="94">
        <v>42614</v>
      </c>
      <c r="X61" s="368">
        <v>31.65</v>
      </c>
      <c r="Y61" s="40">
        <v>31.78</v>
      </c>
      <c r="Z61" s="40">
        <v>31.5</v>
      </c>
      <c r="AA61" s="368">
        <v>31.61</v>
      </c>
      <c r="AB61" s="95">
        <v>562700</v>
      </c>
      <c r="AC61" s="243">
        <v>31.61</v>
      </c>
      <c r="AD61" s="2">
        <f t="shared" si="0"/>
        <v>0.28000000000000114</v>
      </c>
      <c r="AE61" s="138">
        <f t="shared" si="1"/>
        <v>-1.2638230647709081E-3</v>
      </c>
    </row>
    <row r="62" spans="1:31" x14ac:dyDescent="0.25">
      <c r="W62" s="94">
        <v>42613</v>
      </c>
      <c r="X62" s="368">
        <v>31.6</v>
      </c>
      <c r="Y62" s="40">
        <v>31.74</v>
      </c>
      <c r="Z62" s="40">
        <v>31.45</v>
      </c>
      <c r="AA62" s="368">
        <v>31.65</v>
      </c>
      <c r="AB62" s="95">
        <v>490500</v>
      </c>
      <c r="AC62" s="243">
        <v>31.65</v>
      </c>
      <c r="AD62" s="2">
        <f t="shared" si="0"/>
        <v>0.28999999999999915</v>
      </c>
      <c r="AE62" s="138">
        <f t="shared" si="1"/>
        <v>1.5822784810126667E-3</v>
      </c>
    </row>
    <row r="63" spans="1:31" x14ac:dyDescent="0.25">
      <c r="W63" s="94">
        <v>42612</v>
      </c>
      <c r="X63" s="368">
        <v>31.5</v>
      </c>
      <c r="Y63" s="40">
        <v>31.65</v>
      </c>
      <c r="Z63" s="40">
        <v>31.3</v>
      </c>
      <c r="AA63" s="368">
        <v>31.6</v>
      </c>
      <c r="AB63" s="95">
        <v>448000</v>
      </c>
      <c r="AC63" s="243">
        <v>31.6</v>
      </c>
      <c r="AD63" s="2">
        <f t="shared" si="0"/>
        <v>0.34999999999999787</v>
      </c>
      <c r="AE63" s="138">
        <f t="shared" si="1"/>
        <v>3.1746031746031633E-3</v>
      </c>
    </row>
    <row r="64" spans="1:31" x14ac:dyDescent="0.25">
      <c r="W64" s="94">
        <v>42611</v>
      </c>
      <c r="X64" s="368">
        <v>31.06</v>
      </c>
      <c r="Y64" s="40">
        <v>31.65</v>
      </c>
      <c r="Z64" s="40">
        <v>30.9</v>
      </c>
      <c r="AA64" s="368">
        <v>31.5</v>
      </c>
      <c r="AB64" s="95">
        <v>564000</v>
      </c>
      <c r="AC64" s="243">
        <v>31.5</v>
      </c>
      <c r="AD64" s="2">
        <f t="shared" si="0"/>
        <v>0.75</v>
      </c>
      <c r="AE64" s="138">
        <f t="shared" si="1"/>
        <v>2.1069692058346856E-2</v>
      </c>
    </row>
    <row r="65" spans="23:31" x14ac:dyDescent="0.25">
      <c r="W65" s="94">
        <v>42608</v>
      </c>
      <c r="X65" s="368">
        <v>30.91</v>
      </c>
      <c r="Y65" s="40">
        <v>31.08</v>
      </c>
      <c r="Z65" s="40">
        <v>30.68</v>
      </c>
      <c r="AA65" s="368">
        <v>30.85</v>
      </c>
      <c r="AB65" s="95">
        <v>336900</v>
      </c>
      <c r="AC65" s="243">
        <v>30.85</v>
      </c>
      <c r="AD65" s="2">
        <f t="shared" si="0"/>
        <v>0.39999999999999858</v>
      </c>
      <c r="AE65" s="138">
        <f t="shared" si="1"/>
        <v>-3.8747174685178631E-3</v>
      </c>
    </row>
    <row r="66" spans="23:31" x14ac:dyDescent="0.25">
      <c r="W66" s="94">
        <v>42607</v>
      </c>
      <c r="X66" s="368">
        <v>30.84</v>
      </c>
      <c r="Y66" s="40">
        <v>31.09</v>
      </c>
      <c r="Z66" s="40">
        <v>30.72</v>
      </c>
      <c r="AA66" s="368">
        <v>30.97</v>
      </c>
      <c r="AB66" s="95">
        <v>496300</v>
      </c>
      <c r="AC66" s="243">
        <v>30.97</v>
      </c>
      <c r="AD66" s="2">
        <f t="shared" si="0"/>
        <v>0.37000000000000099</v>
      </c>
      <c r="AE66" s="138">
        <f t="shared" si="1"/>
        <v>3.5644847699287663E-3</v>
      </c>
    </row>
    <row r="67" spans="23:31" x14ac:dyDescent="0.25">
      <c r="W67" s="94">
        <v>42606</v>
      </c>
      <c r="X67" s="368">
        <v>31.32</v>
      </c>
      <c r="Y67" s="40">
        <v>31.37</v>
      </c>
      <c r="Z67" s="40">
        <v>30.76</v>
      </c>
      <c r="AA67" s="368">
        <v>30.86</v>
      </c>
      <c r="AB67" s="95">
        <v>532100</v>
      </c>
      <c r="AC67" s="243">
        <v>30.86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49" priority="11">
      <formula>F29&gt;0</formula>
    </cfRule>
    <cfRule type="expression" dxfId="748" priority="12">
      <formula>F29&lt;0</formula>
    </cfRule>
  </conditionalFormatting>
  <conditionalFormatting sqref="F29:F35">
    <cfRule type="expression" dxfId="747" priority="13">
      <formula>F29&gt;0</formula>
    </cfRule>
    <cfRule type="expression" dxfId="746" priority="14">
      <formula>F29&lt;0</formula>
    </cfRule>
  </conditionalFormatting>
  <conditionalFormatting sqref="H29:H35">
    <cfRule type="expression" dxfId="745" priority="9">
      <formula>H29&gt;0</formula>
    </cfRule>
    <cfRule type="expression" dxfId="744" priority="10">
      <formula>H29&lt;0</formula>
    </cfRule>
  </conditionalFormatting>
  <conditionalFormatting sqref="F21:F28">
    <cfRule type="expression" dxfId="743" priority="7">
      <formula>F21&gt;0</formula>
    </cfRule>
    <cfRule type="expression" dxfId="742" priority="8">
      <formula>F21&lt;0</formula>
    </cfRule>
  </conditionalFormatting>
  <conditionalFormatting sqref="H21:H28">
    <cfRule type="expression" dxfId="741" priority="5">
      <formula>H21&gt;0</formula>
    </cfRule>
    <cfRule type="expression" dxfId="740" priority="6">
      <formula>H21&lt;0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28.47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28.47</v>
      </c>
      <c r="R4" s="525">
        <v>5.7000000000000002E-3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341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31.317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31.032299999999999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30.747600000000002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30.462900000000001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30.1782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29.8935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29.608799999999999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29.324099999999998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29.039400000000001</v>
      </c>
      <c r="Q49" s="2"/>
      <c r="T49" s="93" t="s">
        <v>122</v>
      </c>
      <c r="U49" s="130" t="s">
        <v>542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28.7547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28.47</v>
      </c>
      <c r="Q51" s="2"/>
      <c r="T51" s="93" t="s">
        <v>105</v>
      </c>
      <c r="U51" s="130" t="s">
        <v>403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28.185299999999998</v>
      </c>
      <c r="Q52" s="2"/>
      <c r="T52" s="93" t="s">
        <v>106</v>
      </c>
      <c r="U52" s="130" t="s">
        <v>384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27.900599999999997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27.6159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27.331199999999999</v>
      </c>
      <c r="T55" s="93" t="s">
        <v>108</v>
      </c>
      <c r="U55" s="130" t="s">
        <v>545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27.046499999999998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26.761799999999997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26.4771</v>
      </c>
      <c r="T58" s="93" t="s">
        <v>109</v>
      </c>
      <c r="U58" s="130" t="s">
        <v>546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26.192399999999999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25.907699999999998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25.623000000000001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35" priority="11">
      <formula>F33&gt;0</formula>
    </cfRule>
    <cfRule type="expression" dxfId="734" priority="12">
      <formula>F33&lt;0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F25:F32">
    <cfRule type="expression" dxfId="729" priority="5">
      <formula>F25&gt;0</formula>
    </cfRule>
    <cfRule type="expression" dxfId="728" priority="6">
      <formula>F25&lt;0</formula>
    </cfRule>
  </conditionalFormatting>
  <conditionalFormatting sqref="H25:H32">
    <cfRule type="expression" dxfId="727" priority="3">
      <formula>H25&gt;0</formula>
    </cfRule>
    <cfRule type="expression" dxfId="726" priority="4">
      <formula>H25&lt;0</formula>
    </cfRule>
  </conditionalFormatting>
  <conditionalFormatting sqref="Q10">
    <cfRule type="expression" dxfId="725" priority="1">
      <formula>Q10&gt;0</formula>
    </cfRule>
    <cfRule type="expression" dxfId="7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338</v>
      </c>
      <c r="B2" s="523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42699</v>
      </c>
      <c r="X2" s="10">
        <v>23.45</v>
      </c>
      <c r="Y2" s="10">
        <v>23.9</v>
      </c>
      <c r="Z2" s="10">
        <v>23.37</v>
      </c>
      <c r="AA2" s="10">
        <v>23.82</v>
      </c>
      <c r="AB2" s="95">
        <v>932400</v>
      </c>
      <c r="AC2" s="10">
        <v>23.82</v>
      </c>
      <c r="AD2">
        <f>Y2-Z2</f>
        <v>0.52999999999999758</v>
      </c>
      <c r="AE2" s="138">
        <f>AC2/AC3-1</f>
        <v>1.3185878349638358E-2</v>
      </c>
    </row>
    <row r="3" spans="1:31" x14ac:dyDescent="0.25">
      <c r="A3" s="23" t="s">
        <v>71</v>
      </c>
      <c r="B3" s="523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21.91</v>
      </c>
      <c r="T3" s="1"/>
      <c r="W3" s="133">
        <v>42697</v>
      </c>
      <c r="X3" s="10">
        <v>23.83</v>
      </c>
      <c r="Y3" s="10">
        <v>24.16</v>
      </c>
      <c r="Z3" s="10">
        <v>23.28</v>
      </c>
      <c r="AA3" s="10">
        <v>23.51</v>
      </c>
      <c r="AB3" s="95">
        <v>2260900</v>
      </c>
      <c r="AC3" s="10">
        <v>23.51</v>
      </c>
      <c r="AD3">
        <f t="shared" ref="AD3:AD66" si="0">Y3-Z3</f>
        <v>0.87999999999999901</v>
      </c>
      <c r="AE3" s="138">
        <f t="shared" ref="AE3:AE66" si="1">AC3/AC4-1</f>
        <v>-2.0824656393169549E-2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</v>
      </c>
      <c r="R4" s="525">
        <v>5.0000000000000001E-3</v>
      </c>
      <c r="T4" s="163"/>
      <c r="U4" s="1"/>
      <c r="W4" s="133">
        <v>42696</v>
      </c>
      <c r="X4" s="10">
        <v>24.05</v>
      </c>
      <c r="Y4" s="10">
        <v>24.23</v>
      </c>
      <c r="Z4" s="10">
        <v>23.66</v>
      </c>
      <c r="AA4" s="10">
        <v>24.01</v>
      </c>
      <c r="AB4" s="95">
        <v>2326100</v>
      </c>
      <c r="AC4" s="10">
        <v>24.01</v>
      </c>
      <c r="AD4">
        <f t="shared" si="0"/>
        <v>0.57000000000000028</v>
      </c>
      <c r="AE4" s="138">
        <f t="shared" si="1"/>
        <v>-5.3852526926263522E-3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4800</v>
      </c>
      <c r="W5" s="133">
        <v>42695</v>
      </c>
      <c r="X5" s="10">
        <v>24.16</v>
      </c>
      <c r="Y5" s="10">
        <v>24.92</v>
      </c>
      <c r="Z5" s="10">
        <v>23.93</v>
      </c>
      <c r="AA5" s="10">
        <v>24.14</v>
      </c>
      <c r="AB5" s="95">
        <v>2912000</v>
      </c>
      <c r="AC5" s="10">
        <v>24.14</v>
      </c>
      <c r="AD5">
        <f t="shared" si="0"/>
        <v>0.99000000000000199</v>
      </c>
      <c r="AE5" s="138">
        <f t="shared" si="1"/>
        <v>4.1442188147544634E-4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4382</v>
      </c>
      <c r="W6" s="133">
        <v>42692</v>
      </c>
      <c r="X6" s="10">
        <v>24.53</v>
      </c>
      <c r="Y6" s="10">
        <v>25.01</v>
      </c>
      <c r="Z6" s="10">
        <v>23.96</v>
      </c>
      <c r="AA6" s="10">
        <v>24.13</v>
      </c>
      <c r="AB6" s="95">
        <v>2115400</v>
      </c>
      <c r="AC6" s="10">
        <v>24.13</v>
      </c>
      <c r="AD6">
        <f t="shared" si="0"/>
        <v>1.0500000000000007</v>
      </c>
      <c r="AE6" s="138">
        <f t="shared" si="1"/>
        <v>-1.1065573770491777E-2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762.98000000000047</v>
      </c>
      <c r="R7" s="30">
        <v>42716</v>
      </c>
      <c r="W7" s="133">
        <v>42691</v>
      </c>
      <c r="X7" s="10">
        <v>24.32</v>
      </c>
      <c r="Y7" s="10">
        <v>24.74</v>
      </c>
      <c r="Z7" s="10">
        <v>24.22</v>
      </c>
      <c r="AA7" s="10">
        <v>24.4</v>
      </c>
      <c r="AB7" s="95">
        <v>1870600</v>
      </c>
      <c r="AC7" s="10">
        <v>24.4</v>
      </c>
      <c r="AD7">
        <f t="shared" si="0"/>
        <v>0.51999999999999957</v>
      </c>
      <c r="AE7" s="138">
        <f t="shared" si="1"/>
        <v>1.7090454355981777E-2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418</v>
      </c>
      <c r="W8" s="133">
        <v>42690</v>
      </c>
      <c r="X8" s="10">
        <v>23.75</v>
      </c>
      <c r="Y8" s="10">
        <v>24.37</v>
      </c>
      <c r="Z8" s="10">
        <v>23.5</v>
      </c>
      <c r="AA8" s="10">
        <v>23.99</v>
      </c>
      <c r="AB8" s="95">
        <v>2000600</v>
      </c>
      <c r="AC8" s="10">
        <v>23.99</v>
      </c>
      <c r="AD8">
        <f t="shared" si="0"/>
        <v>0.87000000000000099</v>
      </c>
      <c r="AE8" s="138">
        <f t="shared" si="1"/>
        <v>1.3947590870667659E-2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9.5390232770424466E-2</v>
      </c>
      <c r="W9" s="133">
        <v>42689</v>
      </c>
      <c r="X9" s="10">
        <v>23.74</v>
      </c>
      <c r="Y9" s="10">
        <v>24.46</v>
      </c>
      <c r="Z9" s="10">
        <v>23.19</v>
      </c>
      <c r="AA9" s="10">
        <v>23.66</v>
      </c>
      <c r="AB9" s="95">
        <v>3068000</v>
      </c>
      <c r="AC9" s="10">
        <v>23.66</v>
      </c>
      <c r="AD9">
        <f t="shared" si="0"/>
        <v>1.2699999999999996</v>
      </c>
      <c r="AE9" s="138">
        <f t="shared" si="1"/>
        <v>3.392705682782049E-3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42688</v>
      </c>
      <c r="X10" s="10">
        <v>21.9</v>
      </c>
      <c r="Y10" s="10">
        <v>23.59</v>
      </c>
      <c r="Z10" s="10">
        <v>21.5</v>
      </c>
      <c r="AA10" s="10">
        <v>23.58</v>
      </c>
      <c r="AB10" s="95">
        <v>5666200</v>
      </c>
      <c r="AC10" s="10">
        <v>23.58</v>
      </c>
      <c r="AD10">
        <f t="shared" si="0"/>
        <v>2.09</v>
      </c>
      <c r="AE10" s="138">
        <f t="shared" si="1"/>
        <v>0.11016949152542366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22.24</v>
      </c>
      <c r="Y11" s="10">
        <v>22.66</v>
      </c>
      <c r="Z11" s="10">
        <v>21.02</v>
      </c>
      <c r="AA11" s="10">
        <v>21.24</v>
      </c>
      <c r="AB11" s="95">
        <v>5487600</v>
      </c>
      <c r="AC11" s="10">
        <v>21.24</v>
      </c>
      <c r="AD11">
        <f t="shared" si="0"/>
        <v>1.6400000000000006</v>
      </c>
      <c r="AE11" s="138">
        <f t="shared" si="1"/>
        <v>-3.3666969972702576E-2</v>
      </c>
    </row>
    <row r="12" spans="1:31" x14ac:dyDescent="0.25">
      <c r="H12" s="72"/>
      <c r="W12" s="133">
        <v>42684</v>
      </c>
      <c r="X12" s="10">
        <v>24.51</v>
      </c>
      <c r="Y12" s="10">
        <v>24.8</v>
      </c>
      <c r="Z12" s="10">
        <v>21.92</v>
      </c>
      <c r="AA12" s="10">
        <v>21.98</v>
      </c>
      <c r="AB12" s="95">
        <v>8834900</v>
      </c>
      <c r="AC12" s="10">
        <v>21.98</v>
      </c>
      <c r="AD12">
        <f t="shared" si="0"/>
        <v>2.879999999999999</v>
      </c>
      <c r="AE12" s="138">
        <f t="shared" si="1"/>
        <v>-8.8723051409618559E-2</v>
      </c>
    </row>
    <row r="13" spans="1:31" x14ac:dyDescent="0.25">
      <c r="H13" s="72"/>
      <c r="W13" s="133">
        <v>42683</v>
      </c>
      <c r="X13" s="10">
        <v>25.25</v>
      </c>
      <c r="Y13" s="10">
        <v>26.21</v>
      </c>
      <c r="Z13" s="10">
        <v>23.5</v>
      </c>
      <c r="AA13" s="10">
        <v>24.12</v>
      </c>
      <c r="AB13" s="95">
        <v>11306400</v>
      </c>
      <c r="AC13" s="10">
        <v>24.12</v>
      </c>
      <c r="AD13">
        <f t="shared" si="0"/>
        <v>2.7100000000000009</v>
      </c>
      <c r="AE13" s="138">
        <f t="shared" si="1"/>
        <v>-0.1521968365553602</v>
      </c>
    </row>
    <row r="14" spans="1:31" x14ac:dyDescent="0.25">
      <c r="H14" s="72"/>
      <c r="W14" s="133">
        <v>42682</v>
      </c>
      <c r="X14" s="10">
        <v>28.1</v>
      </c>
      <c r="Y14" s="10">
        <v>28.57</v>
      </c>
      <c r="Z14" s="10">
        <v>27.89</v>
      </c>
      <c r="AA14" s="10">
        <v>28.45</v>
      </c>
      <c r="AB14" s="95">
        <v>2127700</v>
      </c>
      <c r="AC14" s="10">
        <v>28.45</v>
      </c>
      <c r="AD14">
        <f t="shared" si="0"/>
        <v>0.67999999999999972</v>
      </c>
      <c r="AE14" s="138">
        <f t="shared" si="1"/>
        <v>2.1543985637342722E-2</v>
      </c>
    </row>
    <row r="15" spans="1:31" x14ac:dyDescent="0.25">
      <c r="H15" s="72"/>
      <c r="W15" s="133">
        <v>42681</v>
      </c>
      <c r="X15" s="10">
        <v>28.17</v>
      </c>
      <c r="Y15" s="10">
        <v>28.2</v>
      </c>
      <c r="Z15" s="10">
        <v>27.7</v>
      </c>
      <c r="AA15" s="10">
        <v>27.85</v>
      </c>
      <c r="AB15" s="95">
        <v>2069200</v>
      </c>
      <c r="AC15" s="10">
        <v>27.85</v>
      </c>
      <c r="AD15">
        <f t="shared" si="0"/>
        <v>0.5</v>
      </c>
      <c r="AE15" s="138">
        <f t="shared" si="1"/>
        <v>2.2393538913362709E-2</v>
      </c>
    </row>
    <row r="16" spans="1:31" x14ac:dyDescent="0.25">
      <c r="H16" s="72"/>
      <c r="W16" s="133">
        <v>42678</v>
      </c>
      <c r="X16" s="10">
        <v>26.81</v>
      </c>
      <c r="Y16" s="10">
        <v>28.05</v>
      </c>
      <c r="Z16" s="10">
        <v>26.75</v>
      </c>
      <c r="AA16" s="10">
        <v>27.24</v>
      </c>
      <c r="AB16" s="95">
        <v>2481500</v>
      </c>
      <c r="AC16" s="10">
        <v>27.24</v>
      </c>
      <c r="AD16">
        <f t="shared" si="0"/>
        <v>1.3000000000000007</v>
      </c>
      <c r="AE16" s="138">
        <f t="shared" si="1"/>
        <v>2.0606968902210365E-2</v>
      </c>
    </row>
    <row r="17" spans="1:31" x14ac:dyDescent="0.25">
      <c r="W17" s="133">
        <v>42677</v>
      </c>
      <c r="X17" s="10">
        <v>26.4</v>
      </c>
      <c r="Y17" s="10">
        <v>26.82</v>
      </c>
      <c r="Z17" s="10">
        <v>26.26</v>
      </c>
      <c r="AA17" s="10">
        <v>26.69</v>
      </c>
      <c r="AB17" s="95">
        <v>961600</v>
      </c>
      <c r="AC17" s="10">
        <v>26.69</v>
      </c>
      <c r="AD17">
        <f t="shared" si="0"/>
        <v>0.55999999999999872</v>
      </c>
      <c r="AE17" s="138">
        <f t="shared" si="1"/>
        <v>1.4057750759878473E-2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4382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26.25</v>
      </c>
      <c r="Y18" s="10">
        <v>26.58</v>
      </c>
      <c r="Z18" s="10">
        <v>26.15</v>
      </c>
      <c r="AA18" s="10">
        <v>26.32</v>
      </c>
      <c r="AB18" s="95">
        <v>1489900</v>
      </c>
      <c r="AC18" s="10">
        <v>26.32</v>
      </c>
      <c r="AD18">
        <f t="shared" si="0"/>
        <v>0.42999999999999972</v>
      </c>
      <c r="AE18" s="138">
        <f t="shared" si="1"/>
        <v>9.9769762087491554E-3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26.4</v>
      </c>
      <c r="Y19" s="10">
        <v>26.48</v>
      </c>
      <c r="Z19" s="10">
        <v>25.78</v>
      </c>
      <c r="AA19" s="10">
        <v>26.06</v>
      </c>
      <c r="AB19" s="95">
        <v>1645100</v>
      </c>
      <c r="AC19" s="10">
        <v>26.06</v>
      </c>
      <c r="AD19">
        <f t="shared" si="0"/>
        <v>0.69999999999999929</v>
      </c>
      <c r="AE19" s="138">
        <f t="shared" si="1"/>
        <v>-1.3999243284146812E-2</v>
      </c>
    </row>
    <row r="20" spans="1:31" x14ac:dyDescent="0.25">
      <c r="W20" s="133">
        <v>42674</v>
      </c>
      <c r="X20" s="10">
        <v>25.92</v>
      </c>
      <c r="Y20" s="10">
        <v>26.45</v>
      </c>
      <c r="Z20" s="10">
        <v>25.61</v>
      </c>
      <c r="AA20" s="10">
        <v>26.43</v>
      </c>
      <c r="AB20" s="95">
        <v>885500</v>
      </c>
      <c r="AC20" s="10">
        <v>26.43</v>
      </c>
      <c r="AD20">
        <f t="shared" si="0"/>
        <v>0.83999999999999986</v>
      </c>
      <c r="AE20" s="138">
        <f t="shared" si="1"/>
        <v>2.8004667444573972E-2</v>
      </c>
    </row>
    <row r="21" spans="1:31" x14ac:dyDescent="0.25">
      <c r="W21" s="133">
        <v>42671</v>
      </c>
      <c r="X21" s="10">
        <v>25.7</v>
      </c>
      <c r="Y21" s="10">
        <v>26.18</v>
      </c>
      <c r="Z21" s="10">
        <v>25.65</v>
      </c>
      <c r="AA21" s="10">
        <v>25.71</v>
      </c>
      <c r="AB21" s="95">
        <v>858100</v>
      </c>
      <c r="AC21" s="10">
        <v>25.71</v>
      </c>
      <c r="AD21">
        <f t="shared" si="0"/>
        <v>0.53000000000000114</v>
      </c>
      <c r="AE21" s="138">
        <f t="shared" si="1"/>
        <v>-7.7730275942478055E-4</v>
      </c>
    </row>
    <row r="22" spans="1:31" x14ac:dyDescent="0.25">
      <c r="W22" s="133">
        <v>42670</v>
      </c>
      <c r="X22" s="10">
        <v>26.48</v>
      </c>
      <c r="Y22" s="10">
        <v>26.51</v>
      </c>
      <c r="Z22" s="10">
        <v>25.52</v>
      </c>
      <c r="AA22" s="10">
        <v>25.73</v>
      </c>
      <c r="AB22" s="95">
        <v>1320200</v>
      </c>
      <c r="AC22" s="10">
        <v>25.73</v>
      </c>
      <c r="AD22">
        <f t="shared" si="0"/>
        <v>0.99000000000000199</v>
      </c>
      <c r="AE22" s="138">
        <f t="shared" si="1"/>
        <v>-2.0555767034640238E-2</v>
      </c>
    </row>
    <row r="23" spans="1:31" x14ac:dyDescent="0.25">
      <c r="W23" s="133">
        <v>42669</v>
      </c>
      <c r="X23" s="10">
        <v>26.56</v>
      </c>
      <c r="Y23" s="10">
        <v>26.78</v>
      </c>
      <c r="Z23" s="10">
        <v>26.19</v>
      </c>
      <c r="AA23" s="10">
        <v>26.27</v>
      </c>
      <c r="AB23" s="95">
        <v>859800</v>
      </c>
      <c r="AC23" s="10">
        <v>26.27</v>
      </c>
      <c r="AD23">
        <f t="shared" si="0"/>
        <v>0.58999999999999986</v>
      </c>
      <c r="AE23" s="138">
        <f t="shared" si="1"/>
        <v>-1.5736230798051754E-2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27.12</v>
      </c>
      <c r="Y24" s="10">
        <v>27.12</v>
      </c>
      <c r="Z24" s="10">
        <v>26.59</v>
      </c>
      <c r="AA24" s="10">
        <v>26.69</v>
      </c>
      <c r="AB24" s="95">
        <v>978600</v>
      </c>
      <c r="AC24" s="10">
        <v>26.69</v>
      </c>
      <c r="AD24">
        <f t="shared" si="0"/>
        <v>0.53000000000000114</v>
      </c>
      <c r="AE24" s="138">
        <f t="shared" si="1"/>
        <v>-4.104477611940327E-3</v>
      </c>
    </row>
    <row r="25" spans="1:31" x14ac:dyDescent="0.25">
      <c r="B25" s="383">
        <v>42639</v>
      </c>
      <c r="C25" s="384">
        <v>80</v>
      </c>
      <c r="D25" s="385">
        <v>26.38</v>
      </c>
      <c r="E25" s="385">
        <v>25.53</v>
      </c>
      <c r="F25" s="385">
        <f t="shared" ref="F25" si="3">C25*(E25-D25)</f>
        <v>-67.999999999999829</v>
      </c>
      <c r="G25" s="385">
        <f t="shared" ref="G25" si="4">D25*C25</f>
        <v>2110.4</v>
      </c>
      <c r="H25" s="386">
        <f t="shared" ref="H25" si="5">(E25-D25)/D25</f>
        <v>-3.2221379833206894E-2</v>
      </c>
      <c r="I25" s="385"/>
      <c r="W25" s="133">
        <v>42667</v>
      </c>
      <c r="X25" s="10">
        <v>26.76</v>
      </c>
      <c r="Y25" s="10">
        <v>26.91</v>
      </c>
      <c r="Z25" s="10">
        <v>26.4</v>
      </c>
      <c r="AA25" s="10">
        <v>26.8</v>
      </c>
      <c r="AB25" s="95">
        <v>688500</v>
      </c>
      <c r="AC25" s="10">
        <v>26.8</v>
      </c>
      <c r="AD25">
        <f t="shared" si="0"/>
        <v>0.51000000000000156</v>
      </c>
      <c r="AE25" s="138">
        <f t="shared" si="1"/>
        <v>7.8977059044753606E-3</v>
      </c>
    </row>
    <row r="26" spans="1:31" x14ac:dyDescent="0.25">
      <c r="B26" s="383">
        <v>42639</v>
      </c>
      <c r="C26" s="384">
        <v>120</v>
      </c>
      <c r="D26" s="385">
        <v>26.08</v>
      </c>
      <c r="E26" s="385">
        <v>25.53</v>
      </c>
      <c r="F26" s="385">
        <f t="shared" ref="F26" si="6">C26*(E26-D26)</f>
        <v>-65.999999999999659</v>
      </c>
      <c r="G26" s="385">
        <f t="shared" ref="G26" si="7">D26*C26</f>
        <v>3129.6</v>
      </c>
      <c r="H26" s="386">
        <f t="shared" ref="H26" si="8">(E26-D26)/D26</f>
        <v>-2.1088957055214616E-2</v>
      </c>
      <c r="I26" s="385"/>
      <c r="W26" s="133">
        <v>42664</v>
      </c>
      <c r="X26" s="10">
        <v>26.51</v>
      </c>
      <c r="Y26" s="10">
        <v>26.61</v>
      </c>
      <c r="Z26" s="10">
        <v>26.22</v>
      </c>
      <c r="AA26" s="10">
        <v>26.59</v>
      </c>
      <c r="AB26" s="95">
        <v>909800</v>
      </c>
      <c r="AC26" s="10">
        <v>26.59</v>
      </c>
      <c r="AD26">
        <f t="shared" si="0"/>
        <v>0.39000000000000057</v>
      </c>
      <c r="AE26" s="138">
        <f t="shared" si="1"/>
        <v>-1.8768768768768762E-3</v>
      </c>
    </row>
    <row r="27" spans="1:31" x14ac:dyDescent="0.25">
      <c r="B27" s="383">
        <v>42641</v>
      </c>
      <c r="C27" s="384">
        <v>120</v>
      </c>
      <c r="D27" s="385">
        <v>26.08</v>
      </c>
      <c r="E27" s="385">
        <v>26</v>
      </c>
      <c r="F27" s="385">
        <f t="shared" ref="F27" si="9">C27*(E27-D27)</f>
        <v>-9.5999999999997954</v>
      </c>
      <c r="G27" s="385">
        <f t="shared" ref="G27" si="10">D27*C27</f>
        <v>3129.6</v>
      </c>
      <c r="H27" s="386">
        <f t="shared" ref="H27" si="11">(E27-D27)/D27</f>
        <v>-3.0674846625766221E-3</v>
      </c>
      <c r="I27" s="385"/>
      <c r="W27" s="133">
        <v>42663</v>
      </c>
      <c r="X27" s="10">
        <v>26.6</v>
      </c>
      <c r="Y27" s="10">
        <v>26.78</v>
      </c>
      <c r="Z27" s="10">
        <v>26.41</v>
      </c>
      <c r="AA27" s="10">
        <v>26.64</v>
      </c>
      <c r="AB27" s="95">
        <v>1028800</v>
      </c>
      <c r="AC27" s="10">
        <v>26.64</v>
      </c>
      <c r="AD27">
        <f t="shared" si="0"/>
        <v>0.37000000000000099</v>
      </c>
      <c r="AE27" s="138">
        <f t="shared" si="1"/>
        <v>5.2830188679244827E-3</v>
      </c>
    </row>
    <row r="28" spans="1:31" x14ac:dyDescent="0.25">
      <c r="B28" s="383">
        <v>42643</v>
      </c>
      <c r="C28" s="384">
        <v>120</v>
      </c>
      <c r="D28" s="385">
        <v>26.08</v>
      </c>
      <c r="E28" s="385">
        <v>26.59</v>
      </c>
      <c r="F28" s="385">
        <f t="shared" ref="F28:F29" si="12">C28*(E28-D28)</f>
        <v>61.200000000000188</v>
      </c>
      <c r="G28" s="385">
        <f t="shared" ref="G28:G29" si="13">D28*C28</f>
        <v>3129.6</v>
      </c>
      <c r="H28" s="386">
        <f t="shared" ref="H28:H29" si="14">(E28-D28)/D28</f>
        <v>1.9555214723926441E-2</v>
      </c>
      <c r="I28" s="385"/>
      <c r="W28" s="133">
        <v>42662</v>
      </c>
      <c r="X28" s="10">
        <v>26.28</v>
      </c>
      <c r="Y28" s="10">
        <v>26.58</v>
      </c>
      <c r="Z28" s="10">
        <v>26.02</v>
      </c>
      <c r="AA28" s="10">
        <v>26.5</v>
      </c>
      <c r="AB28" s="95">
        <v>872200</v>
      </c>
      <c r="AC28" s="10">
        <v>26.5</v>
      </c>
      <c r="AD28">
        <f t="shared" si="0"/>
        <v>0.55999999999999872</v>
      </c>
      <c r="AE28" s="138">
        <f t="shared" si="1"/>
        <v>9.52380952380949E-3</v>
      </c>
    </row>
    <row r="29" spans="1:31" x14ac:dyDescent="0.25">
      <c r="B29" s="383">
        <v>42649</v>
      </c>
      <c r="C29" s="384">
        <v>200</v>
      </c>
      <c r="D29" s="385">
        <v>25.515999999999998</v>
      </c>
      <c r="E29" s="385">
        <v>25.21</v>
      </c>
      <c r="F29" s="385">
        <f t="shared" si="12"/>
        <v>-61.199999999999477</v>
      </c>
      <c r="G29" s="385">
        <f t="shared" si="13"/>
        <v>5103.2</v>
      </c>
      <c r="H29" s="386">
        <f t="shared" si="14"/>
        <v>-1.1992475309609556E-2</v>
      </c>
      <c r="I29" s="385"/>
      <c r="W29" s="133">
        <v>42661</v>
      </c>
      <c r="X29" s="10">
        <v>26.17</v>
      </c>
      <c r="Y29" s="10">
        <v>26.37</v>
      </c>
      <c r="Z29" s="10">
        <v>25.86</v>
      </c>
      <c r="AA29" s="10">
        <v>26.25</v>
      </c>
      <c r="AB29" s="95">
        <v>1491600</v>
      </c>
      <c r="AC29" s="10">
        <v>26.25</v>
      </c>
      <c r="AD29">
        <f t="shared" si="0"/>
        <v>0.51000000000000156</v>
      </c>
      <c r="AE29" s="138">
        <f t="shared" si="1"/>
        <v>1.0781671159029615E-2</v>
      </c>
    </row>
    <row r="30" spans="1:31" x14ac:dyDescent="0.25">
      <c r="B30" s="383">
        <v>42650</v>
      </c>
      <c r="C30" s="384">
        <v>200</v>
      </c>
      <c r="D30" s="385">
        <v>25.515999999999998</v>
      </c>
      <c r="E30" s="385">
        <v>25.33</v>
      </c>
      <c r="F30" s="385">
        <f t="shared" ref="F30" si="15">C30*(E30-D30)</f>
        <v>-37.199999999999989</v>
      </c>
      <c r="G30" s="385">
        <f t="shared" ref="G30" si="16">D30*C30</f>
        <v>5103.2</v>
      </c>
      <c r="H30" s="386">
        <f t="shared" ref="H30" si="17">(E30-D30)/D30</f>
        <v>-7.2895438156450835E-3</v>
      </c>
      <c r="I30" s="385"/>
      <c r="W30" s="133">
        <v>42660</v>
      </c>
      <c r="X30" s="10">
        <v>25.5</v>
      </c>
      <c r="Y30" s="10">
        <v>26.25</v>
      </c>
      <c r="Z30" s="10">
        <v>25.45</v>
      </c>
      <c r="AA30" s="10">
        <v>25.97</v>
      </c>
      <c r="AB30" s="95">
        <v>1610800</v>
      </c>
      <c r="AC30" s="10">
        <v>25.97</v>
      </c>
      <c r="AD30">
        <f t="shared" si="0"/>
        <v>0.80000000000000071</v>
      </c>
      <c r="AE30" s="138">
        <f t="shared" si="1"/>
        <v>2.6076649545634156E-2</v>
      </c>
    </row>
    <row r="31" spans="1:31" x14ac:dyDescent="0.25">
      <c r="B31" s="383">
        <v>42661</v>
      </c>
      <c r="C31" s="384">
        <v>200</v>
      </c>
      <c r="D31" s="385">
        <v>25.515999999999998</v>
      </c>
      <c r="E31" s="385">
        <v>26.25</v>
      </c>
      <c r="F31" s="385">
        <f t="shared" ref="F31" si="18">C31*(E31-D31)</f>
        <v>146.80000000000035</v>
      </c>
      <c r="G31" s="385">
        <f t="shared" ref="G31" si="19">D31*C31</f>
        <v>5103.2</v>
      </c>
      <c r="H31" s="386">
        <f t="shared" ref="H31" si="20">(E31-D31)/D31</f>
        <v>2.876626430475003E-2</v>
      </c>
      <c r="I31" s="385"/>
      <c r="W31" s="133">
        <v>42657</v>
      </c>
      <c r="X31" s="10">
        <v>25.48</v>
      </c>
      <c r="Y31" s="10">
        <v>25.84</v>
      </c>
      <c r="Z31" s="10">
        <v>25.3</v>
      </c>
      <c r="AA31" s="10">
        <v>25.31</v>
      </c>
      <c r="AB31" s="95">
        <v>901400</v>
      </c>
      <c r="AC31" s="10">
        <v>25.31</v>
      </c>
      <c r="AD31">
        <f t="shared" si="0"/>
        <v>0.53999999999999915</v>
      </c>
      <c r="AE31" s="138">
        <f t="shared" si="1"/>
        <v>-2.758077226162392E-3</v>
      </c>
    </row>
    <row r="32" spans="1:31" x14ac:dyDescent="0.25">
      <c r="B32" s="383">
        <v>42674</v>
      </c>
      <c r="C32" s="384">
        <v>200</v>
      </c>
      <c r="D32" s="385">
        <v>25.515999999999998</v>
      </c>
      <c r="E32" s="385">
        <v>26.42</v>
      </c>
      <c r="F32" s="385">
        <f t="shared" ref="F32:F34" si="21">C32*(E32-D32)</f>
        <v>180.80000000000069</v>
      </c>
      <c r="G32" s="385">
        <f t="shared" ref="G32:G34" si="22">D32*C32</f>
        <v>5103.2</v>
      </c>
      <c r="H32" s="386">
        <f t="shared" ref="H32:H34" si="23">(E32-D32)/D32</f>
        <v>3.5428750587866577E-2</v>
      </c>
      <c r="I32" s="385"/>
      <c r="W32" s="133">
        <v>42656</v>
      </c>
      <c r="X32" s="10">
        <v>25.17</v>
      </c>
      <c r="Y32" s="10">
        <v>25.58</v>
      </c>
      <c r="Z32" s="10">
        <v>25.05</v>
      </c>
      <c r="AA32" s="10">
        <v>25.38</v>
      </c>
      <c r="AB32" s="95">
        <v>910800</v>
      </c>
      <c r="AC32" s="10">
        <v>25.38</v>
      </c>
      <c r="AD32">
        <f t="shared" si="0"/>
        <v>0.52999999999999758</v>
      </c>
      <c r="AE32" s="138">
        <f t="shared" si="1"/>
        <v>3.558718861210064E-3</v>
      </c>
    </row>
    <row r="33" spans="2:31" x14ac:dyDescent="0.25">
      <c r="B33" s="383">
        <v>42677</v>
      </c>
      <c r="C33" s="384">
        <v>100</v>
      </c>
      <c r="D33" s="385">
        <v>24.547599999999999</v>
      </c>
      <c r="E33" s="385">
        <v>26.69</v>
      </c>
      <c r="F33" s="385">
        <f t="shared" si="21"/>
        <v>214.24000000000021</v>
      </c>
      <c r="G33" s="385">
        <f t="shared" si="22"/>
        <v>2454.7599999999998</v>
      </c>
      <c r="H33" s="386">
        <f t="shared" si="23"/>
        <v>8.7275334452247971E-2</v>
      </c>
      <c r="I33" s="486"/>
      <c r="W33" s="133">
        <v>42655</v>
      </c>
      <c r="X33" s="10">
        <v>25</v>
      </c>
      <c r="Y33" s="10">
        <v>25.59</v>
      </c>
      <c r="Z33" s="10">
        <v>24.93</v>
      </c>
      <c r="AA33" s="10">
        <v>25.29</v>
      </c>
      <c r="AB33" s="95">
        <v>789700</v>
      </c>
      <c r="AC33" s="10">
        <v>25.29</v>
      </c>
      <c r="AD33">
        <f t="shared" si="0"/>
        <v>0.66000000000000014</v>
      </c>
      <c r="AE33" s="138">
        <f t="shared" si="1"/>
        <v>1.0387534958050226E-2</v>
      </c>
    </row>
    <row r="34" spans="2:31" x14ac:dyDescent="0.25">
      <c r="B34" s="383">
        <v>42678</v>
      </c>
      <c r="C34" s="384">
        <v>80</v>
      </c>
      <c r="D34" s="385">
        <v>23.857099999999999</v>
      </c>
      <c r="E34" s="385">
        <v>27.24</v>
      </c>
      <c r="F34" s="385">
        <f t="shared" si="21"/>
        <v>270.63199999999995</v>
      </c>
      <c r="G34" s="385">
        <f t="shared" si="22"/>
        <v>1908.568</v>
      </c>
      <c r="H34" s="386">
        <f t="shared" si="23"/>
        <v>0.1417984583205838</v>
      </c>
      <c r="I34" s="385"/>
      <c r="W34" s="133">
        <v>42654</v>
      </c>
      <c r="X34" s="10">
        <v>25.51</v>
      </c>
      <c r="Y34" s="10">
        <v>25.54</v>
      </c>
      <c r="Z34" s="10">
        <v>24.98</v>
      </c>
      <c r="AA34" s="10">
        <v>25.03</v>
      </c>
      <c r="AB34" s="95">
        <v>1185700</v>
      </c>
      <c r="AC34" s="10">
        <v>25.03</v>
      </c>
      <c r="AD34">
        <f t="shared" si="0"/>
        <v>0.55999999999999872</v>
      </c>
      <c r="AE34" s="138">
        <f t="shared" si="1"/>
        <v>-2.1883548261039443E-2</v>
      </c>
    </row>
    <row r="35" spans="2:31" x14ac:dyDescent="0.25">
      <c r="B35" s="383">
        <v>42681</v>
      </c>
      <c r="C35" s="384">
        <v>0</v>
      </c>
      <c r="D35" s="385"/>
      <c r="E35" s="385"/>
      <c r="F35" s="385">
        <v>344.98</v>
      </c>
      <c r="G35" s="385"/>
      <c r="H35" s="386"/>
      <c r="I35" s="385"/>
      <c r="W35" s="133">
        <v>42653</v>
      </c>
      <c r="X35" s="10">
        <v>25.41</v>
      </c>
      <c r="Y35" s="10">
        <v>25.75</v>
      </c>
      <c r="Z35" s="10">
        <v>25.27</v>
      </c>
      <c r="AA35" s="10">
        <v>25.59</v>
      </c>
      <c r="AB35" s="95">
        <v>1277800</v>
      </c>
      <c r="AC35" s="10">
        <v>25.59</v>
      </c>
      <c r="AD35">
        <f t="shared" si="0"/>
        <v>0.48000000000000043</v>
      </c>
      <c r="AE35" s="138">
        <f t="shared" si="1"/>
        <v>1.0264508487958901E-2</v>
      </c>
    </row>
    <row r="36" spans="2:31" x14ac:dyDescent="0.25">
      <c r="B36" s="383"/>
      <c r="C36" s="384"/>
      <c r="D36" s="385"/>
      <c r="E36" s="385"/>
      <c r="F36" s="385"/>
      <c r="G36" s="385"/>
      <c r="H36" s="386"/>
      <c r="I36" s="385"/>
      <c r="W36" s="133">
        <v>42650</v>
      </c>
      <c r="X36" s="10">
        <v>25.14</v>
      </c>
      <c r="Y36" s="10">
        <v>25.53</v>
      </c>
      <c r="Z36" s="10">
        <v>24.61</v>
      </c>
      <c r="AA36" s="10">
        <v>25.33</v>
      </c>
      <c r="AB36" s="95">
        <v>1896000</v>
      </c>
      <c r="AC36" s="10">
        <v>25.33</v>
      </c>
      <c r="AD36">
        <f t="shared" si="0"/>
        <v>0.92000000000000171</v>
      </c>
      <c r="AE36" s="138">
        <f t="shared" si="1"/>
        <v>4.7600158667193693E-3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42649</v>
      </c>
      <c r="X37" s="10">
        <v>25.35</v>
      </c>
      <c r="Y37" s="10">
        <v>25.51</v>
      </c>
      <c r="Z37" s="10">
        <v>24.58</v>
      </c>
      <c r="AA37" s="10">
        <v>25.21</v>
      </c>
      <c r="AB37" s="95">
        <v>3814200</v>
      </c>
      <c r="AC37" s="10">
        <v>25.21</v>
      </c>
      <c r="AD37">
        <f t="shared" si="0"/>
        <v>0.93000000000000327</v>
      </c>
      <c r="AE37" s="138">
        <f t="shared" si="1"/>
        <v>-3.6314984709480136E-2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26.26</v>
      </c>
      <c r="Y38" s="10">
        <v>26.57</v>
      </c>
      <c r="Z38" s="10">
        <v>26.13</v>
      </c>
      <c r="AA38" s="10">
        <v>26.16</v>
      </c>
      <c r="AB38" s="95">
        <v>917600</v>
      </c>
      <c r="AC38" s="10">
        <v>26.16</v>
      </c>
      <c r="AD38">
        <f t="shared" si="0"/>
        <v>0.44000000000000128</v>
      </c>
      <c r="AE38" s="138">
        <f t="shared" si="1"/>
        <v>-3.0487804878047697E-3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27.25</v>
      </c>
      <c r="Y39" s="10">
        <v>27.25</v>
      </c>
      <c r="Z39" s="10">
        <v>25.87</v>
      </c>
      <c r="AA39" s="10">
        <v>26.24</v>
      </c>
      <c r="AB39" s="95">
        <v>1851900</v>
      </c>
      <c r="AC39" s="10">
        <v>26.24</v>
      </c>
      <c r="AD39">
        <f t="shared" si="0"/>
        <v>1.379999999999999</v>
      </c>
      <c r="AE39" s="138">
        <f t="shared" si="1"/>
        <v>-1.2791572610985735E-2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26.37</v>
      </c>
      <c r="Y40" s="10">
        <v>26.74</v>
      </c>
      <c r="Z40" s="10">
        <v>26.37</v>
      </c>
      <c r="AA40" s="10">
        <v>26.58</v>
      </c>
      <c r="AB40" s="95">
        <v>1708700</v>
      </c>
      <c r="AC40" s="10">
        <v>26.58</v>
      </c>
      <c r="AD40">
        <f t="shared" si="0"/>
        <v>0.36999999999999744</v>
      </c>
      <c r="AE40" s="138">
        <f t="shared" si="1"/>
        <v>-3.7608123354648804E-4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26.400000000000002</v>
      </c>
      <c r="Q41" s="2"/>
      <c r="W41" s="133">
        <v>42643</v>
      </c>
      <c r="X41" s="10">
        <v>25.94</v>
      </c>
      <c r="Y41" s="10">
        <v>26.69</v>
      </c>
      <c r="Z41" s="10">
        <v>25.86</v>
      </c>
      <c r="AA41" s="10">
        <v>26.59</v>
      </c>
      <c r="AB41" s="95">
        <v>1729700</v>
      </c>
      <c r="AC41" s="10">
        <v>26.59</v>
      </c>
      <c r="AD41">
        <f t="shared" si="0"/>
        <v>0.83000000000000185</v>
      </c>
      <c r="AE41" s="138">
        <f t="shared" si="1"/>
        <v>2.9821843532145564E-2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26.160000000000004</v>
      </c>
      <c r="Q42" s="2"/>
      <c r="T42" s="91" t="s">
        <v>113</v>
      </c>
      <c r="W42" s="133">
        <v>42642</v>
      </c>
      <c r="X42" s="10">
        <v>25.94</v>
      </c>
      <c r="Y42" s="10">
        <v>26.09</v>
      </c>
      <c r="Z42" s="10">
        <v>25.73</v>
      </c>
      <c r="AA42" s="10">
        <v>25.82</v>
      </c>
      <c r="AB42" s="95">
        <v>1386200</v>
      </c>
      <c r="AC42" s="10">
        <v>25.82</v>
      </c>
      <c r="AD42">
        <f t="shared" si="0"/>
        <v>0.35999999999999943</v>
      </c>
      <c r="AE42" s="138">
        <f t="shared" si="1"/>
        <v>-6.9230769230769207E-3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25.92</v>
      </c>
      <c r="Q43" s="2"/>
      <c r="T43" s="128" t="s">
        <v>98</v>
      </c>
      <c r="U43" s="129">
        <v>23.51</v>
      </c>
      <c r="W43" s="133">
        <v>42641</v>
      </c>
      <c r="X43" s="10">
        <v>25.8</v>
      </c>
      <c r="Y43" s="10">
        <v>26</v>
      </c>
      <c r="Z43" s="10">
        <v>25.69</v>
      </c>
      <c r="AA43" s="10">
        <v>26</v>
      </c>
      <c r="AB43" s="95">
        <v>1511400</v>
      </c>
      <c r="AC43" s="10">
        <v>26</v>
      </c>
      <c r="AD43">
        <f t="shared" si="0"/>
        <v>0.30999999999999872</v>
      </c>
      <c r="AE43" s="138">
        <f t="shared" si="1"/>
        <v>5.4137664346480818E-3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25.68</v>
      </c>
      <c r="Q44" s="2"/>
      <c r="T44" s="93" t="s">
        <v>99</v>
      </c>
      <c r="U44" s="130" t="s">
        <v>129</v>
      </c>
      <c r="W44" s="133">
        <v>42640</v>
      </c>
      <c r="X44" s="10">
        <v>25.64</v>
      </c>
      <c r="Y44" s="10">
        <v>26.14</v>
      </c>
      <c r="Z44" s="10">
        <v>25.36</v>
      </c>
      <c r="AA44" s="10">
        <v>25.86</v>
      </c>
      <c r="AB44" s="95">
        <v>2595300</v>
      </c>
      <c r="AC44" s="10">
        <v>25.86</v>
      </c>
      <c r="AD44">
        <f t="shared" si="0"/>
        <v>0.78000000000000114</v>
      </c>
      <c r="AE44" s="138">
        <f t="shared" si="1"/>
        <v>1.2925969447708408E-2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25.44</v>
      </c>
      <c r="Q45" s="2"/>
      <c r="T45" s="93" t="s">
        <v>100</v>
      </c>
      <c r="U45" s="130" t="s">
        <v>129</v>
      </c>
      <c r="W45" s="133">
        <v>42639</v>
      </c>
      <c r="X45" s="10">
        <v>26.5</v>
      </c>
      <c r="Y45" s="10">
        <v>26.6</v>
      </c>
      <c r="Z45" s="10">
        <v>25.38</v>
      </c>
      <c r="AA45" s="10">
        <v>25.53</v>
      </c>
      <c r="AB45" s="95">
        <v>5491900</v>
      </c>
      <c r="AC45" s="10">
        <v>25.53</v>
      </c>
      <c r="AD45">
        <f t="shared" si="0"/>
        <v>1.2200000000000024</v>
      </c>
      <c r="AE45" s="138">
        <f t="shared" si="1"/>
        <v>-7.3657474600870798E-2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25.200000000000003</v>
      </c>
      <c r="Q46" s="2"/>
      <c r="T46" s="93" t="s">
        <v>101</v>
      </c>
      <c r="U46" s="130" t="s">
        <v>129</v>
      </c>
      <c r="W46" s="133">
        <v>42636</v>
      </c>
      <c r="X46" s="10">
        <v>27.56</v>
      </c>
      <c r="Y46" s="10">
        <v>27.84</v>
      </c>
      <c r="Z46" s="10">
        <v>27.5</v>
      </c>
      <c r="AA46" s="10">
        <v>27.56</v>
      </c>
      <c r="AB46" s="95">
        <v>901900</v>
      </c>
      <c r="AC46" s="10">
        <v>27.56</v>
      </c>
      <c r="AD46">
        <f t="shared" si="0"/>
        <v>0.33999999999999986</v>
      </c>
      <c r="AE46" s="138">
        <f t="shared" si="1"/>
        <v>-1.810938065918144E-3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7"/>
        <v>24.96</v>
      </c>
      <c r="Q47" s="2"/>
      <c r="T47" s="93" t="s">
        <v>102</v>
      </c>
      <c r="U47" s="130">
        <v>28.78</v>
      </c>
      <c r="W47" s="133">
        <v>42635</v>
      </c>
      <c r="X47" s="10">
        <v>27.85</v>
      </c>
      <c r="Y47" s="10">
        <v>27.97</v>
      </c>
      <c r="Z47" s="10">
        <v>27.34</v>
      </c>
      <c r="AA47" s="10">
        <v>27.61</v>
      </c>
      <c r="AB47" s="95">
        <v>1575100</v>
      </c>
      <c r="AC47" s="10">
        <v>27.61</v>
      </c>
      <c r="AD47">
        <f t="shared" si="0"/>
        <v>0.62999999999999901</v>
      </c>
      <c r="AE47" s="138">
        <f t="shared" si="1"/>
        <v>-6.8345323741008102E-3</v>
      </c>
    </row>
    <row r="48" spans="2:31" x14ac:dyDescent="0.25">
      <c r="O48" s="83">
        <v>1.03</v>
      </c>
      <c r="P48" s="83">
        <f t="shared" si="27"/>
        <v>24.72</v>
      </c>
      <c r="Q48" s="2"/>
      <c r="T48" s="93" t="s">
        <v>103</v>
      </c>
      <c r="U48" s="130">
        <v>-5.0421000000000001E-2</v>
      </c>
      <c r="W48" s="133">
        <v>42634</v>
      </c>
      <c r="X48" s="10">
        <v>27.33</v>
      </c>
      <c r="Y48" s="10">
        <v>27.82</v>
      </c>
      <c r="Z48" s="10">
        <v>27.32</v>
      </c>
      <c r="AA48" s="10">
        <v>27.8</v>
      </c>
      <c r="AB48" s="95">
        <v>1475400</v>
      </c>
      <c r="AC48" s="10">
        <v>27.8</v>
      </c>
      <c r="AD48">
        <f t="shared" si="0"/>
        <v>0.5</v>
      </c>
      <c r="AE48" s="138">
        <f t="shared" si="1"/>
        <v>1.7942145734163306E-2</v>
      </c>
    </row>
    <row r="49" spans="1:31" x14ac:dyDescent="0.25">
      <c r="O49" s="83">
        <v>1.02</v>
      </c>
      <c r="P49" s="83">
        <f t="shared" si="27"/>
        <v>24.48</v>
      </c>
      <c r="Q49" s="2"/>
      <c r="T49" s="93" t="s">
        <v>104</v>
      </c>
      <c r="U49" s="130" t="s">
        <v>547</v>
      </c>
      <c r="W49" s="133">
        <v>42633</v>
      </c>
      <c r="X49" s="10">
        <v>27.97</v>
      </c>
      <c r="Y49" s="10">
        <v>27.99</v>
      </c>
      <c r="Z49" s="10">
        <v>27.29</v>
      </c>
      <c r="AA49" s="10">
        <v>27.31</v>
      </c>
      <c r="AB49" s="95">
        <v>1560200</v>
      </c>
      <c r="AC49" s="10">
        <v>27.31</v>
      </c>
      <c r="AD49">
        <f t="shared" si="0"/>
        <v>0.69999999999999929</v>
      </c>
      <c r="AE49" s="138">
        <f t="shared" si="1"/>
        <v>-2.3596710761530248E-2</v>
      </c>
    </row>
    <row r="50" spans="1:31" x14ac:dyDescent="0.25">
      <c r="O50" s="83">
        <v>1.01</v>
      </c>
      <c r="P50" s="83">
        <f t="shared" si="27"/>
        <v>24.240000000000002</v>
      </c>
      <c r="Q50" s="2"/>
      <c r="T50" s="93"/>
      <c r="U50" s="130"/>
      <c r="W50" s="133">
        <v>42632</v>
      </c>
      <c r="X50" s="10">
        <v>27.66</v>
      </c>
      <c r="Y50" s="10">
        <v>28.19</v>
      </c>
      <c r="Z50" s="10">
        <v>27.61</v>
      </c>
      <c r="AA50" s="10">
        <v>27.97</v>
      </c>
      <c r="AB50" s="95">
        <v>2114000</v>
      </c>
      <c r="AC50" s="10">
        <v>27.97</v>
      </c>
      <c r="AD50">
        <f t="shared" si="0"/>
        <v>0.58000000000000185</v>
      </c>
      <c r="AE50" s="138">
        <f t="shared" si="1"/>
        <v>2.3417489937797242E-2</v>
      </c>
    </row>
    <row r="51" spans="1:31" x14ac:dyDescent="0.25">
      <c r="O51" s="83">
        <v>1</v>
      </c>
      <c r="P51" s="83">
        <f t="shared" si="27"/>
        <v>24</v>
      </c>
      <c r="Q51" s="2"/>
      <c r="T51" s="93" t="s">
        <v>105</v>
      </c>
      <c r="U51" s="130" t="s">
        <v>403</v>
      </c>
      <c r="W51" s="133">
        <v>42629</v>
      </c>
      <c r="X51" s="10">
        <v>27.32</v>
      </c>
      <c r="Y51" s="10">
        <v>27.34</v>
      </c>
      <c r="Z51" s="10">
        <v>26.9</v>
      </c>
      <c r="AA51" s="10">
        <v>27.33</v>
      </c>
      <c r="AB51" s="95">
        <v>1647700</v>
      </c>
      <c r="AC51" s="10">
        <v>27.33</v>
      </c>
      <c r="AD51">
        <f t="shared" si="0"/>
        <v>0.44000000000000128</v>
      </c>
      <c r="AE51" s="138">
        <f t="shared" si="1"/>
        <v>3.6603221083453263E-4</v>
      </c>
    </row>
    <row r="52" spans="1:31" x14ac:dyDescent="0.25">
      <c r="O52" s="83">
        <v>0.99</v>
      </c>
      <c r="P52" s="83">
        <f t="shared" si="27"/>
        <v>23.759999999999998</v>
      </c>
      <c r="Q52" s="2"/>
      <c r="T52" s="93" t="s">
        <v>106</v>
      </c>
      <c r="U52" s="130" t="s">
        <v>548</v>
      </c>
      <c r="W52" s="133">
        <v>42628</v>
      </c>
      <c r="X52" s="10">
        <v>26.64</v>
      </c>
      <c r="Y52" s="10">
        <v>27.32</v>
      </c>
      <c r="Z52" s="10">
        <v>26.53</v>
      </c>
      <c r="AA52" s="10">
        <v>27.32</v>
      </c>
      <c r="AB52" s="95">
        <v>1412100</v>
      </c>
      <c r="AC52" s="10">
        <v>27.32</v>
      </c>
      <c r="AD52">
        <f t="shared" si="0"/>
        <v>0.78999999999999915</v>
      </c>
      <c r="AE52" s="138">
        <f t="shared" si="1"/>
        <v>2.6681698609545279E-2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7"/>
        <v>23.52</v>
      </c>
      <c r="Q53" s="2"/>
      <c r="T53" s="93" t="s">
        <v>107</v>
      </c>
      <c r="U53" s="131">
        <v>0</v>
      </c>
      <c r="W53" s="133">
        <v>42627</v>
      </c>
      <c r="X53" s="10">
        <v>26.62</v>
      </c>
      <c r="Y53" s="10">
        <v>27.08</v>
      </c>
      <c r="Z53" s="10">
        <v>26.47</v>
      </c>
      <c r="AA53" s="10">
        <v>26.61</v>
      </c>
      <c r="AB53" s="95">
        <v>2384300</v>
      </c>
      <c r="AC53" s="10">
        <v>26.61</v>
      </c>
      <c r="AD53">
        <f t="shared" si="0"/>
        <v>0.60999999999999943</v>
      </c>
      <c r="AE53" s="138">
        <f t="shared" si="1"/>
        <v>-3.7439161362785578E-3</v>
      </c>
    </row>
    <row r="54" spans="1:31" x14ac:dyDescent="0.25">
      <c r="A54" s="585" t="s">
        <v>1</v>
      </c>
      <c r="B54" s="585" t="s">
        <v>2</v>
      </c>
      <c r="C54" s="585" t="s">
        <v>4</v>
      </c>
      <c r="D54" s="586" t="s">
        <v>5</v>
      </c>
      <c r="E54" s="586" t="s">
        <v>94</v>
      </c>
      <c r="F54" s="586" t="s">
        <v>60</v>
      </c>
      <c r="G54" s="585" t="s">
        <v>3</v>
      </c>
      <c r="H54" s="585" t="s">
        <v>6</v>
      </c>
      <c r="I54" s="586" t="s">
        <v>7</v>
      </c>
      <c r="J54" s="586" t="s">
        <v>95</v>
      </c>
      <c r="K54" s="586" t="s">
        <v>61</v>
      </c>
      <c r="L54" s="585" t="s">
        <v>37</v>
      </c>
      <c r="M54" s="585" t="s">
        <v>38</v>
      </c>
      <c r="O54" s="83">
        <v>0.97</v>
      </c>
      <c r="P54" s="83">
        <f t="shared" si="27"/>
        <v>23.28</v>
      </c>
      <c r="T54" s="93" t="s">
        <v>110</v>
      </c>
      <c r="U54" s="131">
        <v>2381330</v>
      </c>
      <c r="W54" s="133">
        <v>42626</v>
      </c>
      <c r="X54" s="10">
        <v>26.79</v>
      </c>
      <c r="Y54" s="10">
        <v>26.98</v>
      </c>
      <c r="Z54" s="10">
        <v>26.55</v>
      </c>
      <c r="AA54" s="10">
        <v>26.71</v>
      </c>
      <c r="AB54" s="95">
        <v>1758900</v>
      </c>
      <c r="AC54" s="10">
        <v>26.71</v>
      </c>
      <c r="AD54">
        <f t="shared" si="0"/>
        <v>0.42999999999999972</v>
      </c>
      <c r="AE54" s="138">
        <f t="shared" si="1"/>
        <v>-7.8008915304607074E-3</v>
      </c>
    </row>
    <row r="55" spans="1:31" x14ac:dyDescent="0.25">
      <c r="A55" s="587" t="s">
        <v>338</v>
      </c>
      <c r="B55" s="566">
        <v>42639</v>
      </c>
      <c r="C55" s="567">
        <v>80</v>
      </c>
      <c r="D55" s="569">
        <v>26.38</v>
      </c>
      <c r="E55" s="569">
        <v>0</v>
      </c>
      <c r="F55" s="569">
        <f>C55*D55+E55</f>
        <v>2110.4</v>
      </c>
      <c r="G55" s="566">
        <v>42677</v>
      </c>
      <c r="H55" s="588">
        <v>100</v>
      </c>
      <c r="I55" s="569">
        <v>26.49</v>
      </c>
      <c r="J55" s="569">
        <v>0.56000000000000005</v>
      </c>
      <c r="K55" s="569">
        <f>I55*H55-J55</f>
        <v>2648.44</v>
      </c>
      <c r="L55" s="566"/>
      <c r="M55" s="569"/>
      <c r="O55" s="83">
        <v>0.96</v>
      </c>
      <c r="P55" s="83">
        <f t="shared" si="27"/>
        <v>23.04</v>
      </c>
      <c r="T55" s="93" t="s">
        <v>108</v>
      </c>
      <c r="U55" s="130" t="s">
        <v>549</v>
      </c>
      <c r="W55" s="133">
        <v>42625</v>
      </c>
      <c r="X55" s="10">
        <v>27.25</v>
      </c>
      <c r="Y55" s="10">
        <v>27.39</v>
      </c>
      <c r="Z55" s="10">
        <v>26.55</v>
      </c>
      <c r="AA55" s="10">
        <v>26.92</v>
      </c>
      <c r="AB55" s="95">
        <v>3101000</v>
      </c>
      <c r="AC55" s="10">
        <v>26.92</v>
      </c>
      <c r="AD55">
        <f t="shared" si="0"/>
        <v>0.83999999999999986</v>
      </c>
      <c r="AE55" s="138">
        <f t="shared" si="1"/>
        <v>-2.2512708787218449E-2</v>
      </c>
    </row>
    <row r="56" spans="1:31" x14ac:dyDescent="0.25">
      <c r="A56" s="589" t="s">
        <v>71</v>
      </c>
      <c r="B56" s="566">
        <v>42639</v>
      </c>
      <c r="C56" s="567">
        <v>20</v>
      </c>
      <c r="D56" s="569">
        <v>25.48</v>
      </c>
      <c r="E56" s="569">
        <v>0</v>
      </c>
      <c r="F56" s="569">
        <f>C56*D56+E56</f>
        <v>509.6</v>
      </c>
      <c r="G56" s="566">
        <v>42678</v>
      </c>
      <c r="H56" s="588">
        <v>20</v>
      </c>
      <c r="I56" s="569">
        <v>27.31</v>
      </c>
      <c r="J56" s="569">
        <v>0.01</v>
      </c>
      <c r="K56" s="569">
        <f>I56*H56-J56</f>
        <v>546.18999999999994</v>
      </c>
      <c r="L56" s="567"/>
      <c r="M56" s="567"/>
      <c r="O56" s="83">
        <v>0.95</v>
      </c>
      <c r="P56" s="83">
        <f t="shared" si="27"/>
        <v>22.799999999999997</v>
      </c>
      <c r="T56" s="93" t="s">
        <v>111</v>
      </c>
      <c r="U56" s="130">
        <v>11.98</v>
      </c>
      <c r="W56" s="133">
        <v>42622</v>
      </c>
      <c r="X56" s="10">
        <v>27.62</v>
      </c>
      <c r="Y56" s="10">
        <v>28.15</v>
      </c>
      <c r="Z56" s="10">
        <v>27.54</v>
      </c>
      <c r="AA56" s="10">
        <v>27.54</v>
      </c>
      <c r="AB56" s="95">
        <v>2302400</v>
      </c>
      <c r="AC56" s="10">
        <v>27.54</v>
      </c>
      <c r="AD56">
        <f t="shared" si="0"/>
        <v>0.60999999999999943</v>
      </c>
      <c r="AE56" s="138">
        <f t="shared" si="1"/>
        <v>-1.254930082466843E-2</v>
      </c>
    </row>
    <row r="57" spans="1:31" x14ac:dyDescent="0.25">
      <c r="A57" s="567"/>
      <c r="B57" s="566">
        <v>42639</v>
      </c>
      <c r="C57" s="567">
        <v>20</v>
      </c>
      <c r="D57" s="569">
        <v>25.48</v>
      </c>
      <c r="E57" s="569">
        <v>0</v>
      </c>
      <c r="F57" s="569">
        <f>C57*D57+E57</f>
        <v>509.6</v>
      </c>
      <c r="G57" s="566">
        <v>42681</v>
      </c>
      <c r="H57" s="588">
        <v>80</v>
      </c>
      <c r="I57" s="569">
        <v>28.17</v>
      </c>
      <c r="J57" s="569">
        <v>0.05</v>
      </c>
      <c r="K57" s="569">
        <f>I57*H57-J57</f>
        <v>2253.5500000000002</v>
      </c>
      <c r="L57" s="567"/>
      <c r="M57" s="567"/>
      <c r="O57" s="83">
        <v>0.94</v>
      </c>
      <c r="P57" s="83">
        <f t="shared" si="27"/>
        <v>22.56</v>
      </c>
      <c r="T57" s="93" t="s">
        <v>112</v>
      </c>
      <c r="U57" s="130">
        <v>1.99</v>
      </c>
      <c r="W57" s="133">
        <v>42621</v>
      </c>
      <c r="X57" s="10">
        <v>27.91</v>
      </c>
      <c r="Y57" s="10">
        <v>28</v>
      </c>
      <c r="Z57" s="10">
        <v>27.76</v>
      </c>
      <c r="AA57" s="10">
        <v>27.89</v>
      </c>
      <c r="AB57" s="95">
        <v>1805100</v>
      </c>
      <c r="AC57" s="10">
        <v>27.89</v>
      </c>
      <c r="AD57">
        <f t="shared" si="0"/>
        <v>0.23999999999999844</v>
      </c>
      <c r="AE57" s="138">
        <f t="shared" si="1"/>
        <v>-4.9946485907955696E-3</v>
      </c>
    </row>
    <row r="58" spans="1:31" x14ac:dyDescent="0.25">
      <c r="A58" s="567"/>
      <c r="B58" s="566">
        <v>42649</v>
      </c>
      <c r="C58" s="567">
        <v>80</v>
      </c>
      <c r="D58" s="569">
        <v>24.67</v>
      </c>
      <c r="E58" s="569">
        <v>0</v>
      </c>
      <c r="F58" s="569">
        <f>C58*D58+E58</f>
        <v>1973.6000000000001</v>
      </c>
      <c r="G58" s="567"/>
      <c r="H58" s="588"/>
      <c r="I58" s="569"/>
      <c r="J58" s="569"/>
      <c r="K58" s="569"/>
      <c r="L58" s="567"/>
      <c r="M58" s="567"/>
      <c r="O58" s="83">
        <v>0.93</v>
      </c>
      <c r="P58" s="83">
        <f t="shared" si="27"/>
        <v>22.32</v>
      </c>
      <c r="T58" s="93" t="s">
        <v>109</v>
      </c>
      <c r="U58" s="130" t="s">
        <v>123</v>
      </c>
      <c r="W58" s="133">
        <v>42620</v>
      </c>
      <c r="X58" s="10">
        <v>27.84</v>
      </c>
      <c r="Y58" s="10">
        <v>28.04</v>
      </c>
      <c r="Z58" s="10">
        <v>27.61</v>
      </c>
      <c r="AA58" s="10">
        <v>28.03</v>
      </c>
      <c r="AB58" s="95">
        <v>2292500</v>
      </c>
      <c r="AC58" s="10">
        <v>28.03</v>
      </c>
      <c r="AD58">
        <f t="shared" si="0"/>
        <v>0.42999999999999972</v>
      </c>
      <c r="AE58" s="138">
        <f t="shared" si="1"/>
        <v>2.5035765379113339E-3</v>
      </c>
    </row>
    <row r="59" spans="1:31" x14ac:dyDescent="0.25">
      <c r="A59" s="567"/>
      <c r="B59" s="566"/>
      <c r="C59" s="567"/>
      <c r="D59" s="569"/>
      <c r="E59" s="569"/>
      <c r="F59" s="569"/>
      <c r="G59" s="567"/>
      <c r="H59" s="588"/>
      <c r="I59" s="569"/>
      <c r="J59" s="569"/>
      <c r="K59" s="569"/>
      <c r="L59" s="567"/>
      <c r="M59" s="567"/>
      <c r="O59" s="83">
        <v>0.92</v>
      </c>
      <c r="P59" s="83">
        <f t="shared" si="27"/>
        <v>22.080000000000002</v>
      </c>
      <c r="W59" s="133">
        <v>42619</v>
      </c>
      <c r="X59" s="10">
        <v>27.99</v>
      </c>
      <c r="Y59" s="10">
        <v>28.09</v>
      </c>
      <c r="Z59" s="10">
        <v>27.29</v>
      </c>
      <c r="AA59" s="10">
        <v>27.96</v>
      </c>
      <c r="AB59" s="95">
        <v>3849500</v>
      </c>
      <c r="AC59" s="10">
        <v>27.96</v>
      </c>
      <c r="AD59">
        <f t="shared" si="0"/>
        <v>0.80000000000000071</v>
      </c>
      <c r="AE59" s="138">
        <f t="shared" si="1"/>
        <v>9.750812567713929E-3</v>
      </c>
    </row>
    <row r="60" spans="1:31" x14ac:dyDescent="0.25">
      <c r="A60" s="567"/>
      <c r="B60" s="567"/>
      <c r="C60" s="567"/>
      <c r="D60" s="569"/>
      <c r="E60" s="569"/>
      <c r="F60" s="569"/>
      <c r="G60" s="567"/>
      <c r="H60" s="588"/>
      <c r="I60" s="569"/>
      <c r="J60" s="569"/>
      <c r="K60" s="569"/>
      <c r="L60" s="567"/>
      <c r="M60" s="567"/>
      <c r="O60" s="83">
        <v>0.91</v>
      </c>
      <c r="P60" s="83">
        <f t="shared" si="27"/>
        <v>21.84</v>
      </c>
      <c r="W60" s="133">
        <v>42615</v>
      </c>
      <c r="X60" s="10">
        <v>29.1</v>
      </c>
      <c r="Y60" s="10">
        <v>29.25</v>
      </c>
      <c r="Z60" s="10">
        <v>27.08</v>
      </c>
      <c r="AA60" s="10">
        <v>27.69</v>
      </c>
      <c r="AB60" s="95">
        <v>10286600</v>
      </c>
      <c r="AC60" s="10">
        <v>27.69</v>
      </c>
      <c r="AD60">
        <f t="shared" si="0"/>
        <v>2.1700000000000017</v>
      </c>
      <c r="AE60" s="138">
        <f t="shared" si="1"/>
        <v>-6.3894523326571862E-2</v>
      </c>
    </row>
    <row r="61" spans="1:31" x14ac:dyDescent="0.25">
      <c r="A61" s="567"/>
      <c r="B61" s="567"/>
      <c r="C61" s="567"/>
      <c r="D61" s="569"/>
      <c r="E61" s="569"/>
      <c r="F61" s="569"/>
      <c r="G61" s="567"/>
      <c r="H61" s="588"/>
      <c r="I61" s="569"/>
      <c r="J61" s="569"/>
      <c r="K61" s="569"/>
      <c r="L61" s="567"/>
      <c r="M61" s="567"/>
      <c r="O61" s="83">
        <v>0.9</v>
      </c>
      <c r="P61" s="83">
        <f t="shared" si="27"/>
        <v>21.6</v>
      </c>
      <c r="W61" s="133">
        <v>42614</v>
      </c>
      <c r="X61" s="10">
        <v>28.7</v>
      </c>
      <c r="Y61" s="10">
        <v>29.59</v>
      </c>
      <c r="Z61" s="10">
        <v>28.4</v>
      </c>
      <c r="AA61" s="10">
        <v>29.58</v>
      </c>
      <c r="AB61" s="95">
        <v>4362600</v>
      </c>
      <c r="AC61" s="10">
        <v>29.58</v>
      </c>
      <c r="AD61">
        <f t="shared" si="0"/>
        <v>1.1900000000000013</v>
      </c>
      <c r="AE61" s="138">
        <f t="shared" si="1"/>
        <v>5.0799289520426338E-2</v>
      </c>
    </row>
    <row r="62" spans="1:31" x14ac:dyDescent="0.25">
      <c r="A62" s="567"/>
      <c r="B62" s="567"/>
      <c r="C62" s="567"/>
      <c r="D62" s="569"/>
      <c r="E62" s="569"/>
      <c r="F62" s="569"/>
      <c r="G62" s="567"/>
      <c r="H62" s="588"/>
      <c r="I62" s="569"/>
      <c r="J62" s="569"/>
      <c r="K62" s="569"/>
      <c r="L62" s="567"/>
      <c r="M62" s="567"/>
      <c r="W62" s="133">
        <v>42613</v>
      </c>
      <c r="X62" s="10">
        <v>29.5</v>
      </c>
      <c r="Y62" s="10">
        <v>29.62</v>
      </c>
      <c r="Z62" s="10">
        <v>27.69</v>
      </c>
      <c r="AA62" s="10">
        <v>28.15</v>
      </c>
      <c r="AB62" s="95">
        <v>3892500</v>
      </c>
      <c r="AC62" s="10">
        <v>28.15</v>
      </c>
      <c r="AD62">
        <f t="shared" si="0"/>
        <v>1.9299999999999997</v>
      </c>
      <c r="AE62" s="138">
        <f t="shared" si="1"/>
        <v>-4.8343475321162899E-2</v>
      </c>
    </row>
    <row r="63" spans="1:31" x14ac:dyDescent="0.25">
      <c r="A63" s="567"/>
      <c r="B63" s="567"/>
      <c r="C63" s="567"/>
      <c r="D63" s="569"/>
      <c r="E63" s="569"/>
      <c r="F63" s="569"/>
      <c r="G63" s="567"/>
      <c r="H63" s="588"/>
      <c r="I63" s="569"/>
      <c r="J63" s="569"/>
      <c r="K63" s="569"/>
      <c r="L63" s="567"/>
      <c r="M63" s="567"/>
      <c r="W63" s="133">
        <v>42612</v>
      </c>
      <c r="X63" s="10">
        <v>29.83</v>
      </c>
      <c r="Y63" s="10">
        <v>30.04</v>
      </c>
      <c r="Z63" s="10">
        <v>29.3</v>
      </c>
      <c r="AA63" s="10">
        <v>29.58</v>
      </c>
      <c r="AB63" s="95">
        <v>1817000</v>
      </c>
      <c r="AC63" s="10">
        <v>29.58</v>
      </c>
      <c r="AD63">
        <f t="shared" si="0"/>
        <v>0.73999999999999844</v>
      </c>
      <c r="AE63" s="138">
        <f t="shared" si="1"/>
        <v>5.0968399592252744E-3</v>
      </c>
    </row>
    <row r="64" spans="1:31" x14ac:dyDescent="0.25">
      <c r="A64" s="567"/>
      <c r="B64" s="567"/>
      <c r="C64" s="567"/>
      <c r="D64" s="569"/>
      <c r="E64" s="569"/>
      <c r="F64" s="569"/>
      <c r="G64" s="567"/>
      <c r="H64" s="588"/>
      <c r="I64" s="569"/>
      <c r="J64" s="569"/>
      <c r="K64" s="569"/>
      <c r="L64" s="567"/>
      <c r="M64" s="567"/>
      <c r="W64" s="133">
        <v>42611</v>
      </c>
      <c r="X64" s="10">
        <v>28.91</v>
      </c>
      <c r="Y64" s="10">
        <v>29.82</v>
      </c>
      <c r="Z64" s="10">
        <v>28.87</v>
      </c>
      <c r="AA64" s="10">
        <v>29.43</v>
      </c>
      <c r="AB64" s="95">
        <v>1900300</v>
      </c>
      <c r="AC64" s="10">
        <v>29.43</v>
      </c>
      <c r="AD64">
        <f t="shared" si="0"/>
        <v>0.94999999999999929</v>
      </c>
      <c r="AE64" s="138">
        <f t="shared" si="1"/>
        <v>2.0457697642163764E-2</v>
      </c>
    </row>
    <row r="65" spans="1:31" x14ac:dyDescent="0.25">
      <c r="A65" s="567"/>
      <c r="B65" s="567"/>
      <c r="C65" s="567"/>
      <c r="D65" s="569"/>
      <c r="E65" s="569"/>
      <c r="F65" s="569"/>
      <c r="G65" s="567"/>
      <c r="H65" s="588"/>
      <c r="I65" s="569"/>
      <c r="J65" s="569"/>
      <c r="K65" s="569"/>
      <c r="L65" s="567"/>
      <c r="M65" s="567"/>
      <c r="W65" s="133">
        <v>42608</v>
      </c>
      <c r="X65" s="10">
        <v>30</v>
      </c>
      <c r="Y65" s="10">
        <v>30.08</v>
      </c>
      <c r="Z65" s="10">
        <v>28.57</v>
      </c>
      <c r="AA65" s="10">
        <v>28.84</v>
      </c>
      <c r="AB65" s="95">
        <v>2739600</v>
      </c>
      <c r="AC65" s="10">
        <v>28.84</v>
      </c>
      <c r="AD65">
        <f t="shared" si="0"/>
        <v>1.509999999999998</v>
      </c>
      <c r="AE65" s="138">
        <f t="shared" si="1"/>
        <v>-3.3188065705665348E-2</v>
      </c>
    </row>
    <row r="66" spans="1:31" x14ac:dyDescent="0.25">
      <c r="A66" s="567"/>
      <c r="B66" s="567"/>
      <c r="C66" s="567"/>
      <c r="D66" s="569"/>
      <c r="E66" s="569"/>
      <c r="F66" s="569"/>
      <c r="G66" s="567"/>
      <c r="H66" s="588"/>
      <c r="I66" s="569"/>
      <c r="J66" s="569"/>
      <c r="K66" s="569"/>
      <c r="L66" s="567"/>
      <c r="M66" s="567"/>
      <c r="W66" s="133">
        <v>42607</v>
      </c>
      <c r="X66" s="10">
        <v>29.5</v>
      </c>
      <c r="Y66" s="10">
        <v>29.97</v>
      </c>
      <c r="Z66" s="10">
        <v>29.4</v>
      </c>
      <c r="AA66" s="10">
        <v>29.83</v>
      </c>
      <c r="AB66" s="95">
        <v>1752000</v>
      </c>
      <c r="AC66" s="10">
        <v>29.83</v>
      </c>
      <c r="AD66">
        <f t="shared" si="0"/>
        <v>0.57000000000000028</v>
      </c>
      <c r="AE66" s="138">
        <f t="shared" si="1"/>
        <v>1.9829059829059803E-2</v>
      </c>
    </row>
    <row r="67" spans="1:31" x14ac:dyDescent="0.25">
      <c r="A67" s="567"/>
      <c r="B67" s="567"/>
      <c r="C67" s="567"/>
      <c r="D67" s="569"/>
      <c r="E67" s="569"/>
      <c r="F67" s="569"/>
      <c r="G67" s="567"/>
      <c r="H67" s="588"/>
      <c r="I67" s="569"/>
      <c r="J67" s="569"/>
      <c r="K67" s="569"/>
      <c r="L67" s="567"/>
      <c r="M67" s="567"/>
      <c r="W67" s="133">
        <v>42606</v>
      </c>
      <c r="X67" s="10">
        <v>28.7</v>
      </c>
      <c r="Y67" s="10">
        <v>29.43</v>
      </c>
      <c r="Z67" s="10">
        <v>28.51</v>
      </c>
      <c r="AA67" s="10">
        <v>29.25</v>
      </c>
      <c r="AB67" s="95">
        <v>1259700</v>
      </c>
      <c r="AC67" s="10">
        <v>29.25</v>
      </c>
      <c r="AD67">
        <f t="shared" ref="AD67:AD69" si="28">Y67-Z67</f>
        <v>0.91999999999999815</v>
      </c>
      <c r="AE67" s="138" t="e">
        <f t="shared" ref="AE67" si="29">AC67/AC68-1</f>
        <v>#DIV/0!</v>
      </c>
    </row>
    <row r="68" spans="1:31" x14ac:dyDescent="0.25">
      <c r="A68" s="567"/>
      <c r="B68" s="567"/>
      <c r="C68" s="567"/>
      <c r="D68" s="569"/>
      <c r="E68" s="569"/>
      <c r="F68" s="569"/>
      <c r="G68" s="567"/>
      <c r="H68" s="588"/>
      <c r="I68" s="569"/>
      <c r="J68" s="569"/>
      <c r="K68" s="569"/>
      <c r="L68" s="567"/>
      <c r="M68" s="567"/>
      <c r="W68" s="133" t="s">
        <v>121</v>
      </c>
      <c r="X68" s="10"/>
      <c r="Y68" s="10"/>
      <c r="Z68" s="10"/>
      <c r="AA68" s="10"/>
      <c r="AB68" s="95"/>
      <c r="AC68" s="10"/>
      <c r="AD68">
        <f t="shared" si="28"/>
        <v>0</v>
      </c>
      <c r="AE68" s="138" t="e">
        <f>AC68/AC69-1</f>
        <v>#DIV/0!</v>
      </c>
    </row>
    <row r="69" spans="1:31" x14ac:dyDescent="0.25">
      <c r="A69" s="567"/>
      <c r="B69" s="567"/>
      <c r="C69" s="567"/>
      <c r="D69" s="569"/>
      <c r="E69" s="569"/>
      <c r="F69" s="569"/>
      <c r="G69" s="567"/>
      <c r="H69" s="588"/>
      <c r="I69" s="569"/>
      <c r="J69" s="569"/>
      <c r="K69" s="569"/>
      <c r="L69" s="567"/>
      <c r="M69" s="567"/>
      <c r="W69" s="133"/>
      <c r="X69" s="10"/>
      <c r="Y69" s="10"/>
      <c r="Z69" s="10"/>
      <c r="AA69" s="10"/>
      <c r="AB69" s="95"/>
      <c r="AC69" s="10"/>
      <c r="AD69">
        <f t="shared" si="28"/>
        <v>0</v>
      </c>
      <c r="AE69" s="138" t="e">
        <f t="shared" ref="AE69" si="30">AC69/AC70-1</f>
        <v>#DIV/0!</v>
      </c>
    </row>
    <row r="70" spans="1:31" x14ac:dyDescent="0.25">
      <c r="A70" s="567"/>
      <c r="B70" s="567"/>
      <c r="C70" s="567"/>
      <c r="D70" s="569"/>
      <c r="E70" s="569"/>
      <c r="F70" s="569"/>
      <c r="G70" s="567"/>
      <c r="H70" s="567"/>
      <c r="I70" s="569"/>
      <c r="J70" s="569"/>
      <c r="K70" s="569"/>
      <c r="L70" s="567"/>
      <c r="M70" s="567"/>
    </row>
    <row r="71" spans="1:31" x14ac:dyDescent="0.25">
      <c r="A71" s="590" t="s">
        <v>81</v>
      </c>
      <c r="B71" s="591"/>
      <c r="C71" s="591">
        <f>SUM(C55:C59)</f>
        <v>200</v>
      </c>
      <c r="D71" s="592"/>
      <c r="E71" s="592"/>
      <c r="F71" s="592">
        <f>SUM(F55:F59)</f>
        <v>5103.2</v>
      </c>
      <c r="G71" s="591"/>
      <c r="H71" s="591">
        <f>SUM(H55:H58)</f>
        <v>200</v>
      </c>
      <c r="I71" s="592"/>
      <c r="J71" s="592"/>
      <c r="K71" s="592">
        <f>SUM(K55:K58)</f>
        <v>5448.18</v>
      </c>
      <c r="L71" s="591"/>
      <c r="M71" s="592">
        <f>SUM(M55:M63)</f>
        <v>0</v>
      </c>
    </row>
    <row r="72" spans="1:31" ht="15.75" thickBot="1" x14ac:dyDescent="0.3">
      <c r="A72" s="593" t="s">
        <v>201</v>
      </c>
      <c r="B72" s="594"/>
      <c r="C72" s="595">
        <f>SumByColor($A$19,C55:C70)</f>
        <v>0</v>
      </c>
      <c r="D72" s="595"/>
      <c r="E72" s="595"/>
      <c r="F72" s="596">
        <f>SumByColor($A$19,F55:F70)</f>
        <v>0</v>
      </c>
      <c r="G72" s="595"/>
      <c r="H72" s="595">
        <f>SumByColor($A$19,H55:H70)</f>
        <v>0</v>
      </c>
      <c r="I72" s="595"/>
      <c r="J72" s="595"/>
      <c r="K72" s="596">
        <f>SumByColor($A$19,K55:K70)</f>
        <v>0</v>
      </c>
      <c r="L72" s="595"/>
      <c r="M72" s="596">
        <f t="shared" ref="M72" si="31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23" priority="19">
      <formula>F39&gt;0</formula>
    </cfRule>
    <cfRule type="expression" dxfId="722" priority="20">
      <formula>F39&lt;0</formula>
    </cfRule>
  </conditionalFormatting>
  <conditionalFormatting sqref="Q7">
    <cfRule type="expression" dxfId="721" priority="17">
      <formula>Q7&gt;0</formula>
    </cfRule>
    <cfRule type="expression" dxfId="720" priority="18">
      <formula>Q7&lt;0</formula>
    </cfRule>
  </conditionalFormatting>
  <conditionalFormatting sqref="Q8">
    <cfRule type="expression" dxfId="719" priority="15">
      <formula>Q8&gt;0</formula>
    </cfRule>
    <cfRule type="expression" dxfId="718" priority="16">
      <formula>Q8&lt;0</formula>
    </cfRule>
  </conditionalFormatting>
  <conditionalFormatting sqref="F25:F36 F38">
    <cfRule type="expression" dxfId="717" priority="13">
      <formula>F25&gt;0</formula>
    </cfRule>
    <cfRule type="expression" dxfId="716" priority="14">
      <formula>F25&lt;0</formula>
    </cfRule>
  </conditionalFormatting>
  <conditionalFormatting sqref="H25:H36 H38">
    <cfRule type="expression" dxfId="715" priority="11">
      <formula>H25&gt;0</formula>
    </cfRule>
    <cfRule type="expression" dxfId="71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13" priority="7">
      <formula>M53&gt;0</formula>
    </cfRule>
    <cfRule type="expression" dxfId="712" priority="8">
      <formula>M53&lt;0</formula>
    </cfRule>
  </conditionalFormatting>
  <conditionalFormatting sqref="Q10">
    <cfRule type="expression" dxfId="711" priority="5">
      <formula>Q10&gt;0</formula>
    </cfRule>
    <cfRule type="expression" dxfId="710" priority="6">
      <formula>Q10&lt;0</formula>
    </cfRule>
  </conditionalFormatting>
  <conditionalFormatting sqref="F37">
    <cfRule type="expression" dxfId="709" priority="3">
      <formula>F37&gt;0</formula>
    </cfRule>
    <cfRule type="expression" dxfId="708" priority="4">
      <formula>F37&lt;0</formula>
    </cfRule>
  </conditionalFormatting>
  <conditionalFormatting sqref="H37">
    <cfRule type="expression" dxfId="707" priority="1">
      <formula>H37&gt;0</formula>
    </cfRule>
    <cfRule type="expression" dxfId="70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240</v>
      </c>
      <c r="T2" s="1">
        <v>42568</v>
      </c>
      <c r="U2" t="s">
        <v>269</v>
      </c>
      <c r="W2" s="133">
        <v>42699</v>
      </c>
      <c r="X2" s="10">
        <v>28.48</v>
      </c>
      <c r="Y2" s="10">
        <v>28.93</v>
      </c>
      <c r="Z2" s="10">
        <v>28.17</v>
      </c>
      <c r="AA2" s="10">
        <v>28.55</v>
      </c>
      <c r="AB2" s="95">
        <v>1755200</v>
      </c>
      <c r="AC2" s="10">
        <v>28.55</v>
      </c>
      <c r="AD2" s="2">
        <f>Y2-Z2</f>
        <v>0.75999999999999801</v>
      </c>
      <c r="AE2" s="138">
        <f>AC2/AC3-1</f>
        <v>5.9901338971106721E-3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18.880750000000013</v>
      </c>
      <c r="T3" s="1" t="s">
        <v>270</v>
      </c>
      <c r="W3" s="133">
        <v>42697</v>
      </c>
      <c r="X3" s="10">
        <v>28.31</v>
      </c>
      <c r="Y3" s="10">
        <v>28.47</v>
      </c>
      <c r="Z3" s="10">
        <v>27.77</v>
      </c>
      <c r="AA3" s="10">
        <v>28.38</v>
      </c>
      <c r="AB3" s="95">
        <v>6702000</v>
      </c>
      <c r="AC3" s="10">
        <v>28.38</v>
      </c>
      <c r="AD3" s="2">
        <f t="shared" ref="AD3:AD66" si="2">Y3-Z3</f>
        <v>0.69999999999999929</v>
      </c>
      <c r="AE3" s="138">
        <f t="shared" ref="AE3:AE66" si="3">AC3/AC4-1</f>
        <v>-3.5223670306450128E-4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27.43</v>
      </c>
      <c r="R4" s="558">
        <v>-2.7E-2</v>
      </c>
      <c r="T4" s="163">
        <v>42633</v>
      </c>
      <c r="U4" s="1" t="s">
        <v>318</v>
      </c>
      <c r="W4" s="133">
        <v>42696</v>
      </c>
      <c r="X4" s="10">
        <v>29.76</v>
      </c>
      <c r="Y4" s="10">
        <v>29.76</v>
      </c>
      <c r="Z4" s="10">
        <v>27.92</v>
      </c>
      <c r="AA4" s="10">
        <v>28.39</v>
      </c>
      <c r="AB4" s="95">
        <v>9451300</v>
      </c>
      <c r="AC4" s="10">
        <v>28.39</v>
      </c>
      <c r="AD4" s="2">
        <f t="shared" si="2"/>
        <v>1.8399999999999999</v>
      </c>
      <c r="AE4" s="138">
        <f t="shared" si="3"/>
        <v>-4.9548041513224006E-2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6583.2</v>
      </c>
      <c r="W5" s="133">
        <v>42695</v>
      </c>
      <c r="X5" s="10">
        <v>29.58</v>
      </c>
      <c r="Y5" s="10">
        <v>30.24</v>
      </c>
      <c r="Z5" s="10">
        <v>29.38</v>
      </c>
      <c r="AA5" s="10">
        <v>29.87</v>
      </c>
      <c r="AB5" s="95">
        <v>7043300</v>
      </c>
      <c r="AC5" s="10">
        <v>29.87</v>
      </c>
      <c r="AD5" s="2">
        <f t="shared" si="2"/>
        <v>0.85999999999999943</v>
      </c>
      <c r="AE5" s="138">
        <f t="shared" si="3"/>
        <v>3.1422651933701751E-2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4531.3800000000028</v>
      </c>
      <c r="W6" s="133">
        <v>42692</v>
      </c>
      <c r="X6" s="10">
        <v>26.97</v>
      </c>
      <c r="Y6" s="10">
        <v>29.03</v>
      </c>
      <c r="Z6" s="10">
        <v>26.97</v>
      </c>
      <c r="AA6" s="10">
        <v>28.96</v>
      </c>
      <c r="AB6" s="95">
        <v>7923700</v>
      </c>
      <c r="AC6" s="10">
        <v>28.96</v>
      </c>
      <c r="AD6" s="2">
        <f t="shared" si="2"/>
        <v>2.0600000000000023</v>
      </c>
      <c r="AE6" s="138">
        <f t="shared" si="3"/>
        <v>6.9029162052417936E-2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2051.819999999997</v>
      </c>
      <c r="R7" s="30">
        <v>42705</v>
      </c>
      <c r="W7" s="133">
        <v>42691</v>
      </c>
      <c r="X7" s="10">
        <v>27.62</v>
      </c>
      <c r="Y7" s="10">
        <v>27.78</v>
      </c>
      <c r="Z7" s="10">
        <v>26.95</v>
      </c>
      <c r="AA7" s="10">
        <v>27.09</v>
      </c>
      <c r="AB7" s="95">
        <v>5507100</v>
      </c>
      <c r="AC7" s="10">
        <v>27.09</v>
      </c>
      <c r="AD7" s="2">
        <f t="shared" si="2"/>
        <v>0.83000000000000185</v>
      </c>
      <c r="AE7" s="138">
        <f t="shared" si="3"/>
        <v>-1.2755102040816424E-2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2051.819999999997</v>
      </c>
      <c r="W8" s="133">
        <v>42690</v>
      </c>
      <c r="X8" s="10">
        <v>27.7</v>
      </c>
      <c r="Y8" s="10">
        <v>27.85</v>
      </c>
      <c r="Z8" s="10">
        <v>27.44</v>
      </c>
      <c r="AA8" s="10">
        <v>27.44</v>
      </c>
      <c r="AB8" s="95">
        <v>3500800</v>
      </c>
      <c r="AC8" s="10">
        <v>27.44</v>
      </c>
      <c r="AD8" s="2">
        <f t="shared" si="2"/>
        <v>0.41000000000000014</v>
      </c>
      <c r="AE8" s="138">
        <f t="shared" si="3"/>
        <v>-1.2949640287769792E-2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0.45280245752949339</v>
      </c>
      <c r="W9" s="133">
        <v>42689</v>
      </c>
      <c r="X9" s="10">
        <v>28.04</v>
      </c>
      <c r="Y9" s="10">
        <v>28.25</v>
      </c>
      <c r="Z9" s="10">
        <v>27.41</v>
      </c>
      <c r="AA9" s="10">
        <v>27.8</v>
      </c>
      <c r="AB9" s="95">
        <v>5605800</v>
      </c>
      <c r="AC9" s="10">
        <v>27.8</v>
      </c>
      <c r="AD9" s="2">
        <f t="shared" si="2"/>
        <v>0.83999999999999986</v>
      </c>
      <c r="AE9" s="138">
        <f t="shared" si="3"/>
        <v>-1.4184397163120477E-2</v>
      </c>
    </row>
    <row r="10" spans="1:31" x14ac:dyDescent="0.25">
      <c r="B10" s="530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42688</v>
      </c>
      <c r="X10" s="10">
        <v>27.83</v>
      </c>
      <c r="Y10" s="10">
        <v>28.3</v>
      </c>
      <c r="Z10" s="10">
        <v>27.42</v>
      </c>
      <c r="AA10" s="10">
        <v>28.2</v>
      </c>
      <c r="AB10" s="95">
        <v>5719800</v>
      </c>
      <c r="AC10" s="10">
        <v>28.2</v>
      </c>
      <c r="AD10" s="2">
        <f t="shared" si="2"/>
        <v>0.87999999999999901</v>
      </c>
      <c r="AE10" s="138">
        <f t="shared" si="3"/>
        <v>1.5118790496760237E-2</v>
      </c>
    </row>
    <row r="11" spans="1:31" x14ac:dyDescent="0.25">
      <c r="B11" s="534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530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42685</v>
      </c>
      <c r="X11" s="10">
        <v>27.1</v>
      </c>
      <c r="Y11" s="10">
        <v>28</v>
      </c>
      <c r="Z11" s="10">
        <v>26.91</v>
      </c>
      <c r="AA11" s="10">
        <v>27.78</v>
      </c>
      <c r="AB11" s="95">
        <v>7297400</v>
      </c>
      <c r="AC11" s="10">
        <v>27.78</v>
      </c>
      <c r="AD11" s="2">
        <f t="shared" si="2"/>
        <v>1.0899999999999999</v>
      </c>
      <c r="AE11" s="138">
        <f t="shared" si="3"/>
        <v>2.3958717287136055E-2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30"/>
      <c r="H12" s="72"/>
      <c r="W12" s="133">
        <v>42684</v>
      </c>
      <c r="X12" s="10">
        <v>26.53</v>
      </c>
      <c r="Y12" s="10">
        <v>28.23</v>
      </c>
      <c r="Z12" s="10">
        <v>26.53</v>
      </c>
      <c r="AA12" s="10">
        <v>27.13</v>
      </c>
      <c r="AB12" s="95">
        <v>9181500</v>
      </c>
      <c r="AC12" s="10">
        <v>27.13</v>
      </c>
      <c r="AD12" s="2">
        <f t="shared" si="2"/>
        <v>1.6999999999999993</v>
      </c>
      <c r="AE12" s="138" t="e">
        <f t="shared" si="3"/>
        <v>#DIV/0!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42684</v>
      </c>
      <c r="X13" s="10" t="s">
        <v>244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</row>
    <row r="14" spans="1:31" x14ac:dyDescent="0.25">
      <c r="C14" s="4"/>
      <c r="G14" s="30"/>
      <c r="H14" s="72"/>
      <c r="W14" s="133">
        <v>42683</v>
      </c>
      <c r="X14" s="10">
        <v>24.05</v>
      </c>
      <c r="Y14" s="10">
        <v>26.72</v>
      </c>
      <c r="Z14" s="10">
        <v>23.73</v>
      </c>
      <c r="AA14" s="10">
        <v>26.48</v>
      </c>
      <c r="AB14" s="95">
        <v>10914600</v>
      </c>
      <c r="AC14" s="10">
        <v>26.18</v>
      </c>
      <c r="AD14" s="2">
        <f t="shared" si="2"/>
        <v>2.9899999999999984</v>
      </c>
      <c r="AE14" s="138">
        <f t="shared" si="3"/>
        <v>8.8113050706567053E-2</v>
      </c>
    </row>
    <row r="15" spans="1:31" x14ac:dyDescent="0.25">
      <c r="G15" s="30"/>
      <c r="H15" s="72"/>
      <c r="W15" s="133">
        <v>42682</v>
      </c>
      <c r="X15" s="10">
        <v>23.2</v>
      </c>
      <c r="Y15" s="10">
        <v>24.49</v>
      </c>
      <c r="Z15" s="10">
        <v>23.04</v>
      </c>
      <c r="AA15" s="10">
        <v>24.34</v>
      </c>
      <c r="AB15" s="95">
        <v>8295300</v>
      </c>
      <c r="AC15" s="10">
        <v>24.06</v>
      </c>
      <c r="AD15" s="2">
        <f t="shared" si="2"/>
        <v>1.4499999999999993</v>
      </c>
      <c r="AE15" s="138">
        <f t="shared" si="3"/>
        <v>4.4724272687798328E-2</v>
      </c>
    </row>
    <row r="16" spans="1:31" x14ac:dyDescent="0.25">
      <c r="G16" s="30"/>
      <c r="H16" s="72"/>
      <c r="W16" s="133">
        <v>42681</v>
      </c>
      <c r="X16" s="10">
        <v>23.51</v>
      </c>
      <c r="Y16" s="10">
        <v>23.66</v>
      </c>
      <c r="Z16" s="10">
        <v>23.12</v>
      </c>
      <c r="AA16" s="10">
        <v>23.29</v>
      </c>
      <c r="AB16" s="95">
        <v>5833500</v>
      </c>
      <c r="AC16" s="10">
        <v>23.03</v>
      </c>
      <c r="AD16" s="2">
        <f t="shared" si="2"/>
        <v>0.53999999999999915</v>
      </c>
      <c r="AE16" s="138">
        <f t="shared" si="3"/>
        <v>7.8774617067833841E-3</v>
      </c>
    </row>
    <row r="17" spans="1:31" x14ac:dyDescent="0.25">
      <c r="G17" s="30"/>
      <c r="W17" s="133">
        <v>42678</v>
      </c>
      <c r="X17" s="10">
        <v>22.65</v>
      </c>
      <c r="Y17" s="10">
        <v>23.42</v>
      </c>
      <c r="Z17" s="10">
        <v>22.58</v>
      </c>
      <c r="AA17" s="10">
        <v>23.11</v>
      </c>
      <c r="AB17" s="95">
        <v>7892000</v>
      </c>
      <c r="AC17" s="10">
        <v>22.85</v>
      </c>
      <c r="AD17" s="2">
        <f t="shared" si="2"/>
        <v>0.84000000000000341</v>
      </c>
      <c r="AE17" s="138">
        <f t="shared" si="3"/>
        <v>2.2829006266786189E-2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SUM(H2:H11)</f>
        <v>630</v>
      </c>
      <c r="I18" s="18"/>
      <c r="J18" s="18"/>
      <c r="K18" s="18">
        <f>SUM(K2:K11)</f>
        <v>15556.019999999999</v>
      </c>
      <c r="L18" s="14"/>
      <c r="M18" s="18">
        <f>SUM(M2:M10)</f>
        <v>90</v>
      </c>
      <c r="W18" s="133">
        <v>42677</v>
      </c>
      <c r="X18" s="10">
        <v>23.57</v>
      </c>
      <c r="Y18" s="10">
        <v>23.57</v>
      </c>
      <c r="Z18" s="10">
        <v>22.18</v>
      </c>
      <c r="AA18" s="10">
        <v>22.6</v>
      </c>
      <c r="AB18" s="95">
        <v>19321100</v>
      </c>
      <c r="AC18" s="10">
        <v>22.34</v>
      </c>
      <c r="AD18" s="2">
        <f t="shared" si="2"/>
        <v>1.3900000000000006</v>
      </c>
      <c r="AE18" s="138">
        <f t="shared" si="3"/>
        <v>-8.5176085176085214E-2</v>
      </c>
    </row>
    <row r="19" spans="1:31" ht="15.75" thickBot="1" x14ac:dyDescent="0.3">
      <c r="A19" s="359" t="s">
        <v>201</v>
      </c>
      <c r="B19" s="536"/>
      <c r="C19" s="361">
        <f>SumByColor($A$19,C2:C17)</f>
        <v>630</v>
      </c>
      <c r="D19" s="361"/>
      <c r="E19" s="361"/>
      <c r="F19" s="362">
        <f>SumByColor($A$19,F2:F17)</f>
        <v>14519</v>
      </c>
      <c r="G19" s="361"/>
      <c r="H19" s="361">
        <f>SumByColor($A$19,H2:H17)</f>
        <v>630</v>
      </c>
      <c r="I19" s="361"/>
      <c r="J19" s="361"/>
      <c r="K19" s="362">
        <f>SumByColor($A$19,K2:K17)</f>
        <v>15555</v>
      </c>
      <c r="L19" s="361"/>
      <c r="M19" s="362">
        <f t="shared" ref="M19" si="4">SumByColor($A$19,M2:M17)</f>
        <v>90</v>
      </c>
      <c r="W19" s="133">
        <v>42676</v>
      </c>
      <c r="X19" s="10">
        <v>24.79</v>
      </c>
      <c r="Y19" s="10">
        <v>25.11</v>
      </c>
      <c r="Z19" s="10">
        <v>24.56</v>
      </c>
      <c r="AA19" s="10">
        <v>24.7</v>
      </c>
      <c r="AB19" s="95">
        <v>5569300</v>
      </c>
      <c r="AC19" s="10">
        <v>24.42</v>
      </c>
      <c r="AD19" s="2">
        <f t="shared" si="2"/>
        <v>0.55000000000000071</v>
      </c>
      <c r="AE19" s="138">
        <f t="shared" si="3"/>
        <v>-7.7204388459974904E-3</v>
      </c>
    </row>
    <row r="20" spans="1:31" x14ac:dyDescent="0.25">
      <c r="W20" s="133">
        <v>42675</v>
      </c>
      <c r="X20" s="10">
        <v>24.15</v>
      </c>
      <c r="Y20" s="10">
        <v>25.01</v>
      </c>
      <c r="Z20" s="10">
        <v>23.92</v>
      </c>
      <c r="AA20" s="10">
        <v>24.89</v>
      </c>
      <c r="AB20" s="95">
        <v>7449100</v>
      </c>
      <c r="AC20" s="10">
        <v>24.61</v>
      </c>
      <c r="AD20" s="2">
        <f t="shared" si="2"/>
        <v>1.0899999999999999</v>
      </c>
      <c r="AE20" s="138">
        <f t="shared" si="3"/>
        <v>3.6647009267059882E-2</v>
      </c>
    </row>
    <row r="21" spans="1:31" x14ac:dyDescent="0.25">
      <c r="W21" s="133">
        <v>42674</v>
      </c>
      <c r="X21" s="10">
        <v>24.46</v>
      </c>
      <c r="Y21" s="10">
        <v>24.8</v>
      </c>
      <c r="Z21" s="10">
        <v>23.94</v>
      </c>
      <c r="AA21" s="10">
        <v>24.01</v>
      </c>
      <c r="AB21" s="95">
        <v>3501100</v>
      </c>
      <c r="AC21" s="10">
        <v>23.74</v>
      </c>
      <c r="AD21" s="2">
        <f t="shared" si="2"/>
        <v>0.85999999999999943</v>
      </c>
      <c r="AE21" s="138">
        <f t="shared" si="3"/>
        <v>-2.0627062706270682E-2</v>
      </c>
    </row>
    <row r="22" spans="1:31" x14ac:dyDescent="0.25">
      <c r="W22" s="133">
        <v>42671</v>
      </c>
      <c r="X22" s="10">
        <v>24.62</v>
      </c>
      <c r="Y22" s="10">
        <v>24.93</v>
      </c>
      <c r="Z22" s="10">
        <v>24.09</v>
      </c>
      <c r="AA22" s="10">
        <v>24.52</v>
      </c>
      <c r="AB22" s="95">
        <v>4721800</v>
      </c>
      <c r="AC22" s="10">
        <v>24.24</v>
      </c>
      <c r="AD22" s="2">
        <f t="shared" si="2"/>
        <v>0.83999999999999986</v>
      </c>
      <c r="AE22" s="138">
        <f t="shared" si="3"/>
        <v>-4.1237113402070591E-4</v>
      </c>
    </row>
    <row r="23" spans="1:31" x14ac:dyDescent="0.25">
      <c r="W23" s="133">
        <v>42670</v>
      </c>
      <c r="X23" s="10">
        <v>25.87</v>
      </c>
      <c r="Y23" s="10">
        <v>25.95</v>
      </c>
      <c r="Z23" s="10">
        <v>24.46</v>
      </c>
      <c r="AA23" s="10">
        <v>24.53</v>
      </c>
      <c r="AB23" s="95">
        <v>4568300</v>
      </c>
      <c r="AC23" s="10">
        <v>24.25</v>
      </c>
      <c r="AD23" s="2">
        <f t="shared" si="2"/>
        <v>1.4899999999999984</v>
      </c>
      <c r="AE23" s="138">
        <f t="shared" si="3"/>
        <v>-3.9984164687252632E-2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25.45</v>
      </c>
      <c r="Y24" s="10">
        <v>26</v>
      </c>
      <c r="Z24" s="10">
        <v>25.24</v>
      </c>
      <c r="AA24" s="10">
        <v>25.55</v>
      </c>
      <c r="AB24" s="95">
        <v>4572000</v>
      </c>
      <c r="AC24" s="10">
        <v>25.26</v>
      </c>
      <c r="AD24" s="2">
        <f t="shared" si="2"/>
        <v>0.76000000000000156</v>
      </c>
      <c r="AE24" s="138">
        <f t="shared" si="3"/>
        <v>3.9603960396039639E-4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42668</v>
      </c>
      <c r="X25" s="10">
        <v>25.39</v>
      </c>
      <c r="Y25" s="10">
        <v>25.8</v>
      </c>
      <c r="Z25" s="10">
        <v>25.2</v>
      </c>
      <c r="AA25" s="10">
        <v>25.54</v>
      </c>
      <c r="AB25" s="95">
        <v>4860100</v>
      </c>
      <c r="AC25" s="10">
        <v>25.25</v>
      </c>
      <c r="AD25" s="2">
        <f t="shared" si="2"/>
        <v>0.60000000000000142</v>
      </c>
      <c r="AE25" s="138">
        <f t="shared" si="3"/>
        <v>7.5818036711892134E-3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42667</v>
      </c>
      <c r="X26" s="10">
        <v>25.92</v>
      </c>
      <c r="Y26" s="10">
        <v>25.94</v>
      </c>
      <c r="Z26" s="10">
        <v>25</v>
      </c>
      <c r="AA26" s="10">
        <v>25.35</v>
      </c>
      <c r="AB26" s="95">
        <v>4582100</v>
      </c>
      <c r="AC26" s="10">
        <v>25.06</v>
      </c>
      <c r="AD26" s="2">
        <f t="shared" si="2"/>
        <v>0.94000000000000128</v>
      </c>
      <c r="AE26" s="138">
        <f t="shared" si="3"/>
        <v>-2.2239563012095176E-2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42664</v>
      </c>
      <c r="X27" s="10">
        <v>25.03</v>
      </c>
      <c r="Y27" s="10">
        <v>26.21</v>
      </c>
      <c r="Z27" s="10">
        <v>24.77</v>
      </c>
      <c r="AA27" s="10">
        <v>25.92</v>
      </c>
      <c r="AB27" s="95">
        <v>8578300</v>
      </c>
      <c r="AC27" s="10">
        <v>25.63</v>
      </c>
      <c r="AD27" s="2">
        <f t="shared" si="2"/>
        <v>1.4400000000000013</v>
      </c>
      <c r="AE27" s="138">
        <f t="shared" si="3"/>
        <v>3.7651821862348278E-2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42663</v>
      </c>
      <c r="X28" s="10">
        <v>23.8</v>
      </c>
      <c r="Y28" s="10">
        <v>25.36</v>
      </c>
      <c r="Z28" s="10">
        <v>23.53</v>
      </c>
      <c r="AA28" s="10">
        <v>24.98</v>
      </c>
      <c r="AB28" s="95">
        <v>8322600</v>
      </c>
      <c r="AC28" s="10">
        <v>24.7</v>
      </c>
      <c r="AD28" s="2">
        <f t="shared" si="2"/>
        <v>1.8299999999999983</v>
      </c>
      <c r="AE28" s="138">
        <f t="shared" si="3"/>
        <v>3.4338358458961382E-2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42662</v>
      </c>
      <c r="X29" s="10">
        <v>23.37</v>
      </c>
      <c r="Y29" s="10">
        <v>24.41</v>
      </c>
      <c r="Z29" s="10">
        <v>23.27</v>
      </c>
      <c r="AA29" s="10">
        <v>24.15</v>
      </c>
      <c r="AB29" s="95">
        <v>6426100</v>
      </c>
      <c r="AC29" s="10">
        <v>23.88</v>
      </c>
      <c r="AD29" s="2">
        <f t="shared" si="2"/>
        <v>1.1400000000000006</v>
      </c>
      <c r="AE29" s="138">
        <f t="shared" si="3"/>
        <v>2.9754204398447559E-2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42661</v>
      </c>
      <c r="X30" s="10">
        <v>22.86</v>
      </c>
      <c r="Y30" s="10">
        <v>23.63</v>
      </c>
      <c r="Z30" s="10">
        <v>22.73</v>
      </c>
      <c r="AA30" s="10">
        <v>23.46</v>
      </c>
      <c r="AB30" s="95">
        <v>5603400</v>
      </c>
      <c r="AC30" s="10">
        <v>23.19</v>
      </c>
      <c r="AD30" s="2">
        <f t="shared" si="2"/>
        <v>0.89999999999999858</v>
      </c>
      <c r="AE30" s="138">
        <f t="shared" si="3"/>
        <v>3.8048343777976834E-2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42660</v>
      </c>
      <c r="X31" s="10">
        <v>22.27</v>
      </c>
      <c r="Y31" s="10">
        <v>22.79</v>
      </c>
      <c r="Z31" s="10">
        <v>22.23</v>
      </c>
      <c r="AA31" s="10">
        <v>22.6</v>
      </c>
      <c r="AB31" s="95">
        <v>5070700</v>
      </c>
      <c r="AC31" s="10">
        <v>22.34</v>
      </c>
      <c r="AD31" s="2">
        <f t="shared" si="2"/>
        <v>0.55999999999999872</v>
      </c>
      <c r="AE31" s="138">
        <f t="shared" si="3"/>
        <v>1.4071720381298114E-2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42657</v>
      </c>
      <c r="X32" s="10">
        <v>23.25</v>
      </c>
      <c r="Y32" s="10">
        <v>23.56</v>
      </c>
      <c r="Z32" s="10">
        <v>22.22</v>
      </c>
      <c r="AA32" s="10">
        <v>22.28</v>
      </c>
      <c r="AB32" s="95">
        <v>4740900</v>
      </c>
      <c r="AC32" s="10">
        <v>22.03</v>
      </c>
      <c r="AD32" s="2">
        <f t="shared" si="2"/>
        <v>1.3399999999999999</v>
      </c>
      <c r="AE32" s="138">
        <f t="shared" si="3"/>
        <v>-3.2923617208077238E-2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42656</v>
      </c>
      <c r="X33" s="10">
        <v>22.61</v>
      </c>
      <c r="Y33" s="10">
        <v>23.17</v>
      </c>
      <c r="Z33" s="10">
        <v>22</v>
      </c>
      <c r="AA33" s="10">
        <v>23.04</v>
      </c>
      <c r="AB33" s="95">
        <v>6075200</v>
      </c>
      <c r="AC33" s="10">
        <v>22.78</v>
      </c>
      <c r="AD33" s="2">
        <f t="shared" si="2"/>
        <v>1.1700000000000017</v>
      </c>
      <c r="AE33" s="138">
        <f t="shared" si="3"/>
        <v>5.295675198587757E-3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42655</v>
      </c>
      <c r="X34" s="10">
        <v>23.48</v>
      </c>
      <c r="Y34" s="10">
        <v>23.57</v>
      </c>
      <c r="Z34" s="10">
        <v>22.56</v>
      </c>
      <c r="AA34" s="10">
        <v>22.92</v>
      </c>
      <c r="AB34" s="95">
        <v>4706800</v>
      </c>
      <c r="AC34" s="10">
        <v>22.66</v>
      </c>
      <c r="AD34" s="2">
        <f t="shared" si="2"/>
        <v>1.0100000000000016</v>
      </c>
      <c r="AE34" s="138">
        <f t="shared" si="3"/>
        <v>-2.2854678740836576E-2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42654</v>
      </c>
      <c r="X35" s="10">
        <v>23.75</v>
      </c>
      <c r="Y35" s="10">
        <v>23.83</v>
      </c>
      <c r="Z35" s="10">
        <v>23.25</v>
      </c>
      <c r="AA35" s="10">
        <v>23.46</v>
      </c>
      <c r="AB35" s="95">
        <v>4050600</v>
      </c>
      <c r="AC35" s="10">
        <v>23.19</v>
      </c>
      <c r="AD35" s="2">
        <f t="shared" si="2"/>
        <v>0.57999999999999829</v>
      </c>
      <c r="AE35" s="138">
        <f t="shared" si="3"/>
        <v>-1.6956337431114799E-2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42653</v>
      </c>
      <c r="X36" s="10">
        <v>24.16</v>
      </c>
      <c r="Y36" s="10">
        <v>24.35</v>
      </c>
      <c r="Z36" s="10">
        <v>23.8</v>
      </c>
      <c r="AA36" s="10">
        <v>23.86</v>
      </c>
      <c r="AB36" s="95">
        <v>3346600</v>
      </c>
      <c r="AC36" s="10">
        <v>23.59</v>
      </c>
      <c r="AD36" s="2">
        <f t="shared" si="2"/>
        <v>0.55000000000000071</v>
      </c>
      <c r="AE36" s="138">
        <f t="shared" si="3"/>
        <v>-3.8006756756756577E-3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42650</v>
      </c>
      <c r="X37" s="10">
        <v>24.67</v>
      </c>
      <c r="Y37" s="10">
        <v>24.77</v>
      </c>
      <c r="Z37" s="10">
        <v>23.94</v>
      </c>
      <c r="AA37" s="10">
        <v>23.95</v>
      </c>
      <c r="AB37" s="95">
        <v>3901500</v>
      </c>
      <c r="AC37" s="10">
        <v>23.68</v>
      </c>
      <c r="AD37" s="2">
        <f t="shared" si="2"/>
        <v>0.82999999999999829</v>
      </c>
      <c r="AE37" s="138">
        <f t="shared" si="3"/>
        <v>-2.8712059064807227E-2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42649</v>
      </c>
      <c r="X38" s="10">
        <v>24.77</v>
      </c>
      <c r="Y38" s="10">
        <v>25.11</v>
      </c>
      <c r="Z38" s="10">
        <v>24.01</v>
      </c>
      <c r="AA38" s="10">
        <v>24.66</v>
      </c>
      <c r="AB38" s="95">
        <v>4226500</v>
      </c>
      <c r="AC38" s="10">
        <v>24.38</v>
      </c>
      <c r="AD38" s="2">
        <f t="shared" si="2"/>
        <v>1.0999999999999979</v>
      </c>
      <c r="AE38" s="138">
        <f t="shared" si="3"/>
        <v>-8.1366965012205084E-3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42648</v>
      </c>
      <c r="X39" s="10">
        <v>24.57</v>
      </c>
      <c r="Y39" s="10">
        <v>25.15</v>
      </c>
      <c r="Z39" s="10">
        <v>24.21</v>
      </c>
      <c r="AA39" s="10">
        <v>24.86</v>
      </c>
      <c r="AB39" s="95">
        <v>4704200</v>
      </c>
      <c r="AC39" s="10">
        <v>24.58</v>
      </c>
      <c r="AD39" s="2">
        <f t="shared" si="2"/>
        <v>0.93999999999999773</v>
      </c>
      <c r="AE39" s="138">
        <f t="shared" si="3"/>
        <v>1.9071310116086204E-2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8" t="s">
        <v>78</v>
      </c>
      <c r="P40" s="618"/>
      <c r="W40" s="133">
        <v>42647</v>
      </c>
      <c r="X40" s="10">
        <v>24.28</v>
      </c>
      <c r="Y40" s="10">
        <v>24.71</v>
      </c>
      <c r="Z40" s="10">
        <v>24.15</v>
      </c>
      <c r="AA40" s="10">
        <v>24.4</v>
      </c>
      <c r="AB40" s="95">
        <v>3865700</v>
      </c>
      <c r="AC40" s="10">
        <v>24.12</v>
      </c>
      <c r="AD40" s="2">
        <f t="shared" si="2"/>
        <v>0.56000000000000227</v>
      </c>
      <c r="AE40" s="138">
        <f t="shared" si="3"/>
        <v>7.5187969924812581E-3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30.173000000000002</v>
      </c>
      <c r="Q41" s="2"/>
      <c r="W41" s="133">
        <v>42646</v>
      </c>
      <c r="X41" s="10">
        <v>24.27</v>
      </c>
      <c r="Y41" s="10">
        <v>24.39</v>
      </c>
      <c r="Z41" s="10">
        <v>23.83</v>
      </c>
      <c r="AA41" s="10">
        <v>24.21</v>
      </c>
      <c r="AB41" s="95">
        <v>4257700</v>
      </c>
      <c r="AC41" s="10">
        <v>23.94</v>
      </c>
      <c r="AD41" s="2">
        <f t="shared" si="2"/>
        <v>0.56000000000000227</v>
      </c>
      <c r="AE41" s="138">
        <f t="shared" si="3"/>
        <v>-5.4009140008308698E-3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29.898700000000002</v>
      </c>
      <c r="Q42" s="2"/>
      <c r="T42" s="91" t="s">
        <v>113</v>
      </c>
      <c r="W42" s="133">
        <v>42643</v>
      </c>
      <c r="X42" s="10">
        <v>24.3</v>
      </c>
      <c r="Y42" s="10">
        <v>24.73</v>
      </c>
      <c r="Z42" s="10">
        <v>23.95</v>
      </c>
      <c r="AA42" s="10">
        <v>24.35</v>
      </c>
      <c r="AB42" s="95">
        <v>4186300</v>
      </c>
      <c r="AC42" s="10">
        <v>24.07</v>
      </c>
      <c r="AD42" s="2">
        <f t="shared" si="2"/>
        <v>0.78000000000000114</v>
      </c>
      <c r="AE42" s="138">
        <f t="shared" si="3"/>
        <v>5.8503969912244713E-3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29.624400000000001</v>
      </c>
      <c r="Q43" s="2"/>
      <c r="T43" s="128" t="s">
        <v>98</v>
      </c>
      <c r="U43" s="129">
        <v>28.38</v>
      </c>
      <c r="W43" s="133">
        <v>42642</v>
      </c>
      <c r="X43" s="10">
        <v>23.91</v>
      </c>
      <c r="Y43" s="10">
        <v>24.68</v>
      </c>
      <c r="Z43" s="10">
        <v>23.72</v>
      </c>
      <c r="AA43" s="10">
        <v>24.2</v>
      </c>
      <c r="AB43" s="95">
        <v>4468900</v>
      </c>
      <c r="AC43" s="10">
        <v>23.93</v>
      </c>
      <c r="AD43" s="2">
        <f t="shared" si="2"/>
        <v>0.96000000000000085</v>
      </c>
      <c r="AE43" s="138">
        <f t="shared" si="3"/>
        <v>1.0557432432432456E-2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29.350100000000001</v>
      </c>
      <c r="Q44" s="2"/>
      <c r="T44" s="93" t="s">
        <v>99</v>
      </c>
      <c r="U44" s="130">
        <v>28.48</v>
      </c>
      <c r="W44" s="133">
        <v>42641</v>
      </c>
      <c r="X44" s="10">
        <v>23.05</v>
      </c>
      <c r="Y44" s="10">
        <v>24.03</v>
      </c>
      <c r="Z44" s="10">
        <v>23.03</v>
      </c>
      <c r="AA44" s="10">
        <v>23.95</v>
      </c>
      <c r="AB44" s="95">
        <v>5773800</v>
      </c>
      <c r="AC44" s="10">
        <v>23.68</v>
      </c>
      <c r="AD44" s="2">
        <f t="shared" si="2"/>
        <v>1</v>
      </c>
      <c r="AE44" s="138">
        <f t="shared" si="3"/>
        <v>4.6398585947856841E-2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29.075800000000001</v>
      </c>
      <c r="Q45" s="2"/>
      <c r="T45" s="93" t="s">
        <v>100</v>
      </c>
      <c r="U45" s="130" t="s">
        <v>550</v>
      </c>
      <c r="W45" s="133">
        <v>42640</v>
      </c>
      <c r="X45" s="10">
        <v>22.44</v>
      </c>
      <c r="Y45" s="10">
        <v>22.92</v>
      </c>
      <c r="Z45" s="10">
        <v>22.2</v>
      </c>
      <c r="AA45" s="10">
        <v>22.89</v>
      </c>
      <c r="AB45" s="95">
        <v>5472400</v>
      </c>
      <c r="AC45" s="10">
        <v>22.63</v>
      </c>
      <c r="AD45" s="2">
        <f t="shared" si="2"/>
        <v>0.72000000000000242</v>
      </c>
      <c r="AE45" s="138">
        <f t="shared" si="3"/>
        <v>1.1170688114387817E-2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28.801500000000001</v>
      </c>
      <c r="Q46" s="2"/>
      <c r="T46" s="93" t="s">
        <v>101</v>
      </c>
      <c r="U46" s="130" t="s">
        <v>551</v>
      </c>
      <c r="W46" s="133">
        <v>42639</v>
      </c>
      <c r="X46" s="10">
        <v>22.54</v>
      </c>
      <c r="Y46" s="10">
        <v>22.91</v>
      </c>
      <c r="Z46" s="10">
        <v>22.26</v>
      </c>
      <c r="AA46" s="10">
        <v>22.64</v>
      </c>
      <c r="AB46" s="95">
        <v>4950600</v>
      </c>
      <c r="AC46" s="10">
        <v>22.38</v>
      </c>
      <c r="AD46" s="2">
        <f t="shared" si="2"/>
        <v>0.64999999999999858</v>
      </c>
      <c r="AE46" s="138">
        <f t="shared" si="3"/>
        <v>4.4702726866319153E-4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28.527200000000001</v>
      </c>
      <c r="Q47" s="2"/>
      <c r="T47" s="93" t="s">
        <v>102</v>
      </c>
      <c r="U47" s="130">
        <v>26.63</v>
      </c>
      <c r="W47" s="133">
        <v>42636</v>
      </c>
      <c r="X47" s="10">
        <v>23.13</v>
      </c>
      <c r="Y47" s="10">
        <v>23.32</v>
      </c>
      <c r="Z47" s="10">
        <v>22.29</v>
      </c>
      <c r="AA47" s="10">
        <v>22.63</v>
      </c>
      <c r="AB47" s="95">
        <v>6960800</v>
      </c>
      <c r="AC47" s="10">
        <v>22.37</v>
      </c>
      <c r="AD47" s="2">
        <f t="shared" si="2"/>
        <v>1.0300000000000011</v>
      </c>
      <c r="AE47" s="138">
        <f t="shared" si="3"/>
        <v>-2.6121027427078669E-2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28.2529</v>
      </c>
      <c r="Q48" s="2"/>
      <c r="T48" s="93" t="s">
        <v>103</v>
      </c>
      <c r="U48" s="130">
        <v>0.78203800000000001</v>
      </c>
      <c r="W48" s="133">
        <v>42635</v>
      </c>
      <c r="X48" s="10">
        <v>23.17</v>
      </c>
      <c r="Y48" s="10">
        <v>23.71</v>
      </c>
      <c r="Z48" s="10">
        <v>23.13</v>
      </c>
      <c r="AA48" s="10">
        <v>23.23</v>
      </c>
      <c r="AB48" s="95">
        <v>4750500</v>
      </c>
      <c r="AC48" s="10">
        <v>22.97</v>
      </c>
      <c r="AD48" s="2">
        <f t="shared" si="2"/>
        <v>0.58000000000000185</v>
      </c>
      <c r="AE48" s="138">
        <f t="shared" si="3"/>
        <v>8.7834870443566082E-3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27.9786</v>
      </c>
      <c r="Q49" s="2"/>
      <c r="T49" s="93" t="s">
        <v>122</v>
      </c>
      <c r="U49" s="130" t="s">
        <v>552</v>
      </c>
      <c r="W49" s="133">
        <v>42634</v>
      </c>
      <c r="X49" s="10">
        <v>23.62</v>
      </c>
      <c r="Y49" s="10">
        <v>23.85</v>
      </c>
      <c r="Z49" s="10">
        <v>22.88</v>
      </c>
      <c r="AA49" s="10">
        <v>23.03</v>
      </c>
      <c r="AB49" s="95">
        <v>8173500</v>
      </c>
      <c r="AC49" s="10">
        <v>22.77</v>
      </c>
      <c r="AD49" s="2">
        <f t="shared" si="2"/>
        <v>0.97000000000000242</v>
      </c>
      <c r="AE49" s="138">
        <f t="shared" si="3"/>
        <v>-1.171875E-2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27.7043</v>
      </c>
      <c r="Q50" s="2"/>
      <c r="T50" s="93"/>
      <c r="U50" s="130"/>
      <c r="W50" s="133">
        <v>42633</v>
      </c>
      <c r="X50" s="10">
        <v>23.85</v>
      </c>
      <c r="Y50" s="10">
        <v>23.85</v>
      </c>
      <c r="Z50" s="10">
        <v>23.14</v>
      </c>
      <c r="AA50" s="10">
        <v>23.3</v>
      </c>
      <c r="AB50" s="95">
        <v>5300100</v>
      </c>
      <c r="AC50" s="10">
        <v>23.04</v>
      </c>
      <c r="AD50" s="2">
        <f t="shared" si="2"/>
        <v>0.71000000000000085</v>
      </c>
      <c r="AE50" s="138">
        <f t="shared" si="3"/>
        <v>-1.5805211448099099E-2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27.43</v>
      </c>
      <c r="Q51" s="2"/>
      <c r="T51" s="93" t="s">
        <v>105</v>
      </c>
      <c r="U51" s="130" t="s">
        <v>553</v>
      </c>
      <c r="W51" s="133">
        <v>42632</v>
      </c>
      <c r="X51" s="10">
        <v>24.16</v>
      </c>
      <c r="Y51" s="10">
        <v>24.29</v>
      </c>
      <c r="Z51" s="10">
        <v>23.65</v>
      </c>
      <c r="AA51" s="10">
        <v>23.68</v>
      </c>
      <c r="AB51" s="95">
        <v>3471200</v>
      </c>
      <c r="AC51" s="10">
        <v>23.41</v>
      </c>
      <c r="AD51" s="2">
        <f t="shared" si="2"/>
        <v>0.64000000000000057</v>
      </c>
      <c r="AE51" s="138">
        <f t="shared" si="3"/>
        <v>-1.4315789473684171E-2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27.1557</v>
      </c>
      <c r="Q52" s="2"/>
      <c r="T52" s="93" t="s">
        <v>106</v>
      </c>
      <c r="U52" s="130" t="s">
        <v>554</v>
      </c>
      <c r="W52" s="133">
        <v>42629</v>
      </c>
      <c r="X52" s="10">
        <v>23.74</v>
      </c>
      <c r="Y52" s="10">
        <v>24.2</v>
      </c>
      <c r="Z52" s="10">
        <v>23.72</v>
      </c>
      <c r="AA52" s="10">
        <v>24.02</v>
      </c>
      <c r="AB52" s="95">
        <v>3944100</v>
      </c>
      <c r="AC52" s="10">
        <v>23.75</v>
      </c>
      <c r="AD52" s="2">
        <f t="shared" si="2"/>
        <v>0.48000000000000043</v>
      </c>
      <c r="AE52" s="138">
        <f t="shared" si="3"/>
        <v>-2.9387069689337242E-3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26.881399999999999</v>
      </c>
      <c r="Q53" s="2"/>
      <c r="T53" s="93" t="s">
        <v>107</v>
      </c>
      <c r="U53" s="131">
        <v>1755698</v>
      </c>
      <c r="W53" s="133">
        <v>42628</v>
      </c>
      <c r="X53" s="10">
        <v>23.94</v>
      </c>
      <c r="Y53" s="10">
        <v>24.4</v>
      </c>
      <c r="Z53" s="10">
        <v>23.57</v>
      </c>
      <c r="AA53" s="10">
        <v>24.09</v>
      </c>
      <c r="AB53" s="95">
        <v>5359100</v>
      </c>
      <c r="AC53" s="10">
        <v>23.82</v>
      </c>
      <c r="AD53" s="2">
        <f t="shared" si="2"/>
        <v>0.82999999999999829</v>
      </c>
      <c r="AE53" s="138">
        <f t="shared" si="3"/>
        <v>2.525252525252375E-3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26.607099999999999</v>
      </c>
      <c r="T54" s="93" t="s">
        <v>110</v>
      </c>
      <c r="U54" s="131">
        <v>5907770</v>
      </c>
      <c r="W54" s="133">
        <v>42627</v>
      </c>
      <c r="X54" s="10">
        <v>24.07</v>
      </c>
      <c r="Y54" s="10">
        <v>24.15</v>
      </c>
      <c r="Z54" s="10">
        <v>23.35</v>
      </c>
      <c r="AA54" s="10">
        <v>24.03</v>
      </c>
      <c r="AB54" s="95">
        <v>6467400</v>
      </c>
      <c r="AC54" s="10">
        <v>23.76</v>
      </c>
      <c r="AD54" s="2">
        <f t="shared" si="2"/>
        <v>0.79999999999999716</v>
      </c>
      <c r="AE54" s="138">
        <f t="shared" si="3"/>
        <v>8.4245998315091164E-4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26.332799999999999</v>
      </c>
      <c r="T55" s="93" t="s">
        <v>108</v>
      </c>
      <c r="U55" s="130" t="s">
        <v>555</v>
      </c>
      <c r="W55" s="133">
        <v>42626</v>
      </c>
      <c r="X55" s="10">
        <v>25</v>
      </c>
      <c r="Y55" s="10">
        <v>25</v>
      </c>
      <c r="Z55" s="10">
        <v>23.66</v>
      </c>
      <c r="AA55" s="10">
        <v>24.01</v>
      </c>
      <c r="AB55" s="95">
        <v>6289300</v>
      </c>
      <c r="AC55" s="10">
        <v>23.74</v>
      </c>
      <c r="AD55" s="2">
        <f t="shared" si="2"/>
        <v>1.3399999999999999</v>
      </c>
      <c r="AE55" s="138">
        <f t="shared" si="3"/>
        <v>-5.8683584456780347E-2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26.058499999999999</v>
      </c>
      <c r="T56" s="93" t="s">
        <v>111</v>
      </c>
      <c r="U56" s="130">
        <v>95.17</v>
      </c>
      <c r="W56" s="133">
        <v>42625</v>
      </c>
      <c r="X56" s="10">
        <v>24.92</v>
      </c>
      <c r="Y56" s="10">
        <v>25.66</v>
      </c>
      <c r="Z56" s="10">
        <v>24.7</v>
      </c>
      <c r="AA56" s="10">
        <v>25.51</v>
      </c>
      <c r="AB56" s="95">
        <v>4649100</v>
      </c>
      <c r="AC56" s="10">
        <v>25.22</v>
      </c>
      <c r="AD56" s="2">
        <f t="shared" si="2"/>
        <v>0.96000000000000085</v>
      </c>
      <c r="AE56" s="138">
        <f t="shared" si="3"/>
        <v>2.0226537216828433E-2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25.784199999999998</v>
      </c>
      <c r="T57" s="93" t="s">
        <v>112</v>
      </c>
      <c r="U57" s="130">
        <v>0.3</v>
      </c>
      <c r="W57" s="133">
        <v>42622</v>
      </c>
      <c r="X57" s="10">
        <v>25.72</v>
      </c>
      <c r="Y57" s="10">
        <v>25.93</v>
      </c>
      <c r="Z57" s="10">
        <v>25</v>
      </c>
      <c r="AA57" s="10">
        <v>25</v>
      </c>
      <c r="AB57" s="95">
        <v>4990700</v>
      </c>
      <c r="AC57" s="10">
        <v>24.72</v>
      </c>
      <c r="AD57" s="2">
        <f t="shared" si="2"/>
        <v>0.92999999999999972</v>
      </c>
      <c r="AE57" s="138">
        <f t="shared" si="3"/>
        <v>-3.7008180755746078E-2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25.509900000000002</v>
      </c>
      <c r="T58" s="93" t="s">
        <v>109</v>
      </c>
      <c r="U58" s="130" t="s">
        <v>556</v>
      </c>
      <c r="W58" s="133">
        <v>42621</v>
      </c>
      <c r="X58" s="10">
        <v>25.4</v>
      </c>
      <c r="Y58" s="10">
        <v>26.47</v>
      </c>
      <c r="Z58" s="10">
        <v>25.39</v>
      </c>
      <c r="AA58" s="10">
        <v>25.96</v>
      </c>
      <c r="AB58" s="95">
        <v>5459500</v>
      </c>
      <c r="AC58" s="10">
        <v>25.67</v>
      </c>
      <c r="AD58" s="2">
        <f t="shared" si="2"/>
        <v>1.0799999999999983</v>
      </c>
      <c r="AE58" s="138">
        <f t="shared" si="3"/>
        <v>1.7036450079239485E-2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25.235600000000002</v>
      </c>
      <c r="W59" s="133">
        <v>42620</v>
      </c>
      <c r="X59" s="10">
        <v>25.73</v>
      </c>
      <c r="Y59" s="10">
        <v>26.13</v>
      </c>
      <c r="Z59" s="10">
        <v>25.28</v>
      </c>
      <c r="AA59" s="10">
        <v>25.53</v>
      </c>
      <c r="AB59" s="95">
        <v>3876500</v>
      </c>
      <c r="AC59" s="10">
        <v>25.24</v>
      </c>
      <c r="AD59" s="2">
        <f t="shared" si="2"/>
        <v>0.84999999999999787</v>
      </c>
      <c r="AE59" s="138">
        <f t="shared" si="3"/>
        <v>-4.731861198738252E-3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24.961300000000001</v>
      </c>
      <c r="W60" s="133">
        <v>42619</v>
      </c>
      <c r="X60" s="10">
        <v>25.96</v>
      </c>
      <c r="Y60" s="10">
        <v>26.16</v>
      </c>
      <c r="Z60" s="10">
        <v>25.51</v>
      </c>
      <c r="AA60" s="10">
        <v>25.65</v>
      </c>
      <c r="AB60" s="95">
        <v>3120100</v>
      </c>
      <c r="AC60" s="10">
        <v>25.36</v>
      </c>
      <c r="AD60" s="2">
        <f t="shared" si="2"/>
        <v>0.64999999999999858</v>
      </c>
      <c r="AE60" s="138">
        <f t="shared" si="3"/>
        <v>-1.1306042884990264E-2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24.687000000000001</v>
      </c>
      <c r="W61" s="133">
        <v>42615</v>
      </c>
      <c r="X61" s="10">
        <v>25.83</v>
      </c>
      <c r="Y61" s="10">
        <v>26.16</v>
      </c>
      <c r="Z61" s="10">
        <v>25.47</v>
      </c>
      <c r="AA61" s="10">
        <v>25.94</v>
      </c>
      <c r="AB61" s="95">
        <v>3713600</v>
      </c>
      <c r="AC61" s="10">
        <v>25.65</v>
      </c>
      <c r="AD61" s="2">
        <f t="shared" si="2"/>
        <v>0.69000000000000128</v>
      </c>
      <c r="AE61" s="138">
        <f t="shared" si="3"/>
        <v>1.3433425523508458E-2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42614</v>
      </c>
      <c r="X62" s="10">
        <v>26.11</v>
      </c>
      <c r="Y62" s="10">
        <v>26.18</v>
      </c>
      <c r="Z62" s="10">
        <v>25.47</v>
      </c>
      <c r="AA62" s="10">
        <v>25.6</v>
      </c>
      <c r="AB62" s="95">
        <v>4141100</v>
      </c>
      <c r="AC62" s="10">
        <v>25.31</v>
      </c>
      <c r="AD62" s="2">
        <f t="shared" si="2"/>
        <v>0.71000000000000085</v>
      </c>
      <c r="AE62" s="138">
        <f t="shared" si="3"/>
        <v>-1.5558148580319009E-2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42613</v>
      </c>
      <c r="X63" s="10">
        <v>25.97</v>
      </c>
      <c r="Y63" s="10">
        <v>26.75</v>
      </c>
      <c r="Z63" s="10">
        <v>25.68</v>
      </c>
      <c r="AA63" s="10">
        <v>26</v>
      </c>
      <c r="AB63" s="95">
        <v>8891500</v>
      </c>
      <c r="AC63" s="10">
        <v>25.71</v>
      </c>
      <c r="AD63" s="2">
        <f t="shared" si="2"/>
        <v>1.0700000000000003</v>
      </c>
      <c r="AE63" s="138">
        <f t="shared" si="3"/>
        <v>-6.1847700038655251E-3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339</v>
      </c>
      <c r="W64" s="133">
        <v>42612</v>
      </c>
      <c r="X64" s="10">
        <v>24.98</v>
      </c>
      <c r="Y64" s="10">
        <v>26.73</v>
      </c>
      <c r="Z64" s="10">
        <v>24.88</v>
      </c>
      <c r="AA64" s="10">
        <v>26.17</v>
      </c>
      <c r="AB64" s="95">
        <v>13912700</v>
      </c>
      <c r="AC64" s="10">
        <v>25.87</v>
      </c>
      <c r="AD64" s="2">
        <f t="shared" si="2"/>
        <v>1.8500000000000014</v>
      </c>
      <c r="AE64" s="138">
        <f t="shared" si="3"/>
        <v>4.7368421052631726E-2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42611</v>
      </c>
      <c r="X65" s="10">
        <v>24.45</v>
      </c>
      <c r="Y65" s="10">
        <v>25.11</v>
      </c>
      <c r="Z65" s="10">
        <v>24.35</v>
      </c>
      <c r="AA65" s="10">
        <v>24.98</v>
      </c>
      <c r="AB65" s="95">
        <v>4905700</v>
      </c>
      <c r="AC65" s="10">
        <v>24.7</v>
      </c>
      <c r="AD65" s="2">
        <f t="shared" si="2"/>
        <v>0.75999999999999801</v>
      </c>
      <c r="AE65" s="138">
        <f t="shared" si="3"/>
        <v>4.1754533951918971E-2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42608</v>
      </c>
      <c r="X66" s="10">
        <v>24.56</v>
      </c>
      <c r="Y66" s="10">
        <v>24.8</v>
      </c>
      <c r="Z66" s="10">
        <v>23.88</v>
      </c>
      <c r="AA66" s="10">
        <v>23.98</v>
      </c>
      <c r="AB66" s="95">
        <v>5168800</v>
      </c>
      <c r="AC66" s="10">
        <v>23.71</v>
      </c>
      <c r="AD66" s="2">
        <f t="shared" si="2"/>
        <v>0.92000000000000171</v>
      </c>
      <c r="AE66" s="138">
        <f t="shared" si="3"/>
        <v>-1.043405676126874E-2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42607</v>
      </c>
      <c r="X67" s="10">
        <v>23.94</v>
      </c>
      <c r="Y67" s="10">
        <v>24.59</v>
      </c>
      <c r="Z67" s="10">
        <v>23.94</v>
      </c>
      <c r="AA67" s="10">
        <v>24.23</v>
      </c>
      <c r="AB67" s="95">
        <v>4955300</v>
      </c>
      <c r="AC67" s="10">
        <v>23.96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42606</v>
      </c>
      <c r="X68" s="10">
        <v>24.93</v>
      </c>
      <c r="Y68" s="10">
        <v>24.95</v>
      </c>
      <c r="Z68" s="10">
        <v>23.97</v>
      </c>
      <c r="AA68" s="10">
        <v>24.04</v>
      </c>
      <c r="AB68" s="95">
        <v>6321200</v>
      </c>
      <c r="AC68" s="10">
        <v>23.77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340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340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5" si="117">C81*(E81-D81)</f>
        <v>1052.4540000000006</v>
      </c>
      <c r="G81" s="40">
        <f t="shared" ref="G81:G85" si="118">D81*C81</f>
        <v>5538.5460000000003</v>
      </c>
      <c r="H81" s="231">
        <f t="shared" ref="H81:H85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5" priority="17">
      <formula>F33&gt;0</formula>
    </cfRule>
    <cfRule type="expression" dxfId="704" priority="18">
      <formula>F33&lt;0</formula>
    </cfRule>
  </conditionalFormatting>
  <conditionalFormatting sqref="Q7">
    <cfRule type="expression" dxfId="703" priority="11">
      <formula>Q7&gt;0</formula>
    </cfRule>
    <cfRule type="expression" dxfId="702" priority="12">
      <formula>Q7&lt;0</formula>
    </cfRule>
  </conditionalFormatting>
  <conditionalFormatting sqref="Q8">
    <cfRule type="expression" dxfId="701" priority="9">
      <formula>Q8&gt;0</formula>
    </cfRule>
    <cfRule type="expression" dxfId="700" priority="10">
      <formula>Q8&lt;0</formula>
    </cfRule>
  </conditionalFormatting>
  <conditionalFormatting sqref="F25:F32">
    <cfRule type="expression" dxfId="699" priority="7">
      <formula>F25&gt;0</formula>
    </cfRule>
    <cfRule type="expression" dxfId="698" priority="8">
      <formula>F25&lt;0</formula>
    </cfRule>
  </conditionalFormatting>
  <conditionalFormatting sqref="H25:H32">
    <cfRule type="expression" dxfId="697" priority="5">
      <formula>H25&gt;0</formula>
    </cfRule>
    <cfRule type="expression" dxfId="696" priority="6">
      <formula>H25&lt;0</formula>
    </cfRule>
  </conditionalFormatting>
  <conditionalFormatting sqref="F70:F71 H70:H71">
    <cfRule type="expression" dxfId="695" priority="3">
      <formula>F70&gt;0</formula>
    </cfRule>
    <cfRule type="expression" dxfId="694" priority="4">
      <formula>F70&lt;0</formula>
    </cfRule>
  </conditionalFormatting>
  <conditionalFormatting sqref="H78 F78">
    <cfRule type="expression" dxfId="693" priority="1">
      <formula>F78&gt;0</formula>
    </cfRule>
    <cfRule type="expression" dxfId="69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47.24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47.24</v>
      </c>
      <c r="R4" s="525">
        <v>-5.8999999999999999E-3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8" t="s">
        <v>78</v>
      </c>
      <c r="P40" s="618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51.964000000000006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51.491600000000005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51.019200000000005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50.546800000000005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50.074400000000004</v>
      </c>
      <c r="Q45" s="2"/>
      <c r="T45" s="93" t="s">
        <v>100</v>
      </c>
      <c r="U45" s="130" t="s">
        <v>557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49.602000000000004</v>
      </c>
      <c r="Q46" s="2"/>
      <c r="T46" s="93" t="s">
        <v>101</v>
      </c>
      <c r="U46" s="130" t="s">
        <v>558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49.129600000000003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48.657200000000003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48.184800000000003</v>
      </c>
      <c r="Q49" s="2"/>
      <c r="T49" s="93" t="s">
        <v>104</v>
      </c>
      <c r="U49" s="130" t="s">
        <v>373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47.712400000000002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47.24</v>
      </c>
      <c r="Q51" s="2"/>
      <c r="T51" s="93" t="s">
        <v>105</v>
      </c>
      <c r="U51" s="130" t="s">
        <v>559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46.767600000000002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46.295200000000001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45.822800000000001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45.3504</v>
      </c>
      <c r="T55" s="93" t="s">
        <v>108</v>
      </c>
      <c r="U55" s="130" t="s">
        <v>560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44.878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44.4056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43.933200000000006</v>
      </c>
      <c r="T58" s="93" t="s">
        <v>109</v>
      </c>
      <c r="U58" s="130" t="s">
        <v>561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43.460800000000006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42.988400000000006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42.516000000000005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91" priority="15">
      <formula>F39&gt;0</formula>
    </cfRule>
    <cfRule type="expression" dxfId="690" priority="16">
      <formula>F39&lt;0</formula>
    </cfRule>
  </conditionalFormatting>
  <conditionalFormatting sqref="Q7">
    <cfRule type="expression" dxfId="689" priority="13">
      <formula>Q7&gt;0</formula>
    </cfRule>
    <cfRule type="expression" dxfId="688" priority="14">
      <formula>Q7&lt;0</formula>
    </cfRule>
  </conditionalFormatting>
  <conditionalFormatting sqref="Q8">
    <cfRule type="expression" dxfId="687" priority="11">
      <formula>Q8&gt;0</formula>
    </cfRule>
    <cfRule type="expression" dxfId="686" priority="12">
      <formula>Q8&lt;0</formula>
    </cfRule>
  </conditionalFormatting>
  <conditionalFormatting sqref="F25:F38">
    <cfRule type="expression" dxfId="685" priority="9">
      <formula>F25&gt;0</formula>
    </cfRule>
    <cfRule type="expression" dxfId="684" priority="10">
      <formula>F25&lt;0</formula>
    </cfRule>
  </conditionalFormatting>
  <conditionalFormatting sqref="H25:H38">
    <cfRule type="expression" dxfId="683" priority="7">
      <formula>H25&gt;0</formula>
    </cfRule>
    <cfRule type="expression" dxfId="68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81" priority="3">
      <formula>M55&gt;0</formula>
    </cfRule>
    <cfRule type="expression" dxfId="680" priority="4">
      <formula>M55&lt;0</formula>
    </cfRule>
  </conditionalFormatting>
  <conditionalFormatting sqref="Q10">
    <cfRule type="expression" dxfId="679" priority="1">
      <formula>Q10&gt;0</formula>
    </cfRule>
    <cfRule type="expression" dxfId="67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42699</v>
      </c>
      <c r="X2" s="10">
        <v>56.85</v>
      </c>
      <c r="Y2" s="10">
        <v>57.14</v>
      </c>
      <c r="Z2" s="10">
        <v>56.71</v>
      </c>
      <c r="AA2" s="10">
        <v>56.98</v>
      </c>
      <c r="AB2" s="95">
        <v>6226300</v>
      </c>
      <c r="AC2" s="10">
        <v>56.98</v>
      </c>
      <c r="AD2" s="2">
        <f>Y2-Z2</f>
        <v>0.42999999999999972</v>
      </c>
      <c r="AE2" s="138">
        <f>AC2/AC3-1</f>
        <v>4.0528634361232108E-3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42697</v>
      </c>
      <c r="X3" s="10">
        <v>56.05</v>
      </c>
      <c r="Y3" s="10">
        <v>56.78</v>
      </c>
      <c r="Z3" s="10">
        <v>55.78</v>
      </c>
      <c r="AA3" s="10">
        <v>56.75</v>
      </c>
      <c r="AB3" s="95">
        <v>10151000</v>
      </c>
      <c r="AC3" s="10">
        <v>56.75</v>
      </c>
      <c r="AD3" s="2">
        <f t="shared" ref="AD3:AD66" si="0">Y3-Z3</f>
        <v>1</v>
      </c>
      <c r="AE3" s="138">
        <f t="shared" ref="AE3:AE66" si="1">AC3/AC4-1</f>
        <v>3.5366931918656697E-3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56.36</v>
      </c>
      <c r="R4" s="525">
        <v>-2.7000000000000001E-3</v>
      </c>
      <c r="T4" s="163"/>
      <c r="U4" s="1"/>
      <c r="W4" s="133">
        <v>42696</v>
      </c>
      <c r="X4" s="10">
        <v>56.66</v>
      </c>
      <c r="Y4" s="10">
        <v>56.9</v>
      </c>
      <c r="Z4" s="10">
        <v>56.26</v>
      </c>
      <c r="AA4" s="10">
        <v>56.55</v>
      </c>
      <c r="AB4" s="95">
        <v>10336500</v>
      </c>
      <c r="AC4" s="10">
        <v>56.55</v>
      </c>
      <c r="AD4" s="2">
        <f t="shared" si="0"/>
        <v>0.64000000000000057</v>
      </c>
      <c r="AE4" s="138">
        <f t="shared" si="1"/>
        <v>-3.1729243786355887E-3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2818</v>
      </c>
      <c r="W5" s="133">
        <v>42695</v>
      </c>
      <c r="X5" s="10">
        <v>56.71</v>
      </c>
      <c r="Y5" s="10">
        <v>56.85</v>
      </c>
      <c r="Z5" s="10">
        <v>56.4</v>
      </c>
      <c r="AA5" s="10">
        <v>56.73</v>
      </c>
      <c r="AB5" s="95">
        <v>11276400</v>
      </c>
      <c r="AC5" s="10">
        <v>56.73</v>
      </c>
      <c r="AD5" s="2">
        <f t="shared" si="0"/>
        <v>0.45000000000000284</v>
      </c>
      <c r="AE5" s="138">
        <f t="shared" si="1"/>
        <v>-5.2854122621570632E-4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42692</v>
      </c>
      <c r="X6" s="10">
        <v>56.58</v>
      </c>
      <c r="Y6" s="10">
        <v>56.84</v>
      </c>
      <c r="Z6" s="10">
        <v>56.25</v>
      </c>
      <c r="AA6" s="10">
        <v>56.76</v>
      </c>
      <c r="AB6" s="95">
        <v>6818900</v>
      </c>
      <c r="AC6" s="10">
        <v>56.76</v>
      </c>
      <c r="AD6" s="2">
        <f t="shared" si="0"/>
        <v>0.59000000000000341</v>
      </c>
      <c r="AE6" s="138">
        <f t="shared" si="1"/>
        <v>1.4114326040930436E-3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359</v>
      </c>
      <c r="R7">
        <v>50</v>
      </c>
      <c r="W7" s="133">
        <v>42691</v>
      </c>
      <c r="X7" s="10">
        <v>56.75</v>
      </c>
      <c r="Y7" s="10">
        <v>57.1</v>
      </c>
      <c r="Z7" s="10">
        <v>56.06</v>
      </c>
      <c r="AA7" s="10">
        <v>56.68</v>
      </c>
      <c r="AB7" s="95">
        <v>6802500</v>
      </c>
      <c r="AC7" s="10">
        <v>56.68</v>
      </c>
      <c r="AD7" s="2">
        <f t="shared" si="0"/>
        <v>1.0399999999999991</v>
      </c>
      <c r="AE7" s="138">
        <f t="shared" si="1"/>
        <v>8.5409252669037539E-3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359</v>
      </c>
      <c r="W8" s="133">
        <v>42690</v>
      </c>
      <c r="X8" s="10">
        <v>56.7</v>
      </c>
      <c r="Y8" s="10">
        <v>56.72</v>
      </c>
      <c r="Z8" s="10">
        <v>55.93</v>
      </c>
      <c r="AA8" s="10">
        <v>56.2</v>
      </c>
      <c r="AB8" s="95">
        <v>8331400</v>
      </c>
      <c r="AC8" s="10">
        <v>56.2</v>
      </c>
      <c r="AD8" s="2">
        <f t="shared" si="0"/>
        <v>0.78999999999999915</v>
      </c>
      <c r="AE8" s="138">
        <f t="shared" si="1"/>
        <v>-8.6434997354030152E-3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0.14599430662871085</v>
      </c>
      <c r="W9" s="133">
        <v>42689</v>
      </c>
      <c r="X9" s="10">
        <v>56.73</v>
      </c>
      <c r="Y9" s="10">
        <v>56.79</v>
      </c>
      <c r="Z9" s="10">
        <v>55.76</v>
      </c>
      <c r="AA9" s="10">
        <v>56.69</v>
      </c>
      <c r="AB9" s="95">
        <v>9300400</v>
      </c>
      <c r="AC9" s="10">
        <v>56.69</v>
      </c>
      <c r="AD9" s="2">
        <f t="shared" si="0"/>
        <v>1.0300000000000011</v>
      </c>
      <c r="AE9" s="138">
        <f t="shared" si="1"/>
        <v>2.2984441301272529E-3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42688</v>
      </c>
      <c r="X10" s="10">
        <v>56.66</v>
      </c>
      <c r="Y10" s="10">
        <v>56.85</v>
      </c>
      <c r="Z10" s="10">
        <v>56.02</v>
      </c>
      <c r="AA10" s="10">
        <v>56.56</v>
      </c>
      <c r="AB10" s="95">
        <v>7226100</v>
      </c>
      <c r="AC10" s="10">
        <v>56.56</v>
      </c>
      <c r="AD10" s="2">
        <f t="shared" si="0"/>
        <v>0.82999999999999829</v>
      </c>
      <c r="AE10" s="138">
        <f t="shared" si="1"/>
        <v>3.370587191768859E-3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2.6700000000000002E-2</v>
      </c>
      <c r="W11" s="133">
        <v>42685</v>
      </c>
      <c r="X11" s="10">
        <v>56.31</v>
      </c>
      <c r="Y11" s="10">
        <v>56.73</v>
      </c>
      <c r="Z11" s="10">
        <v>55.88</v>
      </c>
      <c r="AA11" s="10">
        <v>56.37</v>
      </c>
      <c r="AB11" s="95">
        <v>12418200</v>
      </c>
      <c r="AC11" s="10">
        <v>56.37</v>
      </c>
      <c r="AD11" s="2">
        <f t="shared" si="0"/>
        <v>0.84999999999999432</v>
      </c>
      <c r="AE11" s="138">
        <f t="shared" si="1"/>
        <v>-5.1182492057888496E-3</v>
      </c>
    </row>
    <row r="12" spans="1:31" x14ac:dyDescent="0.25">
      <c r="H12" s="72"/>
      <c r="W12" s="133">
        <v>42684</v>
      </c>
      <c r="X12" s="10">
        <v>57</v>
      </c>
      <c r="Y12" s="10">
        <v>57.55</v>
      </c>
      <c r="Z12" s="10">
        <v>56.22</v>
      </c>
      <c r="AA12" s="10">
        <v>56.66</v>
      </c>
      <c r="AB12" s="95">
        <v>17744300</v>
      </c>
      <c r="AC12" s="10">
        <v>56.66</v>
      </c>
      <c r="AD12" s="2">
        <f t="shared" si="0"/>
        <v>1.3299999999999983</v>
      </c>
      <c r="AE12" s="138">
        <f t="shared" si="1"/>
        <v>6.3943161634103518E-3</v>
      </c>
    </row>
    <row r="13" spans="1:31" x14ac:dyDescent="0.25">
      <c r="H13" s="72"/>
      <c r="W13" s="133">
        <v>42683</v>
      </c>
      <c r="X13" s="10">
        <v>55.25</v>
      </c>
      <c r="Y13" s="10">
        <v>57.3</v>
      </c>
      <c r="Z13" s="10">
        <v>54.9</v>
      </c>
      <c r="AA13" s="10">
        <v>56.3</v>
      </c>
      <c r="AB13" s="95">
        <v>28625600</v>
      </c>
      <c r="AC13" s="10">
        <v>56.3</v>
      </c>
      <c r="AD13" s="2">
        <f t="shared" si="0"/>
        <v>2.3999999999999986</v>
      </c>
      <c r="AE13" s="138">
        <f t="shared" si="1"/>
        <v>5.9066967644845869E-2</v>
      </c>
    </row>
    <row r="14" spans="1:31" x14ac:dyDescent="0.25">
      <c r="H14" s="72"/>
      <c r="W14" s="133">
        <v>42682</v>
      </c>
      <c r="X14" s="10">
        <v>52.29</v>
      </c>
      <c r="Y14" s="10">
        <v>53.34</v>
      </c>
      <c r="Z14" s="10">
        <v>52.02</v>
      </c>
      <c r="AA14" s="10">
        <v>53.16</v>
      </c>
      <c r="AB14" s="95">
        <v>10072700</v>
      </c>
      <c r="AC14" s="10">
        <v>53.16</v>
      </c>
      <c r="AD14" s="2">
        <f t="shared" si="0"/>
        <v>1.3200000000000003</v>
      </c>
      <c r="AE14" s="138">
        <f t="shared" si="1"/>
        <v>1.0262257696693311E-2</v>
      </c>
    </row>
    <row r="15" spans="1:31" x14ac:dyDescent="0.25">
      <c r="H15" s="72"/>
      <c r="W15" s="133">
        <v>42681</v>
      </c>
      <c r="X15" s="10">
        <v>51.7</v>
      </c>
      <c r="Y15" s="10">
        <v>53.1</v>
      </c>
      <c r="Z15" s="10">
        <v>51.59</v>
      </c>
      <c r="AA15" s="10">
        <v>52.62</v>
      </c>
      <c r="AB15" s="95">
        <v>12825300</v>
      </c>
      <c r="AC15" s="10">
        <v>52.62</v>
      </c>
      <c r="AD15" s="2">
        <f t="shared" si="0"/>
        <v>1.509999999999998</v>
      </c>
      <c r="AE15" s="138">
        <f t="shared" si="1"/>
        <v>3.1562438737502418E-2</v>
      </c>
    </row>
    <row r="16" spans="1:31" x14ac:dyDescent="0.25">
      <c r="H16" s="72"/>
      <c r="W16" s="133">
        <v>42678</v>
      </c>
      <c r="X16" s="10">
        <v>50.5</v>
      </c>
      <c r="Y16" s="10">
        <v>51.45</v>
      </c>
      <c r="Z16" s="10">
        <v>50.46</v>
      </c>
      <c r="AA16" s="10">
        <v>51.01</v>
      </c>
      <c r="AB16" s="95">
        <v>12818000</v>
      </c>
      <c r="AC16" s="10">
        <v>51.01</v>
      </c>
      <c r="AD16" s="2">
        <f t="shared" si="0"/>
        <v>0.99000000000000199</v>
      </c>
      <c r="AE16" s="138">
        <f t="shared" si="1"/>
        <v>1.5933081059549936E-2</v>
      </c>
    </row>
    <row r="17" spans="1:31" x14ac:dyDescent="0.25">
      <c r="W17" s="133">
        <v>42677</v>
      </c>
      <c r="X17" s="10">
        <v>50.51</v>
      </c>
      <c r="Y17" s="10">
        <v>50.88</v>
      </c>
      <c r="Z17" s="10">
        <v>50.1</v>
      </c>
      <c r="AA17" s="10">
        <v>50.21</v>
      </c>
      <c r="AB17" s="95">
        <v>14924800</v>
      </c>
      <c r="AC17" s="10">
        <v>50.21</v>
      </c>
      <c r="AD17" s="2">
        <f t="shared" si="0"/>
        <v>0.78000000000000114</v>
      </c>
      <c r="AE17" s="138">
        <f t="shared" si="1"/>
        <v>-7.1188451651176265E-3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50.93</v>
      </c>
      <c r="Y18" s="10">
        <v>50.98</v>
      </c>
      <c r="Z18" s="10">
        <v>50.53</v>
      </c>
      <c r="AA18" s="10">
        <v>50.57</v>
      </c>
      <c r="AB18" s="95">
        <v>8197300</v>
      </c>
      <c r="AC18" s="10">
        <v>50.57</v>
      </c>
      <c r="AD18" s="2">
        <f t="shared" si="0"/>
        <v>0.44999999999999574</v>
      </c>
      <c r="AE18" s="138">
        <f t="shared" si="1"/>
        <v>-4.5275590551180356E-3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50.93</v>
      </c>
      <c r="Y19" s="10">
        <v>51.36</v>
      </c>
      <c r="Z19" s="10">
        <v>50.38</v>
      </c>
      <c r="AA19" s="10">
        <v>50.8</v>
      </c>
      <c r="AB19" s="95">
        <v>8740800</v>
      </c>
      <c r="AC19" s="10">
        <v>50.8</v>
      </c>
      <c r="AD19" s="2">
        <f t="shared" si="0"/>
        <v>0.97999999999999687</v>
      </c>
      <c r="AE19" s="138">
        <f t="shared" si="1"/>
        <v>-2.1606757022195611E-3</v>
      </c>
    </row>
    <row r="20" spans="1:31" x14ac:dyDescent="0.25">
      <c r="W20" s="133">
        <v>42674</v>
      </c>
      <c r="X20" s="10">
        <v>51.05</v>
      </c>
      <c r="Y20" s="10">
        <v>51.62</v>
      </c>
      <c r="Z20" s="10">
        <v>50.65</v>
      </c>
      <c r="AA20" s="10">
        <v>50.91</v>
      </c>
      <c r="AB20" s="95">
        <v>11326200</v>
      </c>
      <c r="AC20" s="10">
        <v>50.91</v>
      </c>
      <c r="AD20" s="2">
        <f t="shared" si="0"/>
        <v>0.96999999999999886</v>
      </c>
      <c r="AE20" s="138">
        <f t="shared" si="1"/>
        <v>-1.7647058823530015E-3</v>
      </c>
    </row>
    <row r="21" spans="1:31" x14ac:dyDescent="0.25">
      <c r="W21" s="133">
        <v>42671</v>
      </c>
      <c r="X21" s="10">
        <v>52.11</v>
      </c>
      <c r="Y21" s="10">
        <v>52.22</v>
      </c>
      <c r="Z21" s="10">
        <v>50.66</v>
      </c>
      <c r="AA21" s="10">
        <v>51</v>
      </c>
      <c r="AB21" s="95">
        <v>13798700</v>
      </c>
      <c r="AC21" s="10">
        <v>51</v>
      </c>
      <c r="AD21" s="2">
        <f t="shared" si="0"/>
        <v>1.5600000000000023</v>
      </c>
      <c r="AE21" s="138">
        <f t="shared" si="1"/>
        <v>-1.8475750577367167E-2</v>
      </c>
    </row>
    <row r="22" spans="1:31" x14ac:dyDescent="0.25">
      <c r="W22" s="133">
        <v>42670</v>
      </c>
      <c r="X22" s="10">
        <v>52.42</v>
      </c>
      <c r="Y22" s="10">
        <v>53.17</v>
      </c>
      <c r="Z22" s="10">
        <v>50.66</v>
      </c>
      <c r="AA22" s="10">
        <v>51.96</v>
      </c>
      <c r="AB22" s="95">
        <v>31896700</v>
      </c>
      <c r="AC22" s="10">
        <v>51.96</v>
      </c>
      <c r="AD22" s="2">
        <f t="shared" si="0"/>
        <v>2.5100000000000051</v>
      </c>
      <c r="AE22" s="138">
        <f t="shared" si="1"/>
        <v>5.416920267802805E-2</v>
      </c>
    </row>
    <row r="23" spans="1:31" x14ac:dyDescent="0.25">
      <c r="W23" s="133">
        <v>42669</v>
      </c>
      <c r="X23" s="10">
        <v>49.58</v>
      </c>
      <c r="Y23" s="10">
        <v>49.76</v>
      </c>
      <c r="Z23" s="10">
        <v>49.07</v>
      </c>
      <c r="AA23" s="10">
        <v>49.29</v>
      </c>
      <c r="AB23" s="95">
        <v>8331100</v>
      </c>
      <c r="AC23" s="10">
        <v>49.29</v>
      </c>
      <c r="AD23" s="2">
        <f t="shared" si="0"/>
        <v>0.68999999999999773</v>
      </c>
      <c r="AE23" s="138">
        <f t="shared" si="1"/>
        <v>-5.2472250252270092E-3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49.22</v>
      </c>
      <c r="Y24" s="10">
        <v>50.13</v>
      </c>
      <c r="Z24" s="10">
        <v>49.03</v>
      </c>
      <c r="AA24" s="10">
        <v>49.55</v>
      </c>
      <c r="AB24" s="95">
        <v>10212800</v>
      </c>
      <c r="AC24" s="10">
        <v>49.55</v>
      </c>
      <c r="AD24" s="2">
        <f t="shared" si="0"/>
        <v>1.1000000000000014</v>
      </c>
      <c r="AE24" s="138">
        <f t="shared" si="1"/>
        <v>6.5001015640868687E-3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42667</v>
      </c>
      <c r="X25" s="10">
        <v>50.11</v>
      </c>
      <c r="Y25" s="10">
        <v>50.17</v>
      </c>
      <c r="Z25" s="10">
        <v>49.04</v>
      </c>
      <c r="AA25" s="10">
        <v>49.23</v>
      </c>
      <c r="AB25" s="95">
        <v>12107600</v>
      </c>
      <c r="AC25" s="10">
        <v>49.23</v>
      </c>
      <c r="AD25" s="2">
        <f t="shared" si="0"/>
        <v>1.1300000000000026</v>
      </c>
      <c r="AE25" s="138">
        <f t="shared" si="1"/>
        <v>-1.5793682526989317E-2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42664</v>
      </c>
      <c r="X26" s="10">
        <v>50.11</v>
      </c>
      <c r="Y26" s="10">
        <v>50.45</v>
      </c>
      <c r="Z26" s="10">
        <v>49.88</v>
      </c>
      <c r="AA26" s="10">
        <v>50.02</v>
      </c>
      <c r="AB26" s="95">
        <v>8558700</v>
      </c>
      <c r="AC26" s="10">
        <v>50.02</v>
      </c>
      <c r="AD26" s="2">
        <f t="shared" si="0"/>
        <v>0.57000000000000028</v>
      </c>
      <c r="AE26" s="138">
        <f t="shared" si="1"/>
        <v>-6.7513899920571552E-3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42663</v>
      </c>
      <c r="X27" s="10">
        <v>49.81</v>
      </c>
      <c r="Y27" s="10">
        <v>50.48</v>
      </c>
      <c r="Z27" s="10">
        <v>49.76</v>
      </c>
      <c r="AA27" s="10">
        <v>50.36</v>
      </c>
      <c r="AB27" s="95">
        <v>9310200</v>
      </c>
      <c r="AC27" s="10">
        <v>50.36</v>
      </c>
      <c r="AD27" s="2">
        <f t="shared" si="0"/>
        <v>0.71999999999999886</v>
      </c>
      <c r="AE27" s="138">
        <f t="shared" si="1"/>
        <v>9.8255464206937759E-3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49.95</v>
      </c>
      <c r="Y28" s="10">
        <v>50.18</v>
      </c>
      <c r="Z28" s="10">
        <v>49.8</v>
      </c>
      <c r="AA28" s="10">
        <v>49.87</v>
      </c>
      <c r="AB28" s="95">
        <v>7636200</v>
      </c>
      <c r="AC28" s="10">
        <v>49.87</v>
      </c>
      <c r="AD28" s="2">
        <f t="shared" si="0"/>
        <v>0.38000000000000256</v>
      </c>
      <c r="AE28" s="138">
        <f t="shared" si="1"/>
        <v>-3.5964035964035634E-3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49.48</v>
      </c>
      <c r="Y29" s="10">
        <v>50.35</v>
      </c>
      <c r="Z29" s="10">
        <v>49.34</v>
      </c>
      <c r="AA29" s="10">
        <v>50.05</v>
      </c>
      <c r="AB29" s="95">
        <v>8773300</v>
      </c>
      <c r="AC29" s="10">
        <v>50.05</v>
      </c>
      <c r="AD29" s="2">
        <f t="shared" si="0"/>
        <v>1.009999999999998</v>
      </c>
      <c r="AE29" s="138">
        <f t="shared" si="1"/>
        <v>1.4389947304418227E-2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49.69</v>
      </c>
      <c r="Y30" s="10">
        <v>49.79</v>
      </c>
      <c r="Z30" s="10">
        <v>49.1</v>
      </c>
      <c r="AA30" s="10">
        <v>49.34</v>
      </c>
      <c r="AB30" s="95">
        <v>11578000</v>
      </c>
      <c r="AC30" s="10">
        <v>49.34</v>
      </c>
      <c r="AD30" s="2">
        <f t="shared" si="0"/>
        <v>0.68999999999999773</v>
      </c>
      <c r="AE30" s="138">
        <f t="shared" si="1"/>
        <v>-8.6397428169580071E-3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50.35</v>
      </c>
      <c r="Y31" s="10">
        <v>50.65</v>
      </c>
      <c r="Z31" s="10">
        <v>49.76</v>
      </c>
      <c r="AA31" s="10">
        <v>49.77</v>
      </c>
      <c r="AB31" s="95">
        <v>13848400</v>
      </c>
      <c r="AC31" s="10">
        <v>49.77</v>
      </c>
      <c r="AD31" s="2">
        <f t="shared" si="0"/>
        <v>0.89000000000000057</v>
      </c>
      <c r="AE31" s="138">
        <f t="shared" si="1"/>
        <v>-9.3550955414012371E-3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49.63</v>
      </c>
      <c r="Y32" s="10">
        <v>50.49</v>
      </c>
      <c r="Z32" s="10">
        <v>49.12</v>
      </c>
      <c r="AA32" s="10">
        <v>50.24</v>
      </c>
      <c r="AB32" s="95">
        <v>15096000</v>
      </c>
      <c r="AC32" s="10">
        <v>50.24</v>
      </c>
      <c r="AD32" s="2">
        <f t="shared" si="0"/>
        <v>1.3700000000000045</v>
      </c>
      <c r="AE32" s="138">
        <f t="shared" si="1"/>
        <v>4.5990801839632667E-3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49.82</v>
      </c>
      <c r="Y33" s="10">
        <v>50.97</v>
      </c>
      <c r="Z33" s="10">
        <v>49.74</v>
      </c>
      <c r="AA33" s="10">
        <v>50.01</v>
      </c>
      <c r="AB33" s="95">
        <v>18137500</v>
      </c>
      <c r="AC33" s="10">
        <v>50.01</v>
      </c>
      <c r="AD33" s="2">
        <f t="shared" si="0"/>
        <v>1.2299999999999969</v>
      </c>
      <c r="AE33" s="138">
        <f t="shared" si="1"/>
        <v>9.2835519677094691E-3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49.67</v>
      </c>
      <c r="Y34" s="10">
        <v>50.23</v>
      </c>
      <c r="Z34" s="10">
        <v>49.5</v>
      </c>
      <c r="AA34" s="10">
        <v>49.55</v>
      </c>
      <c r="AB34" s="95">
        <v>24532500</v>
      </c>
      <c r="AC34" s="10">
        <v>49.55</v>
      </c>
      <c r="AD34" s="2">
        <f t="shared" si="0"/>
        <v>0.72999999999999687</v>
      </c>
      <c r="AE34" s="138">
        <f t="shared" si="1"/>
        <v>-5.2198353744229431E-3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50.79</v>
      </c>
      <c r="Y35" s="10">
        <v>51.3</v>
      </c>
      <c r="Z35" s="10">
        <v>49.54</v>
      </c>
      <c r="AA35" s="10">
        <v>49.81</v>
      </c>
      <c r="AB35" s="95">
        <v>65259700</v>
      </c>
      <c r="AC35" s="10">
        <v>49.81</v>
      </c>
      <c r="AD35" s="2">
        <f t="shared" si="0"/>
        <v>1.759999999999998</v>
      </c>
      <c r="AE35" s="138">
        <f t="shared" si="1"/>
        <v>-0.10138913945516859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55.22</v>
      </c>
      <c r="Y36" s="10">
        <v>55.9</v>
      </c>
      <c r="Z36" s="10">
        <v>55.06</v>
      </c>
      <c r="AA36" s="10">
        <v>55.43</v>
      </c>
      <c r="AB36" s="95">
        <v>12714400</v>
      </c>
      <c r="AC36" s="10">
        <v>55.43</v>
      </c>
      <c r="AD36" s="2">
        <f t="shared" si="0"/>
        <v>0.83999999999999631</v>
      </c>
      <c r="AE36" s="138">
        <f t="shared" si="1"/>
        <v>6.9028156221617731E-3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54.57</v>
      </c>
      <c r="Y37" s="10">
        <v>55.36</v>
      </c>
      <c r="Z37" s="10">
        <v>54.48</v>
      </c>
      <c r="AA37" s="10">
        <v>55.05</v>
      </c>
      <c r="AB37" s="95">
        <v>10955300</v>
      </c>
      <c r="AC37" s="10">
        <v>55.05</v>
      </c>
      <c r="AD37" s="2">
        <f t="shared" si="0"/>
        <v>0.88000000000000256</v>
      </c>
      <c r="AE37" s="138">
        <f t="shared" si="1"/>
        <v>4.7453914947983566E-3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55.2</v>
      </c>
      <c r="Z38" s="10">
        <v>54.49</v>
      </c>
      <c r="AA38" s="10">
        <v>54.79</v>
      </c>
      <c r="AB38" s="95">
        <v>10964100</v>
      </c>
      <c r="AC38" s="10">
        <v>54.79</v>
      </c>
      <c r="AD38" s="2">
        <f t="shared" si="0"/>
        <v>0.71000000000000085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54.9</v>
      </c>
      <c r="Y40" s="10">
        <v>55.82</v>
      </c>
      <c r="Z40" s="10">
        <v>54.8</v>
      </c>
      <c r="AA40" s="10">
        <v>55.21</v>
      </c>
      <c r="AB40" s="95">
        <v>14042700</v>
      </c>
      <c r="AC40" s="10">
        <v>54.83</v>
      </c>
      <c r="AD40" s="2">
        <f t="shared" si="0"/>
        <v>1.0200000000000031</v>
      </c>
      <c r="AE40" s="138">
        <f t="shared" si="1"/>
        <v>1.0132645541635954E-2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61.996000000000002</v>
      </c>
      <c r="Q41" s="2"/>
      <c r="W41" s="133">
        <v>42646</v>
      </c>
      <c r="X41" s="10">
        <v>53.94</v>
      </c>
      <c r="Y41" s="10">
        <v>54.7</v>
      </c>
      <c r="Z41" s="10">
        <v>53.56</v>
      </c>
      <c r="AA41" s="10">
        <v>54.66</v>
      </c>
      <c r="AB41" s="95">
        <v>9697200</v>
      </c>
      <c r="AC41" s="10">
        <v>54.28</v>
      </c>
      <c r="AD41" s="2">
        <f t="shared" si="0"/>
        <v>1.1400000000000006</v>
      </c>
      <c r="AE41" s="138">
        <f t="shared" si="1"/>
        <v>1.3632119514472629E-2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61.432400000000001</v>
      </c>
      <c r="Q42" s="2"/>
      <c r="T42" s="91" t="s">
        <v>113</v>
      </c>
      <c r="W42" s="133">
        <v>42643</v>
      </c>
      <c r="X42" s="10">
        <v>53.93</v>
      </c>
      <c r="Y42" s="10">
        <v>54.37</v>
      </c>
      <c r="Z42" s="10">
        <v>53.9</v>
      </c>
      <c r="AA42" s="10">
        <v>53.92</v>
      </c>
      <c r="AB42" s="95">
        <v>13326700</v>
      </c>
      <c r="AC42" s="10">
        <v>53.55</v>
      </c>
      <c r="AD42" s="2">
        <f t="shared" si="0"/>
        <v>0.46999999999999886</v>
      </c>
      <c r="AE42" s="138">
        <f t="shared" si="1"/>
        <v>9.3457943925234765E-4</v>
      </c>
    </row>
    <row r="43" spans="2:31" ht="15.75" thickTop="1" x14ac:dyDescent="0.25">
      <c r="O43" s="83">
        <v>1.08</v>
      </c>
      <c r="P43" s="83">
        <f t="shared" si="12"/>
        <v>60.8688</v>
      </c>
      <c r="Q43" s="2"/>
      <c r="T43" s="128" t="s">
        <v>98</v>
      </c>
      <c r="U43" s="129">
        <v>56.75</v>
      </c>
      <c r="V43" s="583"/>
      <c r="W43" s="133">
        <v>42642</v>
      </c>
      <c r="X43" s="10">
        <v>55.26</v>
      </c>
      <c r="Y43" s="10">
        <v>55.27</v>
      </c>
      <c r="Z43" s="10">
        <v>53.76</v>
      </c>
      <c r="AA43" s="10">
        <v>53.87</v>
      </c>
      <c r="AB43" s="95">
        <v>17228500</v>
      </c>
      <c r="AC43" s="10">
        <v>53.5</v>
      </c>
      <c r="AD43" s="2">
        <f t="shared" si="0"/>
        <v>1.5100000000000051</v>
      </c>
      <c r="AE43" s="138">
        <f t="shared" si="1"/>
        <v>-2.2116614878450069E-2</v>
      </c>
    </row>
    <row r="44" spans="2:31" x14ac:dyDescent="0.25">
      <c r="O44" s="83">
        <v>1.07</v>
      </c>
      <c r="P44" s="83">
        <f t="shared" si="12"/>
        <v>60.305200000000006</v>
      </c>
      <c r="Q44" s="2"/>
      <c r="T44" s="93" t="s">
        <v>99</v>
      </c>
      <c r="U44" s="130">
        <v>56.85</v>
      </c>
      <c r="W44" s="133">
        <v>42641</v>
      </c>
      <c r="X44" s="10">
        <v>55.81</v>
      </c>
      <c r="Y44" s="10">
        <v>55.81</v>
      </c>
      <c r="Z44" s="10">
        <v>54.93</v>
      </c>
      <c r="AA44" s="10">
        <v>55.09</v>
      </c>
      <c r="AB44" s="95">
        <v>13768400</v>
      </c>
      <c r="AC44" s="10">
        <v>54.71</v>
      </c>
      <c r="AD44" s="2">
        <f t="shared" si="0"/>
        <v>0.88000000000000256</v>
      </c>
      <c r="AE44" s="138">
        <f t="shared" si="1"/>
        <v>-1.1741329479768803E-2</v>
      </c>
    </row>
    <row r="45" spans="2:31" x14ac:dyDescent="0.25">
      <c r="O45" s="83">
        <v>1.06</v>
      </c>
      <c r="P45" s="83">
        <f t="shared" si="12"/>
        <v>59.741600000000005</v>
      </c>
      <c r="Q45" s="2"/>
      <c r="T45" s="93" t="s">
        <v>100</v>
      </c>
      <c r="U45" s="130" t="s">
        <v>562</v>
      </c>
      <c r="W45" s="133">
        <v>42640</v>
      </c>
      <c r="X45" s="10">
        <v>55.68</v>
      </c>
      <c r="Y45" s="10">
        <v>55.89</v>
      </c>
      <c r="Z45" s="10">
        <v>55.5</v>
      </c>
      <c r="AA45" s="10">
        <v>55.74</v>
      </c>
      <c r="AB45" s="95">
        <v>8619900</v>
      </c>
      <c r="AC45" s="10">
        <v>55.36</v>
      </c>
      <c r="AD45" s="2">
        <f t="shared" si="0"/>
        <v>0.39000000000000057</v>
      </c>
      <c r="AE45" s="138">
        <f t="shared" si="1"/>
        <v>4.7186932849363483E-3</v>
      </c>
    </row>
    <row r="46" spans="2:31" x14ac:dyDescent="0.25">
      <c r="O46" s="83">
        <v>1.05</v>
      </c>
      <c r="P46" s="83">
        <f t="shared" si="12"/>
        <v>59.178000000000004</v>
      </c>
      <c r="Q46" s="2"/>
      <c r="T46" s="93" t="s">
        <v>101</v>
      </c>
      <c r="U46" s="130" t="s">
        <v>563</v>
      </c>
      <c r="W46" s="133">
        <v>42639</v>
      </c>
      <c r="X46" s="10">
        <v>56.26</v>
      </c>
      <c r="Y46" s="10">
        <v>56.31</v>
      </c>
      <c r="Z46" s="10">
        <v>55.4</v>
      </c>
      <c r="AA46" s="10">
        <v>55.48</v>
      </c>
      <c r="AB46" s="95">
        <v>8599800</v>
      </c>
      <c r="AC46" s="10">
        <v>55.1</v>
      </c>
      <c r="AD46" s="2">
        <f t="shared" si="0"/>
        <v>0.91000000000000369</v>
      </c>
      <c r="AE46" s="138">
        <f t="shared" si="1"/>
        <v>-1.7650205027634147E-2</v>
      </c>
    </row>
    <row r="47" spans="2:31" x14ac:dyDescent="0.25">
      <c r="O47" s="83">
        <v>1.04</v>
      </c>
      <c r="P47" s="83">
        <f t="shared" si="12"/>
        <v>58.614400000000003</v>
      </c>
      <c r="Q47" s="2"/>
      <c r="T47" s="93" t="s">
        <v>102</v>
      </c>
      <c r="U47" s="130">
        <v>62.74</v>
      </c>
      <c r="W47" s="133">
        <v>42636</v>
      </c>
      <c r="X47" s="10">
        <v>56.3</v>
      </c>
      <c r="Y47" s="10">
        <v>56.95</v>
      </c>
      <c r="Z47" s="10">
        <v>56.26</v>
      </c>
      <c r="AA47" s="10">
        <v>56.48</v>
      </c>
      <c r="AB47" s="95">
        <v>8569100</v>
      </c>
      <c r="AC47" s="10">
        <v>56.09</v>
      </c>
      <c r="AD47" s="2">
        <f t="shared" si="0"/>
        <v>0.69000000000000483</v>
      </c>
      <c r="AE47" s="138">
        <f t="shared" si="1"/>
        <v>1.0708548991611444E-3</v>
      </c>
    </row>
    <row r="48" spans="2:31" x14ac:dyDescent="0.25">
      <c r="O48" s="83">
        <v>1.03</v>
      </c>
      <c r="P48" s="83">
        <f t="shared" si="12"/>
        <v>58.050800000000002</v>
      </c>
      <c r="Q48" s="2"/>
      <c r="T48" s="93" t="s">
        <v>103</v>
      </c>
      <c r="U48" s="130">
        <v>0.88511399999999996</v>
      </c>
      <c r="W48" s="133">
        <v>42635</v>
      </c>
      <c r="X48" s="10">
        <v>56.03</v>
      </c>
      <c r="Y48" s="10">
        <v>56.65</v>
      </c>
      <c r="Z48" s="10">
        <v>55.87</v>
      </c>
      <c r="AA48" s="10">
        <v>56.42</v>
      </c>
      <c r="AB48" s="95">
        <v>10611000</v>
      </c>
      <c r="AC48" s="10">
        <v>56.03</v>
      </c>
      <c r="AD48" s="2">
        <f t="shared" si="0"/>
        <v>0.78000000000000114</v>
      </c>
      <c r="AE48" s="138">
        <f t="shared" si="1"/>
        <v>8.6408640864086284E-3</v>
      </c>
    </row>
    <row r="49" spans="15:31" x14ac:dyDescent="0.25">
      <c r="O49" s="83">
        <v>1.02</v>
      </c>
      <c r="P49" s="83">
        <f t="shared" si="12"/>
        <v>57.487200000000001</v>
      </c>
      <c r="Q49" s="2"/>
      <c r="T49" s="93" t="s">
        <v>122</v>
      </c>
      <c r="U49" s="130" t="s">
        <v>376</v>
      </c>
      <c r="W49" s="133">
        <v>42634</v>
      </c>
      <c r="X49" s="10">
        <v>55.86</v>
      </c>
      <c r="Y49" s="10">
        <v>56.12</v>
      </c>
      <c r="Z49" s="10">
        <v>55.26</v>
      </c>
      <c r="AA49" s="10">
        <v>55.93</v>
      </c>
      <c r="AB49" s="95">
        <v>11651400</v>
      </c>
      <c r="AC49" s="10">
        <v>55.55</v>
      </c>
      <c r="AD49" s="2">
        <f t="shared" si="0"/>
        <v>0.85999999999999943</v>
      </c>
      <c r="AE49" s="138">
        <f t="shared" si="1"/>
        <v>6.7053280173976493E-3</v>
      </c>
    </row>
    <row r="50" spans="15:31" x14ac:dyDescent="0.25">
      <c r="O50" s="83">
        <v>1.01</v>
      </c>
      <c r="P50" s="83">
        <f t="shared" si="12"/>
        <v>56.9236</v>
      </c>
      <c r="Q50" s="2"/>
      <c r="T50" s="93"/>
      <c r="U50" s="130"/>
      <c r="W50" s="133">
        <v>42633</v>
      </c>
      <c r="X50" s="10">
        <v>55.35</v>
      </c>
      <c r="Y50" s="10">
        <v>56.28</v>
      </c>
      <c r="Z50" s="10">
        <v>55.16</v>
      </c>
      <c r="AA50" s="10">
        <v>55.56</v>
      </c>
      <c r="AB50" s="95">
        <v>9940200</v>
      </c>
      <c r="AC50" s="10">
        <v>55.18</v>
      </c>
      <c r="AD50" s="2">
        <f t="shared" si="0"/>
        <v>1.1200000000000045</v>
      </c>
      <c r="AE50" s="138">
        <f t="shared" si="1"/>
        <v>8.7751371115172283E-3</v>
      </c>
    </row>
    <row r="51" spans="15:31" x14ac:dyDescent="0.25">
      <c r="O51" s="83">
        <v>1</v>
      </c>
      <c r="P51" s="83">
        <f t="shared" si="12"/>
        <v>56.36</v>
      </c>
      <c r="Q51" s="2"/>
      <c r="T51" s="93" t="s">
        <v>105</v>
      </c>
      <c r="U51" s="130" t="s">
        <v>564</v>
      </c>
      <c r="W51" s="133">
        <v>42632</v>
      </c>
      <c r="X51" s="10">
        <v>55.95</v>
      </c>
      <c r="Y51" s="10">
        <v>55.97</v>
      </c>
      <c r="Z51" s="10">
        <v>55.02</v>
      </c>
      <c r="AA51" s="10">
        <v>55.08</v>
      </c>
      <c r="AB51" s="95">
        <v>10517400</v>
      </c>
      <c r="AC51" s="10">
        <v>54.7</v>
      </c>
      <c r="AD51" s="2">
        <f t="shared" si="0"/>
        <v>0.94999999999999574</v>
      </c>
      <c r="AE51" s="138">
        <f t="shared" si="1"/>
        <v>-9.4168779427742377E-3</v>
      </c>
    </row>
    <row r="52" spans="15:31" x14ac:dyDescent="0.25">
      <c r="O52" s="83">
        <v>0.99</v>
      </c>
      <c r="P52" s="83">
        <f t="shared" si="12"/>
        <v>55.796399999999998</v>
      </c>
      <c r="Q52" s="2"/>
      <c r="T52" s="93" t="s">
        <v>106</v>
      </c>
      <c r="U52" s="130" t="s">
        <v>381</v>
      </c>
      <c r="W52" s="133">
        <v>42629</v>
      </c>
      <c r="X52" s="10">
        <v>56.22</v>
      </c>
      <c r="Y52" s="10">
        <v>56.41</v>
      </c>
      <c r="Z52" s="10">
        <v>55.53</v>
      </c>
      <c r="AA52" s="10">
        <v>55.6</v>
      </c>
      <c r="AB52" s="95">
        <v>12082900</v>
      </c>
      <c r="AC52" s="10">
        <v>55.22</v>
      </c>
      <c r="AD52" s="2">
        <f t="shared" si="0"/>
        <v>0.87999999999999545</v>
      </c>
      <c r="AE52" s="138">
        <f t="shared" si="1"/>
        <v>-6.4771500539761995E-3</v>
      </c>
    </row>
    <row r="53" spans="15:31" x14ac:dyDescent="0.25">
      <c r="O53" s="83">
        <v>0.98</v>
      </c>
      <c r="P53" s="83">
        <f t="shared" si="12"/>
        <v>55.232799999999997</v>
      </c>
      <c r="Q53" s="2"/>
      <c r="T53" s="93" t="s">
        <v>107</v>
      </c>
      <c r="U53" s="131">
        <v>6228571</v>
      </c>
      <c r="W53" s="133">
        <v>42628</v>
      </c>
      <c r="X53" s="10">
        <v>55.35</v>
      </c>
      <c r="Y53" s="10">
        <v>56.34</v>
      </c>
      <c r="Z53" s="10">
        <v>55.27</v>
      </c>
      <c r="AA53" s="10">
        <v>55.97</v>
      </c>
      <c r="AB53" s="95">
        <v>9835200</v>
      </c>
      <c r="AC53" s="10">
        <v>55.58</v>
      </c>
      <c r="AD53" s="2">
        <f t="shared" si="0"/>
        <v>1.0700000000000003</v>
      </c>
      <c r="AE53" s="138">
        <f t="shared" si="1"/>
        <v>1.3309024612579767E-2</v>
      </c>
    </row>
    <row r="54" spans="15:31" x14ac:dyDescent="0.25">
      <c r="O54" s="83">
        <v>0.97</v>
      </c>
      <c r="P54" s="83">
        <f t="shared" si="12"/>
        <v>54.669199999999996</v>
      </c>
      <c r="T54" s="93" t="s">
        <v>110</v>
      </c>
      <c r="U54" s="131">
        <v>13033400</v>
      </c>
      <c r="W54" s="133">
        <v>42627</v>
      </c>
      <c r="X54" s="10">
        <v>55.85</v>
      </c>
      <c r="Y54" s="10">
        <v>56.09</v>
      </c>
      <c r="Z54" s="10">
        <v>55.11</v>
      </c>
      <c r="AA54" s="10">
        <v>55.23</v>
      </c>
      <c r="AB54" s="95">
        <v>9007200</v>
      </c>
      <c r="AC54" s="10">
        <v>54.85</v>
      </c>
      <c r="AD54" s="2">
        <f t="shared" si="0"/>
        <v>0.98000000000000398</v>
      </c>
      <c r="AE54" s="138">
        <f t="shared" si="1"/>
        <v>-6.7004708438971328E-3</v>
      </c>
    </row>
    <row r="55" spans="15:31" x14ac:dyDescent="0.25">
      <c r="O55" s="83">
        <v>0.96</v>
      </c>
      <c r="P55" s="83">
        <f t="shared" si="12"/>
        <v>54.105599999999995</v>
      </c>
      <c r="T55" s="93" t="s">
        <v>108</v>
      </c>
      <c r="U55" s="130" t="s">
        <v>565</v>
      </c>
      <c r="W55" s="133">
        <v>42626</v>
      </c>
      <c r="X55" s="10">
        <v>56.08</v>
      </c>
      <c r="Y55" s="10">
        <v>56.13</v>
      </c>
      <c r="Z55" s="10">
        <v>55.09</v>
      </c>
      <c r="AA55" s="10">
        <v>55.6</v>
      </c>
      <c r="AB55" s="95">
        <v>9473400</v>
      </c>
      <c r="AC55" s="10">
        <v>55.22</v>
      </c>
      <c r="AD55" s="2">
        <f t="shared" si="0"/>
        <v>1.0399999999999991</v>
      </c>
      <c r="AE55" s="138">
        <f t="shared" si="1"/>
        <v>-1.2694439477918817E-2</v>
      </c>
    </row>
    <row r="56" spans="15:31" x14ac:dyDescent="0.25">
      <c r="O56" s="83">
        <v>0.95</v>
      </c>
      <c r="P56" s="83">
        <f t="shared" si="12"/>
        <v>53.541999999999994</v>
      </c>
      <c r="T56" s="93" t="s">
        <v>111</v>
      </c>
      <c r="U56" s="130">
        <v>28.5</v>
      </c>
      <c r="W56" s="133">
        <v>42625</v>
      </c>
      <c r="X56" s="10">
        <v>55.3</v>
      </c>
      <c r="Y56" s="10">
        <v>56.44</v>
      </c>
      <c r="Z56" s="10">
        <v>55.02</v>
      </c>
      <c r="AA56" s="10">
        <v>56.32</v>
      </c>
      <c r="AB56" s="95">
        <v>9958900</v>
      </c>
      <c r="AC56" s="10">
        <v>55.93</v>
      </c>
      <c r="AD56" s="2">
        <f t="shared" si="0"/>
        <v>1.4199999999999946</v>
      </c>
      <c r="AE56" s="138">
        <f t="shared" si="1"/>
        <v>1.1758321273516614E-2</v>
      </c>
    </row>
    <row r="57" spans="15:31" x14ac:dyDescent="0.25">
      <c r="O57" s="83">
        <v>0.94</v>
      </c>
      <c r="P57" s="83">
        <f t="shared" si="12"/>
        <v>52.978399999999993</v>
      </c>
      <c r="T57" s="93" t="s">
        <v>112</v>
      </c>
      <c r="U57" s="130">
        <v>2</v>
      </c>
      <c r="W57" s="133">
        <v>42622</v>
      </c>
      <c r="X57" s="10">
        <v>56.6</v>
      </c>
      <c r="Y57" s="10">
        <v>57.01</v>
      </c>
      <c r="Z57" s="10">
        <v>55.66</v>
      </c>
      <c r="AA57" s="10">
        <v>55.66</v>
      </c>
      <c r="AB57" s="95">
        <v>12349600</v>
      </c>
      <c r="AC57" s="10">
        <v>55.28</v>
      </c>
      <c r="AD57" s="2">
        <f t="shared" si="0"/>
        <v>1.3500000000000014</v>
      </c>
      <c r="AE57" s="138">
        <f t="shared" si="1"/>
        <v>-2.0205600850762173E-2</v>
      </c>
    </row>
    <row r="58" spans="15:31" x14ac:dyDescent="0.25">
      <c r="O58" s="83">
        <v>0.93</v>
      </c>
      <c r="P58" s="83">
        <f t="shared" si="12"/>
        <v>52.4148</v>
      </c>
      <c r="T58" s="93" t="s">
        <v>109</v>
      </c>
      <c r="U58" s="130" t="s">
        <v>566</v>
      </c>
      <c r="W58" s="133">
        <v>42621</v>
      </c>
      <c r="X58" s="10">
        <v>56.63</v>
      </c>
      <c r="Y58" s="10">
        <v>57.25</v>
      </c>
      <c r="Z58" s="10">
        <v>56.28</v>
      </c>
      <c r="AA58" s="10">
        <v>56.81</v>
      </c>
      <c r="AB58" s="95">
        <v>11571500</v>
      </c>
      <c r="AC58" s="10">
        <v>56.42</v>
      </c>
      <c r="AD58" s="2">
        <f t="shared" si="0"/>
        <v>0.96999999999999886</v>
      </c>
      <c r="AE58" s="138">
        <f t="shared" si="1"/>
        <v>4.2719829120683173E-3</v>
      </c>
    </row>
    <row r="59" spans="15:31" x14ac:dyDescent="0.25">
      <c r="O59" s="83">
        <v>0.92</v>
      </c>
      <c r="P59" s="83">
        <f t="shared" si="12"/>
        <v>51.851199999999999</v>
      </c>
      <c r="W59" s="133">
        <v>42620</v>
      </c>
      <c r="X59" s="10">
        <v>57.02</v>
      </c>
      <c r="Y59" s="10">
        <v>57.45</v>
      </c>
      <c r="Z59" s="10">
        <v>56.42</v>
      </c>
      <c r="AA59" s="10">
        <v>56.57</v>
      </c>
      <c r="AB59" s="95">
        <v>11719300</v>
      </c>
      <c r="AC59" s="10">
        <v>56.18</v>
      </c>
      <c r="AD59" s="2">
        <f t="shared" si="0"/>
        <v>1.0300000000000011</v>
      </c>
      <c r="AE59" s="138">
        <f t="shared" si="1"/>
        <v>-6.8941134877142929E-3</v>
      </c>
    </row>
    <row r="60" spans="15:31" x14ac:dyDescent="0.25">
      <c r="O60" s="83">
        <v>0.91</v>
      </c>
      <c r="P60" s="83">
        <f t="shared" si="12"/>
        <v>51.287600000000005</v>
      </c>
      <c r="W60" s="133">
        <v>42619</v>
      </c>
      <c r="X60" s="10">
        <v>56.69</v>
      </c>
      <c r="Y60" s="10">
        <v>57.13</v>
      </c>
      <c r="Z60" s="10">
        <v>56.12</v>
      </c>
      <c r="AA60" s="10">
        <v>56.96</v>
      </c>
      <c r="AB60" s="95">
        <v>11710600</v>
      </c>
      <c r="AC60" s="10">
        <v>56.57</v>
      </c>
      <c r="AD60" s="2">
        <f t="shared" si="0"/>
        <v>1.0100000000000051</v>
      </c>
      <c r="AE60" s="138">
        <f t="shared" si="1"/>
        <v>1.0900643316654746E-2</v>
      </c>
    </row>
    <row r="61" spans="15:31" x14ac:dyDescent="0.25">
      <c r="O61" s="83">
        <v>0.9</v>
      </c>
      <c r="P61" s="83">
        <f t="shared" si="12"/>
        <v>50.724000000000004</v>
      </c>
      <c r="W61" s="133">
        <v>42615</v>
      </c>
      <c r="X61" s="10">
        <v>56.93</v>
      </c>
      <c r="Y61" s="10">
        <v>56.93</v>
      </c>
      <c r="Z61" s="10">
        <v>55.11</v>
      </c>
      <c r="AA61" s="10">
        <v>56.35</v>
      </c>
      <c r="AB61" s="95">
        <v>34001000</v>
      </c>
      <c r="AC61" s="10">
        <v>55.96</v>
      </c>
      <c r="AD61" s="2">
        <f t="shared" si="0"/>
        <v>1.8200000000000003</v>
      </c>
      <c r="AE61" s="138">
        <f t="shared" si="1"/>
        <v>-7.273372361184971E-3</v>
      </c>
    </row>
    <row r="62" spans="15:31" x14ac:dyDescent="0.25">
      <c r="W62" s="133">
        <v>42614</v>
      </c>
      <c r="X62" s="10">
        <v>57.6</v>
      </c>
      <c r="Y62" s="10">
        <v>57.62</v>
      </c>
      <c r="Z62" s="10">
        <v>56.49</v>
      </c>
      <c r="AA62" s="10">
        <v>56.76</v>
      </c>
      <c r="AB62" s="95">
        <v>12873900</v>
      </c>
      <c r="AC62" s="10">
        <v>56.37</v>
      </c>
      <c r="AD62" s="2">
        <f t="shared" si="0"/>
        <v>1.1299999999999955</v>
      </c>
      <c r="AE62" s="138">
        <f t="shared" si="1"/>
        <v>-1.0879101596771412E-2</v>
      </c>
    </row>
    <row r="63" spans="15:31" x14ac:dyDescent="0.25">
      <c r="W63" s="133">
        <v>42613</v>
      </c>
      <c r="X63" s="10">
        <v>57.37</v>
      </c>
      <c r="Y63" s="10">
        <v>57.51</v>
      </c>
      <c r="Z63" s="10">
        <v>56.92</v>
      </c>
      <c r="AA63" s="10">
        <v>57.39</v>
      </c>
      <c r="AB63" s="95">
        <v>12533900</v>
      </c>
      <c r="AC63" s="10">
        <v>56.99</v>
      </c>
      <c r="AD63" s="2">
        <f t="shared" si="0"/>
        <v>0.58999999999999631</v>
      </c>
      <c r="AE63" s="138">
        <f t="shared" si="1"/>
        <v>2.4626209322780035E-3</v>
      </c>
    </row>
    <row r="64" spans="15:31" x14ac:dyDescent="0.25">
      <c r="W64" s="133">
        <v>42612</v>
      </c>
      <c r="X64" s="10">
        <v>58.97</v>
      </c>
      <c r="Y64" s="10">
        <v>58.97</v>
      </c>
      <c r="Z64" s="10">
        <v>57.16</v>
      </c>
      <c r="AA64" s="10">
        <v>57.24</v>
      </c>
      <c r="AB64" s="95">
        <v>16800500</v>
      </c>
      <c r="AC64" s="10">
        <v>56.85</v>
      </c>
      <c r="AD64" s="2">
        <f t="shared" si="0"/>
        <v>1.8100000000000023</v>
      </c>
      <c r="AE64" s="138">
        <f t="shared" si="1"/>
        <v>-2.5873886223440667E-2</v>
      </c>
    </row>
    <row r="65" spans="23:31" x14ac:dyDescent="0.25">
      <c r="W65" s="133">
        <v>42611</v>
      </c>
      <c r="X65" s="10">
        <v>58.89</v>
      </c>
      <c r="Y65" s="10">
        <v>59.14</v>
      </c>
      <c r="Z65" s="10">
        <v>58.46</v>
      </c>
      <c r="AA65" s="10">
        <v>58.76</v>
      </c>
      <c r="AB65" s="95">
        <v>6573300</v>
      </c>
      <c r="AC65" s="10">
        <v>58.36</v>
      </c>
      <c r="AD65" s="2">
        <f t="shared" si="0"/>
        <v>0.67999999999999972</v>
      </c>
      <c r="AE65" s="138">
        <f t="shared" si="1"/>
        <v>-1.7132088401572432E-4</v>
      </c>
    </row>
    <row r="66" spans="23:31" x14ac:dyDescent="0.25">
      <c r="W66" s="133">
        <v>42608</v>
      </c>
      <c r="X66" s="10">
        <v>58.76</v>
      </c>
      <c r="Y66" s="10">
        <v>59.4</v>
      </c>
      <c r="Z66" s="10">
        <v>58.54</v>
      </c>
      <c r="AA66" s="10">
        <v>58.77</v>
      </c>
      <c r="AB66" s="95">
        <v>7845200</v>
      </c>
      <c r="AC66" s="10">
        <v>58.37</v>
      </c>
      <c r="AD66" s="2">
        <f t="shared" si="0"/>
        <v>0.85999999999999943</v>
      </c>
      <c r="AE66" s="138">
        <f t="shared" si="1"/>
        <v>1.7135023989034437E-4</v>
      </c>
    </row>
    <row r="67" spans="23:31" x14ac:dyDescent="0.25">
      <c r="W67" s="133">
        <v>42607</v>
      </c>
      <c r="X67" s="10">
        <v>58.59</v>
      </c>
      <c r="Y67" s="10">
        <v>59.41</v>
      </c>
      <c r="Z67" s="10">
        <v>58.36</v>
      </c>
      <c r="AA67" s="10">
        <v>58.76</v>
      </c>
      <c r="AB67" s="95">
        <v>9116500</v>
      </c>
      <c r="AC67" s="10">
        <v>58.36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33">
        <v>42606</v>
      </c>
      <c r="X68" s="10">
        <v>59.8</v>
      </c>
      <c r="Y68" s="10">
        <v>60</v>
      </c>
      <c r="Z68" s="10">
        <v>58.4</v>
      </c>
      <c r="AA68" s="10">
        <v>58.59</v>
      </c>
      <c r="AB68" s="95">
        <v>13198700</v>
      </c>
      <c r="AC68" s="10">
        <v>58.19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67.28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67.28</v>
      </c>
      <c r="R4" s="525">
        <v>1.6799999999999999E-2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74.00800000000001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73.3352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72.662400000000005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71.98960000000001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71.316800000000001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70.644000000000005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69.97120000000001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69.298400000000001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68.625600000000006</v>
      </c>
      <c r="Q49" s="2"/>
      <c r="T49" s="93" t="s">
        <v>122</v>
      </c>
      <c r="U49" s="130" t="s">
        <v>479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67.952799999999996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67.28</v>
      </c>
      <c r="Q51" s="2"/>
      <c r="T51" s="93" t="s">
        <v>105</v>
      </c>
      <c r="U51" s="130" t="s">
        <v>403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66.607200000000006</v>
      </c>
      <c r="Q52" s="2"/>
      <c r="T52" s="93" t="s">
        <v>106</v>
      </c>
      <c r="U52" s="130" t="s">
        <v>385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65.934399999999997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65.261600000000001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64.588799999999992</v>
      </c>
      <c r="T55" s="93" t="s">
        <v>108</v>
      </c>
      <c r="U55" s="130" t="s">
        <v>397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63.915999999999997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63.243199999999995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62.570400000000006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61.897600000000004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61.224800000000002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60.552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7" priority="11">
      <formula>F34&gt;0</formula>
    </cfRule>
    <cfRule type="expression" dxfId="666" priority="12">
      <formula>F34&lt;0</formula>
    </cfRule>
  </conditionalFormatting>
  <conditionalFormatting sqref="Q7">
    <cfRule type="expression" dxfId="665" priority="9">
      <formula>Q7&gt;0</formula>
    </cfRule>
    <cfRule type="expression" dxfId="664" priority="10">
      <formula>Q7&lt;0</formula>
    </cfRule>
  </conditionalFormatting>
  <conditionalFormatting sqref="Q8">
    <cfRule type="expression" dxfId="663" priority="7">
      <formula>Q8&gt;0</formula>
    </cfRule>
    <cfRule type="expression" dxfId="662" priority="8">
      <formula>Q8&lt;0</formula>
    </cfRule>
  </conditionalFormatting>
  <conditionalFormatting sqref="F25:F33">
    <cfRule type="expression" dxfId="661" priority="5">
      <formula>F25&gt;0</formula>
    </cfRule>
    <cfRule type="expression" dxfId="660" priority="6">
      <formula>F25&lt;0</formula>
    </cfRule>
  </conditionalFormatting>
  <conditionalFormatting sqref="H25:H33">
    <cfRule type="expression" dxfId="659" priority="3">
      <formula>H25&gt;0</formula>
    </cfRule>
    <cfRule type="expression" dxfId="658" priority="4">
      <formula>H25&lt;0</formula>
    </cfRule>
  </conditionalFormatting>
  <conditionalFormatting sqref="M46">
    <cfRule type="expression" dxfId="657" priority="1">
      <formula>M46&gt;0</formula>
    </cfRule>
    <cfRule type="expression" dxfId="65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42699</v>
      </c>
      <c r="X2" s="10">
        <v>74.010000000000005</v>
      </c>
      <c r="Y2" s="10">
        <v>74.290000000000006</v>
      </c>
      <c r="Z2" s="10">
        <v>73.55</v>
      </c>
      <c r="AA2" s="10">
        <v>74.06</v>
      </c>
      <c r="AB2" s="95">
        <v>3529200</v>
      </c>
      <c r="AC2" s="10">
        <v>74.06</v>
      </c>
      <c r="AD2" s="2"/>
      <c r="AE2" s="138">
        <f>AC2/AC3-1</f>
        <v>5.293878105063099E-3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42697</v>
      </c>
      <c r="X3" s="10">
        <v>73.38</v>
      </c>
      <c r="Y3" s="10">
        <v>74.03</v>
      </c>
      <c r="Z3" s="10">
        <v>72.86</v>
      </c>
      <c r="AA3" s="10">
        <v>73.67</v>
      </c>
      <c r="AB3" s="95">
        <v>6572900</v>
      </c>
      <c r="AC3" s="10">
        <v>73.67</v>
      </c>
      <c r="AD3" s="2"/>
      <c r="AE3" s="138">
        <f t="shared" ref="AE3:AE66" si="0">AC3/AC4-1</f>
        <v>1.0871042261175745E-3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75.88</v>
      </c>
      <c r="R4" s="525">
        <v>1.47E-2</v>
      </c>
      <c r="T4" s="163"/>
      <c r="U4" s="1"/>
      <c r="W4" s="133">
        <v>42696</v>
      </c>
      <c r="X4" s="10">
        <v>72.930000000000007</v>
      </c>
      <c r="Y4" s="10">
        <v>74.099999999999994</v>
      </c>
      <c r="Z4" s="10">
        <v>72.83</v>
      </c>
      <c r="AA4" s="10">
        <v>73.59</v>
      </c>
      <c r="AB4" s="95">
        <v>12390500</v>
      </c>
      <c r="AC4" s="10">
        <v>73.59</v>
      </c>
      <c r="AD4" s="2"/>
      <c r="AE4" s="138">
        <f t="shared" si="0"/>
        <v>-8.2210242587601456E-3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6070.4</v>
      </c>
      <c r="W5" s="133">
        <v>42695</v>
      </c>
      <c r="X5" s="10">
        <v>74.040000000000006</v>
      </c>
      <c r="Y5" s="10">
        <v>74.48</v>
      </c>
      <c r="Z5" s="10">
        <v>73.38</v>
      </c>
      <c r="AA5" s="10">
        <v>74.2</v>
      </c>
      <c r="AB5" s="95">
        <v>7838000</v>
      </c>
      <c r="AC5" s="10">
        <v>74.2</v>
      </c>
      <c r="AD5" s="2"/>
      <c r="AE5" s="138">
        <f t="shared" si="0"/>
        <v>2.160994057266219E-3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42692</v>
      </c>
      <c r="X6" s="10">
        <v>74.03</v>
      </c>
      <c r="Y6" s="10">
        <v>74.56</v>
      </c>
      <c r="Z6" s="10">
        <v>73.67</v>
      </c>
      <c r="AA6" s="10">
        <v>74.040000000000006</v>
      </c>
      <c r="AB6" s="95">
        <v>7385500</v>
      </c>
      <c r="AC6" s="10">
        <v>74.040000000000006</v>
      </c>
      <c r="AD6" s="2"/>
      <c r="AE6" s="138">
        <f t="shared" si="0"/>
        <v>-3.09680894035258E-3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-760</v>
      </c>
      <c r="R7">
        <v>40</v>
      </c>
      <c r="W7" s="133">
        <v>42691</v>
      </c>
      <c r="X7" s="10">
        <v>74.349999999999994</v>
      </c>
      <c r="Y7" s="10">
        <v>74.73</v>
      </c>
      <c r="Z7" s="10">
        <v>74.12</v>
      </c>
      <c r="AA7" s="10">
        <v>74.27</v>
      </c>
      <c r="AB7" s="95">
        <v>8200200</v>
      </c>
      <c r="AC7" s="10">
        <v>74.27</v>
      </c>
      <c r="AD7" s="2"/>
      <c r="AE7" s="138">
        <f t="shared" si="0"/>
        <v>-3.8894849785408026E-3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-760</v>
      </c>
      <c r="W8" s="133">
        <v>42690</v>
      </c>
      <c r="X8" s="10">
        <v>75.11</v>
      </c>
      <c r="Y8" s="10">
        <v>75.400000000000006</v>
      </c>
      <c r="Z8" s="10">
        <v>74.5</v>
      </c>
      <c r="AA8" s="10">
        <v>74.56</v>
      </c>
      <c r="AB8" s="95">
        <v>7542700</v>
      </c>
      <c r="AC8" s="10">
        <v>74.56</v>
      </c>
      <c r="AD8" s="2"/>
      <c r="AE8" s="138">
        <f t="shared" si="0"/>
        <v>-6.3965884861407751E-3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-0.11126727570859686</v>
      </c>
      <c r="W9" s="133">
        <v>42689</v>
      </c>
      <c r="X9" s="10">
        <v>75.650000000000006</v>
      </c>
      <c r="Y9" s="10">
        <v>75.75</v>
      </c>
      <c r="Z9" s="10">
        <v>74.27</v>
      </c>
      <c r="AA9" s="10">
        <v>75.040000000000006</v>
      </c>
      <c r="AB9" s="95">
        <v>10211300</v>
      </c>
      <c r="AC9" s="10">
        <v>75.040000000000006</v>
      </c>
      <c r="AD9" s="2"/>
      <c r="AE9" s="138">
        <f t="shared" si="0"/>
        <v>-1.2631578947368327E-2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42688</v>
      </c>
      <c r="X10" s="10">
        <v>74.45</v>
      </c>
      <c r="Y10" s="10">
        <v>76.540000000000006</v>
      </c>
      <c r="Z10" s="10">
        <v>74.45</v>
      </c>
      <c r="AA10" s="10">
        <v>76</v>
      </c>
      <c r="AB10" s="95">
        <v>10471000</v>
      </c>
      <c r="AC10" s="10">
        <v>76</v>
      </c>
      <c r="AD10" s="2"/>
      <c r="AE10" s="138">
        <f t="shared" si="0"/>
        <v>1.2118790784392042E-2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2.3E-2</v>
      </c>
      <c r="W11" s="133">
        <v>42685</v>
      </c>
      <c r="X11" s="10">
        <v>77.099999999999994</v>
      </c>
      <c r="Y11" s="10">
        <v>77.2</v>
      </c>
      <c r="Z11" s="10">
        <v>74.709999999999994</v>
      </c>
      <c r="AA11" s="10">
        <v>75.09</v>
      </c>
      <c r="AB11" s="95">
        <v>9549400</v>
      </c>
      <c r="AC11" s="10">
        <v>75.09</v>
      </c>
      <c r="AD11" s="2"/>
      <c r="AE11" s="138">
        <f t="shared" si="0"/>
        <v>-2.8338509316770177E-2</v>
      </c>
    </row>
    <row r="12" spans="1:31" x14ac:dyDescent="0.25">
      <c r="H12" s="72"/>
      <c r="W12" s="133">
        <v>42684</v>
      </c>
      <c r="X12" s="10">
        <v>77.03</v>
      </c>
      <c r="Y12" s="10">
        <v>77.7</v>
      </c>
      <c r="Z12" s="10">
        <v>76.56</v>
      </c>
      <c r="AA12" s="10">
        <v>77.28</v>
      </c>
      <c r="AB12" s="95">
        <v>12664100</v>
      </c>
      <c r="AC12" s="10">
        <v>77.28</v>
      </c>
      <c r="AD12" s="2"/>
      <c r="AE12" s="138">
        <f t="shared" si="0"/>
        <v>9.4043887147334804E-3</v>
      </c>
    </row>
    <row r="13" spans="1:31" x14ac:dyDescent="0.25">
      <c r="H13" s="72"/>
      <c r="W13" s="133">
        <v>42683</v>
      </c>
      <c r="X13" s="10">
        <v>74.23</v>
      </c>
      <c r="Y13" s="10">
        <v>77.12</v>
      </c>
      <c r="Z13" s="10">
        <v>74.2</v>
      </c>
      <c r="AA13" s="10">
        <v>76.56</v>
      </c>
      <c r="AB13" s="95">
        <v>20235400</v>
      </c>
      <c r="AC13" s="10">
        <v>76.56</v>
      </c>
      <c r="AD13" s="2"/>
      <c r="AE13" s="138">
        <f t="shared" si="0"/>
        <v>4.1207670338637259E-2</v>
      </c>
    </row>
    <row r="14" spans="1:31" x14ac:dyDescent="0.25">
      <c r="H14" s="72"/>
      <c r="W14" s="133">
        <v>42682</v>
      </c>
      <c r="X14" s="10">
        <v>69.7</v>
      </c>
      <c r="Y14" s="10">
        <v>74.989999999999995</v>
      </c>
      <c r="Z14" s="10">
        <v>69.3</v>
      </c>
      <c r="AA14" s="10">
        <v>73.53</v>
      </c>
      <c r="AB14" s="95">
        <v>50217800</v>
      </c>
      <c r="AC14" s="10">
        <v>73.53</v>
      </c>
      <c r="AD14" s="2"/>
      <c r="AE14" s="138">
        <f t="shared" si="0"/>
        <v>-0.11823959707398968</v>
      </c>
    </row>
    <row r="15" spans="1:31" x14ac:dyDescent="0.25">
      <c r="H15" s="72"/>
      <c r="W15" s="133">
        <v>42681</v>
      </c>
      <c r="X15" s="10">
        <v>83.37</v>
      </c>
      <c r="Y15" s="10">
        <v>83.84</v>
      </c>
      <c r="Z15" s="10">
        <v>82.67</v>
      </c>
      <c r="AA15" s="10">
        <v>83.39</v>
      </c>
      <c r="AB15" s="95">
        <v>8457000</v>
      </c>
      <c r="AC15" s="10">
        <v>83.39</v>
      </c>
      <c r="AD15" s="2"/>
      <c r="AE15" s="138">
        <f t="shared" si="0"/>
        <v>1.3121127445024916E-2</v>
      </c>
    </row>
    <row r="16" spans="1:31" x14ac:dyDescent="0.25">
      <c r="H16" s="72"/>
      <c r="W16" s="133">
        <v>42678</v>
      </c>
      <c r="X16" s="10">
        <v>81.760000000000005</v>
      </c>
      <c r="Y16" s="10">
        <v>82.87</v>
      </c>
      <c r="Z16" s="10">
        <v>81.59</v>
      </c>
      <c r="AA16" s="10">
        <v>82.31</v>
      </c>
      <c r="AB16" s="95">
        <v>8227400</v>
      </c>
      <c r="AC16" s="10">
        <v>82.31</v>
      </c>
      <c r="AD16" s="2"/>
      <c r="AE16" s="138">
        <f t="shared" si="0"/>
        <v>9.0719627313964324E-3</v>
      </c>
    </row>
    <row r="17" spans="1:31" x14ac:dyDescent="0.25">
      <c r="W17" s="133">
        <v>42677</v>
      </c>
      <c r="X17" s="10">
        <v>84.34</v>
      </c>
      <c r="Y17" s="10">
        <v>84.89</v>
      </c>
      <c r="Z17" s="10">
        <v>81.25</v>
      </c>
      <c r="AA17" s="10">
        <v>81.569999999999993</v>
      </c>
      <c r="AB17" s="95">
        <v>12603900</v>
      </c>
      <c r="AC17" s="10">
        <v>81.569999999999993</v>
      </c>
      <c r="AD17" s="2"/>
      <c r="AE17" s="138">
        <f t="shared" si="0"/>
        <v>-2.8350208457415205E-2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42676</v>
      </c>
      <c r="X18" s="10">
        <v>83.57</v>
      </c>
      <c r="Y18" s="10">
        <v>84.24</v>
      </c>
      <c r="Z18" s="10">
        <v>82.84</v>
      </c>
      <c r="AA18" s="10">
        <v>83.95</v>
      </c>
      <c r="AB18" s="95">
        <v>6132100</v>
      </c>
      <c r="AC18" s="10">
        <v>83.95</v>
      </c>
      <c r="AD18" s="2"/>
      <c r="AE18" s="138">
        <f t="shared" si="0"/>
        <v>5.9916117435589999E-3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42675</v>
      </c>
      <c r="X19" s="10">
        <v>84.34</v>
      </c>
      <c r="Y19" s="10">
        <v>84.69</v>
      </c>
      <c r="Z19" s="10">
        <v>83.22</v>
      </c>
      <c r="AA19" s="10">
        <v>83.45</v>
      </c>
      <c r="AB19" s="95">
        <v>6212400</v>
      </c>
      <c r="AC19" s="10">
        <v>83.45</v>
      </c>
      <c r="AD19" s="2"/>
      <c r="AE19" s="138">
        <f t="shared" si="0"/>
        <v>-7.728894173602785E-3</v>
      </c>
    </row>
    <row r="20" spans="1:31" x14ac:dyDescent="0.25">
      <c r="W20" s="133">
        <v>42674</v>
      </c>
      <c r="X20" s="10">
        <v>83.38</v>
      </c>
      <c r="Y20" s="10">
        <v>84.52</v>
      </c>
      <c r="Z20" s="10">
        <v>83.1</v>
      </c>
      <c r="AA20" s="10">
        <v>84.1</v>
      </c>
      <c r="AB20" s="95">
        <v>7425600</v>
      </c>
      <c r="AC20" s="10">
        <v>84.1</v>
      </c>
      <c r="AD20" s="2"/>
      <c r="AE20" s="138">
        <f t="shared" si="0"/>
        <v>8.8771593090211098E-3</v>
      </c>
    </row>
    <row r="21" spans="1:31" x14ac:dyDescent="0.25">
      <c r="W21" s="133">
        <v>42671</v>
      </c>
      <c r="X21" s="10">
        <v>85.35</v>
      </c>
      <c r="Y21" s="10">
        <v>85.49</v>
      </c>
      <c r="Z21" s="10">
        <v>82.55</v>
      </c>
      <c r="AA21" s="10">
        <v>83.36</v>
      </c>
      <c r="AB21" s="95">
        <v>17206700</v>
      </c>
      <c r="AC21" s="10">
        <v>83.36</v>
      </c>
      <c r="AD21" s="2"/>
      <c r="AE21" s="138">
        <f t="shared" si="0"/>
        <v>-4.3927055855029207E-2</v>
      </c>
    </row>
    <row r="22" spans="1:31" x14ac:dyDescent="0.25">
      <c r="W22" s="133">
        <v>42670</v>
      </c>
      <c r="X22" s="10">
        <v>87.72</v>
      </c>
      <c r="Y22" s="10">
        <v>87.93</v>
      </c>
      <c r="Z22" s="10">
        <v>86.91</v>
      </c>
      <c r="AA22" s="10">
        <v>87.19</v>
      </c>
      <c r="AB22" s="95">
        <v>3570600</v>
      </c>
      <c r="AC22" s="10">
        <v>87.19</v>
      </c>
      <c r="AD22" s="2"/>
      <c r="AE22" s="138">
        <f t="shared" si="0"/>
        <v>-4.3393856343496573E-3</v>
      </c>
    </row>
    <row r="23" spans="1:31" x14ac:dyDescent="0.25">
      <c r="W23" s="133">
        <v>42669</v>
      </c>
      <c r="X23" s="10">
        <v>87.48</v>
      </c>
      <c r="Y23" s="10">
        <v>87.65</v>
      </c>
      <c r="Z23" s="10">
        <v>87.01</v>
      </c>
      <c r="AA23" s="10">
        <v>87.57</v>
      </c>
      <c r="AB23" s="95">
        <v>3313500</v>
      </c>
      <c r="AC23" s="10">
        <v>87.57</v>
      </c>
      <c r="AD23" s="2"/>
      <c r="AE23" s="138">
        <f t="shared" si="0"/>
        <v>1.8304541814437858E-3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87.8</v>
      </c>
      <c r="Y24" s="10">
        <v>88.21</v>
      </c>
      <c r="Z24" s="10">
        <v>87.29</v>
      </c>
      <c r="AA24" s="10">
        <v>87.41</v>
      </c>
      <c r="AB24" s="95">
        <v>3803700</v>
      </c>
      <c r="AC24" s="10">
        <v>87.41</v>
      </c>
      <c r="AD24" s="2"/>
      <c r="AE24" s="138">
        <f t="shared" si="0"/>
        <v>-6.704545454545463E-3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42667</v>
      </c>
      <c r="X25" s="10">
        <v>87.64</v>
      </c>
      <c r="Y25" s="10">
        <v>88.58</v>
      </c>
      <c r="Z25" s="10">
        <v>87.64</v>
      </c>
      <c r="AA25" s="10">
        <v>88</v>
      </c>
      <c r="AB25" s="95">
        <v>4541900</v>
      </c>
      <c r="AC25" s="10">
        <v>88</v>
      </c>
      <c r="AD25" s="2"/>
      <c r="AE25" s="138">
        <f t="shared" si="0"/>
        <v>6.749799794073974E-3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42664</v>
      </c>
      <c r="X26" s="10">
        <v>86.94</v>
      </c>
      <c r="Y26" s="10">
        <v>87.57</v>
      </c>
      <c r="Z26" s="10">
        <v>86.89</v>
      </c>
      <c r="AA26" s="10">
        <v>87.41</v>
      </c>
      <c r="AB26" s="95">
        <v>4599500</v>
      </c>
      <c r="AC26" s="10">
        <v>87.41</v>
      </c>
      <c r="AD26" s="2"/>
      <c r="AE26" s="138">
        <f t="shared" si="0"/>
        <v>1.2600229095074411E-3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42663</v>
      </c>
      <c r="X27" s="10">
        <v>86.33</v>
      </c>
      <c r="Y27" s="10">
        <v>87.49</v>
      </c>
      <c r="Z27" s="10">
        <v>86.25</v>
      </c>
      <c r="AA27" s="10">
        <v>87.3</v>
      </c>
      <c r="AB27" s="95">
        <v>7583500</v>
      </c>
      <c r="AC27" s="10">
        <v>87.3</v>
      </c>
      <c r="AD27" s="2"/>
      <c r="AE27" s="138" t="e">
        <f t="shared" si="0"/>
        <v>#DIV/0!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42663</v>
      </c>
      <c r="X28" s="10" t="s">
        <v>378</v>
      </c>
      <c r="Y28" s="10"/>
      <c r="Z28" s="10"/>
      <c r="AA28" s="10"/>
      <c r="AB28" s="95"/>
      <c r="AC28" s="10"/>
      <c r="AD28" s="2"/>
      <c r="AE28" s="138">
        <f t="shared" si="0"/>
        <v>-1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42662</v>
      </c>
      <c r="X29" s="10">
        <v>87.4</v>
      </c>
      <c r="Y29" s="10">
        <v>87.51</v>
      </c>
      <c r="Z29" s="10">
        <v>86.15</v>
      </c>
      <c r="AA29" s="10">
        <v>86.4</v>
      </c>
      <c r="AB29" s="95">
        <v>6502800</v>
      </c>
      <c r="AC29" s="10">
        <v>85.98</v>
      </c>
      <c r="AD29" s="2"/>
      <c r="AE29" s="138">
        <f t="shared" si="0"/>
        <v>-8.9903181189487924E-3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42661</v>
      </c>
      <c r="X30" s="10">
        <v>87.31</v>
      </c>
      <c r="Y30" s="10">
        <v>87.51</v>
      </c>
      <c r="Z30" s="10">
        <v>86.58</v>
      </c>
      <c r="AA30" s="10">
        <v>87.19</v>
      </c>
      <c r="AB30" s="95">
        <v>4988700</v>
      </c>
      <c r="AC30" s="10">
        <v>86.76</v>
      </c>
      <c r="AD30" s="2"/>
      <c r="AE30" s="138">
        <f t="shared" si="0"/>
        <v>6.146352777455677E-3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42660</v>
      </c>
      <c r="X31" s="10">
        <v>88.71</v>
      </c>
      <c r="Y31" s="10">
        <v>88.84</v>
      </c>
      <c r="Z31" s="10">
        <v>86.64</v>
      </c>
      <c r="AA31" s="10">
        <v>86.66</v>
      </c>
      <c r="AB31" s="95">
        <v>7381700</v>
      </c>
      <c r="AC31" s="10">
        <v>86.23</v>
      </c>
      <c r="AD31" s="2"/>
      <c r="AE31" s="138">
        <f t="shared" si="0"/>
        <v>-2.4105930285196919E-2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 t="s">
        <v>192</v>
      </c>
      <c r="W32" s="133">
        <v>42657</v>
      </c>
      <c r="X32" s="10">
        <v>88.31</v>
      </c>
      <c r="Y32" s="10">
        <v>88.92</v>
      </c>
      <c r="Z32" s="10">
        <v>87.96</v>
      </c>
      <c r="AA32" s="10">
        <v>88.8</v>
      </c>
      <c r="AB32" s="95">
        <v>6705800</v>
      </c>
      <c r="AC32" s="10">
        <v>88.36</v>
      </c>
      <c r="AD32" s="2"/>
      <c r="AE32" s="138">
        <f t="shared" si="0"/>
        <v>9.0213543450954337E-3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42656</v>
      </c>
      <c r="X33" s="10">
        <v>87.21</v>
      </c>
      <c r="Y33" s="10">
        <v>88.38</v>
      </c>
      <c r="Z33" s="10">
        <v>87.08</v>
      </c>
      <c r="AA33" s="10">
        <v>88</v>
      </c>
      <c r="AB33" s="95">
        <v>6308400</v>
      </c>
      <c r="AC33" s="10">
        <v>87.57</v>
      </c>
      <c r="AD33" s="2"/>
      <c r="AE33" s="138">
        <f t="shared" si="0"/>
        <v>6.0891544117644969E-3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86.62</v>
      </c>
      <c r="Y34" s="10">
        <v>87.91</v>
      </c>
      <c r="Z34" s="10">
        <v>86.49</v>
      </c>
      <c r="AA34" s="10">
        <v>87.47</v>
      </c>
      <c r="AB34" s="95">
        <v>7002500</v>
      </c>
      <c r="AC34" s="10">
        <v>87.04</v>
      </c>
      <c r="AD34" s="2"/>
      <c r="AE34" s="138">
        <f t="shared" si="0"/>
        <v>1.2328448476389919E-2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86.55</v>
      </c>
      <c r="Y35" s="10">
        <v>86.8</v>
      </c>
      <c r="Z35" s="10">
        <v>85.41</v>
      </c>
      <c r="AA35" s="10">
        <v>86.4</v>
      </c>
      <c r="AB35" s="95">
        <v>5889600</v>
      </c>
      <c r="AC35" s="10">
        <v>85.98</v>
      </c>
      <c r="AD35" s="2"/>
      <c r="AE35" s="138">
        <f t="shared" si="0"/>
        <v>-4.8611111111110938E-3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42653</v>
      </c>
      <c r="X36" s="10">
        <v>86.85</v>
      </c>
      <c r="Y36" s="10">
        <v>87.08</v>
      </c>
      <c r="Z36" s="10">
        <v>86.41</v>
      </c>
      <c r="AA36" s="10">
        <v>86.83</v>
      </c>
      <c r="AB36" s="95">
        <v>5342100</v>
      </c>
      <c r="AC36" s="10">
        <v>86.4</v>
      </c>
      <c r="AD36" s="2"/>
      <c r="AE36" s="138">
        <f t="shared" si="0"/>
        <v>4.8848569434751798E-3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42650</v>
      </c>
      <c r="X37" s="10">
        <v>86.56</v>
      </c>
      <c r="Y37" s="10">
        <v>86.74</v>
      </c>
      <c r="Z37" s="10">
        <v>86.17</v>
      </c>
      <c r="AA37" s="10">
        <v>86.4</v>
      </c>
      <c r="AB37" s="95">
        <v>4345700</v>
      </c>
      <c r="AC37" s="10">
        <v>85.98</v>
      </c>
      <c r="AD37" s="2"/>
      <c r="AE37" s="138">
        <f t="shared" si="0"/>
        <v>-9.2958401115494915E-4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42649</v>
      </c>
      <c r="X38" s="10">
        <v>86.56</v>
      </c>
      <c r="Y38" s="10">
        <v>87.12</v>
      </c>
      <c r="Z38" s="10">
        <v>86.27</v>
      </c>
      <c r="AA38" s="10">
        <v>86.49</v>
      </c>
      <c r="AB38" s="95">
        <v>5267000</v>
      </c>
      <c r="AC38" s="10">
        <v>86.06</v>
      </c>
      <c r="AD38" s="2"/>
      <c r="AE38" s="138">
        <f t="shared" si="0"/>
        <v>3.2641641408253097E-3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42648</v>
      </c>
      <c r="X39" s="10">
        <v>86.19</v>
      </c>
      <c r="Y39" s="10">
        <v>86.53</v>
      </c>
      <c r="Z39" s="10">
        <v>85.89</v>
      </c>
      <c r="AA39" s="10">
        <v>86.2</v>
      </c>
      <c r="AB39" s="95">
        <v>7949300</v>
      </c>
      <c r="AC39" s="10">
        <v>85.78</v>
      </c>
      <c r="AD39" s="2"/>
      <c r="AE39" s="138">
        <f t="shared" si="0"/>
        <v>-2.331002331001919E-4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8" t="s">
        <v>78</v>
      </c>
      <c r="P40" s="618"/>
      <c r="W40" s="133">
        <v>42647</v>
      </c>
      <c r="X40" s="10">
        <v>87.19</v>
      </c>
      <c r="Y40" s="10">
        <v>87.41</v>
      </c>
      <c r="Z40" s="10">
        <v>86.02</v>
      </c>
      <c r="AA40" s="10">
        <v>86.22</v>
      </c>
      <c r="AB40" s="95">
        <v>6820000</v>
      </c>
      <c r="AC40" s="10">
        <v>85.8</v>
      </c>
      <c r="AD40" s="2"/>
      <c r="AE40" s="138">
        <f t="shared" si="0"/>
        <v>-9.9238402954073823E-3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83.468000000000004</v>
      </c>
      <c r="Q41" s="2"/>
      <c r="W41" s="133">
        <v>42646</v>
      </c>
      <c r="X41" s="10">
        <v>88.79</v>
      </c>
      <c r="Y41" s="10">
        <v>88.88</v>
      </c>
      <c r="Z41" s="10">
        <v>86.96</v>
      </c>
      <c r="AA41" s="10">
        <v>87.09</v>
      </c>
      <c r="AB41" s="95">
        <v>7525600</v>
      </c>
      <c r="AC41" s="10">
        <v>86.66</v>
      </c>
      <c r="AD41" s="2"/>
      <c r="AE41" s="138">
        <f t="shared" si="0"/>
        <v>-2.1343873517786549E-2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3">O42*$Q$4</f>
        <v>82.709199999999996</v>
      </c>
      <c r="Q42" s="2"/>
      <c r="T42" s="91" t="s">
        <v>113</v>
      </c>
      <c r="W42" s="133">
        <v>42643</v>
      </c>
      <c r="X42" s="10">
        <v>89.48</v>
      </c>
      <c r="Y42" s="10">
        <v>89.91</v>
      </c>
      <c r="Z42" s="10">
        <v>88.46</v>
      </c>
      <c r="AA42" s="10">
        <v>88.99</v>
      </c>
      <c r="AB42" s="95">
        <v>9151700</v>
      </c>
      <c r="AC42" s="10">
        <v>88.55</v>
      </c>
      <c r="AD42" s="2"/>
      <c r="AE42" s="138">
        <f t="shared" si="0"/>
        <v>-6.2843676355066602E-3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3"/>
        <v>81.950400000000002</v>
      </c>
      <c r="Q43" s="2"/>
      <c r="T43" s="128" t="s">
        <v>98</v>
      </c>
      <c r="U43" s="129">
        <v>73.67</v>
      </c>
      <c r="W43" s="133">
        <v>42642</v>
      </c>
      <c r="X43" s="10">
        <v>90.02</v>
      </c>
      <c r="Y43" s="10">
        <v>90.54</v>
      </c>
      <c r="Z43" s="10">
        <v>89.5</v>
      </c>
      <c r="AA43" s="10">
        <v>89.55</v>
      </c>
      <c r="AB43" s="95">
        <v>5211400</v>
      </c>
      <c r="AC43" s="10">
        <v>89.11</v>
      </c>
      <c r="AD43" s="2"/>
      <c r="AE43" s="138">
        <f t="shared" si="0"/>
        <v>-7.0202808112324044E-3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3"/>
        <v>81.191599999999994</v>
      </c>
      <c r="Q44" s="2"/>
      <c r="T44" s="93" t="s">
        <v>99</v>
      </c>
      <c r="U44" s="130">
        <v>74.010000000000005</v>
      </c>
      <c r="W44" s="133">
        <v>42641</v>
      </c>
      <c r="X44" s="10">
        <v>90.31</v>
      </c>
      <c r="Y44" s="10">
        <v>90.56</v>
      </c>
      <c r="Z44" s="10">
        <v>89.74</v>
      </c>
      <c r="AA44" s="10">
        <v>90.18</v>
      </c>
      <c r="AB44" s="95">
        <v>4468300</v>
      </c>
      <c r="AC44" s="10">
        <v>89.74</v>
      </c>
      <c r="AD44" s="2"/>
      <c r="AE44" s="138">
        <f t="shared" si="0"/>
        <v>-4.1060925535457704E-3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3"/>
        <v>80.4328</v>
      </c>
      <c r="Q45" s="2"/>
      <c r="T45" s="93" t="s">
        <v>100</v>
      </c>
      <c r="U45" s="130" t="s">
        <v>567</v>
      </c>
      <c r="W45" s="133">
        <v>42640</v>
      </c>
      <c r="X45" s="10">
        <v>90.17</v>
      </c>
      <c r="Y45" s="10">
        <v>90.83</v>
      </c>
      <c r="Z45" s="10">
        <v>90.06</v>
      </c>
      <c r="AA45" s="10">
        <v>90.56</v>
      </c>
      <c r="AB45" s="95">
        <v>4196100</v>
      </c>
      <c r="AC45" s="10">
        <v>90.11</v>
      </c>
      <c r="AD45" s="2"/>
      <c r="AE45" s="138">
        <f t="shared" si="0"/>
        <v>7.0406794814483753E-3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3"/>
        <v>79.673999999999992</v>
      </c>
      <c r="Q46" s="2"/>
      <c r="T46" s="93" t="s">
        <v>101</v>
      </c>
      <c r="U46" s="130" t="s">
        <v>568</v>
      </c>
      <c r="W46" s="133">
        <v>42639</v>
      </c>
      <c r="X46" s="10">
        <v>90.08</v>
      </c>
      <c r="Y46" s="10">
        <v>90.38</v>
      </c>
      <c r="Z46" s="10">
        <v>89.49</v>
      </c>
      <c r="AA46" s="10">
        <v>89.92</v>
      </c>
      <c r="AB46" s="95">
        <v>4722100</v>
      </c>
      <c r="AC46" s="10">
        <v>89.48</v>
      </c>
      <c r="AD46" s="2"/>
      <c r="AE46" s="138">
        <f t="shared" si="0"/>
        <v>-7.4320576816416795E-3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3"/>
        <v>78.915199999999999</v>
      </c>
      <c r="Q47" s="2"/>
      <c r="T47" s="93" t="s">
        <v>102</v>
      </c>
      <c r="U47" s="130">
        <v>88.02</v>
      </c>
      <c r="W47" s="133">
        <v>42636</v>
      </c>
      <c r="X47" s="10">
        <v>90.25</v>
      </c>
      <c r="Y47" s="10">
        <v>90.85</v>
      </c>
      <c r="Z47" s="10">
        <v>90.2</v>
      </c>
      <c r="AA47" s="10">
        <v>90.6</v>
      </c>
      <c r="AB47" s="95">
        <v>3865300</v>
      </c>
      <c r="AC47" s="10">
        <v>90.15</v>
      </c>
      <c r="AD47" s="2"/>
      <c r="AE47" s="138">
        <f t="shared" si="0"/>
        <v>3.3288948069243318E-4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3"/>
        <v>78.156399999999991</v>
      </c>
      <c r="Q48" s="2"/>
      <c r="T48" s="93" t="s">
        <v>103</v>
      </c>
      <c r="U48" s="130">
        <v>0.86355999999999999</v>
      </c>
      <c r="W48" s="133">
        <v>42635</v>
      </c>
      <c r="X48" s="10">
        <v>90.7</v>
      </c>
      <c r="Y48" s="10">
        <v>90.81</v>
      </c>
      <c r="Z48" s="10">
        <v>90.01</v>
      </c>
      <c r="AA48" s="10">
        <v>90.57</v>
      </c>
      <c r="AB48" s="95">
        <v>8280000</v>
      </c>
      <c r="AC48" s="10">
        <v>90.12</v>
      </c>
      <c r="AD48" s="2"/>
      <c r="AE48" s="138">
        <f t="shared" si="0"/>
        <v>3.3400133600536286E-3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3"/>
        <v>77.397599999999997</v>
      </c>
      <c r="Q49" s="2"/>
      <c r="T49" s="93" t="s">
        <v>122</v>
      </c>
      <c r="U49" s="130" t="s">
        <v>479</v>
      </c>
      <c r="W49" s="133">
        <v>42634</v>
      </c>
      <c r="X49" s="10">
        <v>90.08</v>
      </c>
      <c r="Y49" s="10">
        <v>90.4</v>
      </c>
      <c r="Z49" s="10">
        <v>89.2</v>
      </c>
      <c r="AA49" s="10">
        <v>90.26</v>
      </c>
      <c r="AB49" s="95">
        <v>5773900</v>
      </c>
      <c r="AC49" s="10">
        <v>89.82</v>
      </c>
      <c r="AD49" s="2"/>
      <c r="AE49" s="138">
        <f t="shared" si="0"/>
        <v>3.0150753768842797E-3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3"/>
        <v>76.638799999999989</v>
      </c>
      <c r="Q50" s="2"/>
      <c r="T50" s="93"/>
      <c r="U50" s="130"/>
      <c r="W50" s="133">
        <v>42633</v>
      </c>
      <c r="X50" s="10">
        <v>89.5</v>
      </c>
      <c r="Y50" s="10">
        <v>90.29</v>
      </c>
      <c r="Z50" s="10">
        <v>89.5</v>
      </c>
      <c r="AA50" s="10">
        <v>89.99</v>
      </c>
      <c r="AB50" s="95">
        <v>5465100</v>
      </c>
      <c r="AC50" s="10">
        <v>89.55</v>
      </c>
      <c r="AD50" s="2"/>
      <c r="AE50" s="138">
        <f t="shared" si="0"/>
        <v>9.2415192155979042E-3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3"/>
        <v>75.88</v>
      </c>
      <c r="Q51" s="2"/>
      <c r="T51" s="93" t="s">
        <v>105</v>
      </c>
      <c r="U51" s="130" t="s">
        <v>569</v>
      </c>
      <c r="W51" s="133">
        <v>42632</v>
      </c>
      <c r="X51" s="10">
        <v>90.13</v>
      </c>
      <c r="Y51" s="10">
        <v>90.23</v>
      </c>
      <c r="Z51" s="10">
        <v>89</v>
      </c>
      <c r="AA51" s="10">
        <v>89.17</v>
      </c>
      <c r="AB51" s="95">
        <v>7480000</v>
      </c>
      <c r="AC51" s="10">
        <v>88.73</v>
      </c>
      <c r="AD51" s="2"/>
      <c r="AE51" s="138">
        <f t="shared" si="0"/>
        <v>-1.0593220338983134E-2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3"/>
        <v>75.121200000000002</v>
      </c>
      <c r="Q52" s="2"/>
      <c r="T52" s="93" t="s">
        <v>106</v>
      </c>
      <c r="U52" s="130" t="s">
        <v>570</v>
      </c>
      <c r="W52" s="133">
        <v>42629</v>
      </c>
      <c r="X52" s="10">
        <v>90</v>
      </c>
      <c r="Y52" s="10">
        <v>90.35</v>
      </c>
      <c r="Z52" s="10">
        <v>89.37</v>
      </c>
      <c r="AA52" s="10">
        <v>90.12</v>
      </c>
      <c r="AB52" s="95">
        <v>6406800</v>
      </c>
      <c r="AC52" s="10">
        <v>89.68</v>
      </c>
      <c r="AD52" s="2"/>
      <c r="AE52" s="138">
        <f t="shared" si="0"/>
        <v>-3.3441087950047965E-4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3"/>
        <v>74.362399999999994</v>
      </c>
      <c r="Q53" s="2"/>
      <c r="T53" s="93" t="s">
        <v>107</v>
      </c>
      <c r="U53" s="131">
        <v>3529190</v>
      </c>
      <c r="W53" s="133">
        <v>42628</v>
      </c>
      <c r="X53" s="10">
        <v>89.14</v>
      </c>
      <c r="Y53" s="10">
        <v>90.22</v>
      </c>
      <c r="Z53" s="10">
        <v>88.1</v>
      </c>
      <c r="AA53" s="10">
        <v>90.15</v>
      </c>
      <c r="AB53" s="95">
        <v>7449200</v>
      </c>
      <c r="AC53" s="10">
        <v>89.71</v>
      </c>
      <c r="AD53" s="2"/>
      <c r="AE53" s="138">
        <f t="shared" si="0"/>
        <v>7.9775280898874978E-3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3"/>
        <v>73.6036</v>
      </c>
      <c r="T54" s="93" t="s">
        <v>110</v>
      </c>
      <c r="U54" s="131">
        <v>7543640</v>
      </c>
      <c r="W54" s="133">
        <v>42627</v>
      </c>
      <c r="X54" s="10">
        <v>90.75</v>
      </c>
      <c r="Y54" s="10">
        <v>91.13</v>
      </c>
      <c r="Z54" s="10">
        <v>89.33</v>
      </c>
      <c r="AA54" s="10">
        <v>89.44</v>
      </c>
      <c r="AB54" s="95">
        <v>7939400</v>
      </c>
      <c r="AC54" s="10">
        <v>89</v>
      </c>
      <c r="AD54" s="2"/>
      <c r="AE54" s="138">
        <f t="shared" si="0"/>
        <v>-1.6357206012378445E-2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3"/>
        <v>72.844799999999992</v>
      </c>
      <c r="T55" s="93" t="s">
        <v>108</v>
      </c>
      <c r="U55" s="130" t="s">
        <v>571</v>
      </c>
      <c r="W55" s="133">
        <v>42626</v>
      </c>
      <c r="X55" s="10">
        <v>91.58</v>
      </c>
      <c r="Y55" s="10">
        <v>91.82</v>
      </c>
      <c r="Z55" s="10">
        <v>90.72</v>
      </c>
      <c r="AA55" s="10">
        <v>90.93</v>
      </c>
      <c r="AB55" s="95">
        <v>4082100</v>
      </c>
      <c r="AC55" s="10">
        <v>90.48</v>
      </c>
      <c r="AD55" s="2"/>
      <c r="AE55" s="138">
        <f t="shared" si="0"/>
        <v>-1.2119226989846021E-2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3"/>
        <v>72.085999999999999</v>
      </c>
      <c r="T56" s="93" t="s">
        <v>111</v>
      </c>
      <c r="U56" s="130">
        <v>15.87</v>
      </c>
      <c r="W56" s="133">
        <v>42625</v>
      </c>
      <c r="X56" s="10">
        <v>91.4</v>
      </c>
      <c r="Y56" s="10">
        <v>92.26</v>
      </c>
      <c r="Z56" s="10">
        <v>91.04</v>
      </c>
      <c r="AA56" s="10">
        <v>92.04</v>
      </c>
      <c r="AB56" s="95">
        <v>5235400</v>
      </c>
      <c r="AC56" s="10">
        <v>91.59</v>
      </c>
      <c r="AD56" s="2"/>
      <c r="AE56" s="138">
        <f t="shared" si="0"/>
        <v>5.7098934885253527E-3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3"/>
        <v>71.327199999999991</v>
      </c>
      <c r="T57" s="93" t="s">
        <v>112</v>
      </c>
      <c r="U57" s="130">
        <v>4.67</v>
      </c>
      <c r="W57" s="133">
        <v>42622</v>
      </c>
      <c r="X57" s="10">
        <v>92.74</v>
      </c>
      <c r="Y57" s="10">
        <v>92.79</v>
      </c>
      <c r="Z57" s="10">
        <v>91.52</v>
      </c>
      <c r="AA57" s="10">
        <v>91.52</v>
      </c>
      <c r="AB57" s="95">
        <v>6153400</v>
      </c>
      <c r="AC57" s="10">
        <v>91.07</v>
      </c>
      <c r="AD57" s="2"/>
      <c r="AE57" s="138">
        <f t="shared" si="0"/>
        <v>-1.7053426875337396E-2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3"/>
        <v>70.568399999999997</v>
      </c>
      <c r="T58" s="93" t="s">
        <v>109</v>
      </c>
      <c r="U58" s="130" t="s">
        <v>572</v>
      </c>
      <c r="W58" s="133">
        <v>42621</v>
      </c>
      <c r="X58" s="10">
        <v>93.56</v>
      </c>
      <c r="Y58" s="10">
        <v>93.86</v>
      </c>
      <c r="Z58" s="10">
        <v>92.28</v>
      </c>
      <c r="AA58" s="10">
        <v>93.11</v>
      </c>
      <c r="AB58" s="95">
        <v>7380800</v>
      </c>
      <c r="AC58" s="10">
        <v>92.65</v>
      </c>
      <c r="AD58" s="2"/>
      <c r="AE58" s="138">
        <f t="shared" si="0"/>
        <v>-5.3676865271068408E-3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3"/>
        <v>69.809600000000003</v>
      </c>
      <c r="W59" s="133">
        <v>42620</v>
      </c>
      <c r="X59" s="10">
        <v>93.18</v>
      </c>
      <c r="Y59" s="10">
        <v>93.81</v>
      </c>
      <c r="Z59" s="10">
        <v>92.86</v>
      </c>
      <c r="AA59" s="10">
        <v>93.61</v>
      </c>
      <c r="AB59" s="95">
        <v>3350400</v>
      </c>
      <c r="AC59" s="10">
        <v>93.15</v>
      </c>
      <c r="AD59" s="2"/>
      <c r="AE59" s="138">
        <f t="shared" si="0"/>
        <v>2.6910656620020568E-3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3"/>
        <v>69.050799999999995</v>
      </c>
      <c r="W60" s="133">
        <v>42619</v>
      </c>
      <c r="X60" s="10">
        <v>93.97</v>
      </c>
      <c r="Y60" s="10">
        <v>94.08</v>
      </c>
      <c r="Z60" s="10">
        <v>92.9</v>
      </c>
      <c r="AA60" s="10">
        <v>93.36</v>
      </c>
      <c r="AB60" s="95">
        <v>3745200</v>
      </c>
      <c r="AC60" s="10">
        <v>92.9</v>
      </c>
      <c r="AD60" s="2"/>
      <c r="AE60" s="138">
        <f t="shared" si="0"/>
        <v>-5.140286999357313E-3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3"/>
        <v>68.292000000000002</v>
      </c>
      <c r="W61" s="133">
        <v>42615</v>
      </c>
      <c r="X61" s="10">
        <v>93.83</v>
      </c>
      <c r="Y61" s="10">
        <v>94.2</v>
      </c>
      <c r="Z61" s="10">
        <v>93.52</v>
      </c>
      <c r="AA61" s="10">
        <v>93.84</v>
      </c>
      <c r="AB61" s="95">
        <v>3133600</v>
      </c>
      <c r="AC61" s="10">
        <v>93.38</v>
      </c>
      <c r="AD61" s="2"/>
      <c r="AE61" s="138">
        <f t="shared" si="0"/>
        <v>5.0586589172316732E-3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93.56</v>
      </c>
      <c r="Y62" s="10">
        <v>93.75</v>
      </c>
      <c r="Z62" s="10">
        <v>93.07</v>
      </c>
      <c r="AA62" s="10">
        <v>93.37</v>
      </c>
      <c r="AB62" s="95">
        <v>3274400</v>
      </c>
      <c r="AC62" s="10">
        <v>92.91</v>
      </c>
      <c r="AD62" s="2"/>
      <c r="AE62" s="138">
        <f t="shared" si="0"/>
        <v>-3.2278889606196515E-4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92.86</v>
      </c>
      <c r="Y63" s="10">
        <v>93.53</v>
      </c>
      <c r="Z63" s="10">
        <v>92.31</v>
      </c>
      <c r="AA63" s="10">
        <v>93.4</v>
      </c>
      <c r="AB63" s="95">
        <v>5226300</v>
      </c>
      <c r="AC63" s="10">
        <v>92.94</v>
      </c>
      <c r="AD63" s="2"/>
      <c r="AE63" s="138">
        <f t="shared" si="0"/>
        <v>6.6067367052962123E-3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93.01</v>
      </c>
      <c r="Y64" s="10">
        <v>93.22</v>
      </c>
      <c r="Z64" s="10">
        <v>92.25</v>
      </c>
      <c r="AA64" s="10">
        <v>92.79</v>
      </c>
      <c r="AB64" s="95">
        <v>4971900</v>
      </c>
      <c r="AC64" s="10">
        <v>92.33</v>
      </c>
      <c r="AD64" s="2"/>
      <c r="AE64" s="138">
        <f t="shared" si="0"/>
        <v>-3.1310732023321908E-3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93.42</v>
      </c>
      <c r="Y65" s="10">
        <v>93.55</v>
      </c>
      <c r="Z65" s="10">
        <v>92.44</v>
      </c>
      <c r="AA65" s="10">
        <v>93.08</v>
      </c>
      <c r="AB65" s="95">
        <v>6093500</v>
      </c>
      <c r="AC65" s="10">
        <v>92.62</v>
      </c>
      <c r="AD65" s="2"/>
      <c r="AE65" s="138">
        <f t="shared" si="0"/>
        <v>-1.939655172413679E-3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42608</v>
      </c>
      <c r="X66" s="10">
        <v>94.01</v>
      </c>
      <c r="Y66" s="10">
        <v>94.3</v>
      </c>
      <c r="Z66" s="10">
        <v>92.73</v>
      </c>
      <c r="AA66" s="10">
        <v>93.26</v>
      </c>
      <c r="AB66" s="95">
        <v>6370400</v>
      </c>
      <c r="AC66" s="10">
        <v>92.8</v>
      </c>
      <c r="AD66" s="2"/>
      <c r="AE66" s="138">
        <f t="shared" si="0"/>
        <v>-5.5722246035146972E-3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42607</v>
      </c>
      <c r="X67" s="10">
        <v>96.92</v>
      </c>
      <c r="Y67" s="10">
        <v>96.97</v>
      </c>
      <c r="Z67" s="10">
        <v>93.4</v>
      </c>
      <c r="AA67" s="10">
        <v>93.78</v>
      </c>
      <c r="AB67" s="95">
        <v>9393800</v>
      </c>
      <c r="AC67" s="10">
        <v>93.32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42606</v>
      </c>
      <c r="X68" s="10">
        <v>97.05</v>
      </c>
      <c r="Y68" s="10">
        <v>98.09</v>
      </c>
      <c r="Z68" s="10">
        <v>96.96</v>
      </c>
      <c r="AA68" s="10">
        <v>97.17</v>
      </c>
      <c r="AB68" s="95">
        <v>3585600</v>
      </c>
      <c r="AC68" s="10">
        <v>96.69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5" priority="9">
      <formula>F36&gt;0</formula>
    </cfRule>
    <cfRule type="expression" dxfId="654" priority="10">
      <formula>F36&lt;0</formula>
    </cfRule>
  </conditionalFormatting>
  <conditionalFormatting sqref="Q7">
    <cfRule type="expression" dxfId="653" priority="7">
      <formula>Q7&gt;0</formula>
    </cfRule>
    <cfRule type="expression" dxfId="652" priority="8">
      <formula>Q7&lt;0</formula>
    </cfRule>
  </conditionalFormatting>
  <conditionalFormatting sqref="Q8">
    <cfRule type="expression" dxfId="651" priority="5">
      <formula>Q8&gt;0</formula>
    </cfRule>
    <cfRule type="expression" dxfId="650" priority="6">
      <formula>Q8&lt;0</formula>
    </cfRule>
  </conditionalFormatting>
  <conditionalFormatting sqref="F25:F35">
    <cfRule type="expression" dxfId="649" priority="3">
      <formula>F25&gt;0</formula>
    </cfRule>
    <cfRule type="expression" dxfId="648" priority="4">
      <formula>F25&lt;0</formula>
    </cfRule>
  </conditionalFormatting>
  <conditionalFormatting sqref="H25:H35">
    <cfRule type="expression" dxfId="647" priority="1">
      <formula>H25&gt;0</formula>
    </cfRule>
    <cfRule type="expression" dxfId="64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450" activePane="bottomLeft" state="frozen"/>
      <selection pane="bottomLeft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8978</v>
      </c>
      <c r="T2" s="42">
        <v>42620</v>
      </c>
      <c r="U2" s="34" t="s">
        <v>299</v>
      </c>
      <c r="W2" s="133">
        <v>42699</v>
      </c>
      <c r="X2" s="10">
        <v>16.63</v>
      </c>
      <c r="Y2" s="10">
        <v>16.63</v>
      </c>
      <c r="Z2" s="10">
        <v>16.14</v>
      </c>
      <c r="AA2" s="10">
        <v>16.28</v>
      </c>
      <c r="AB2" s="95">
        <v>7914100</v>
      </c>
      <c r="AC2" s="10">
        <v>16.28</v>
      </c>
      <c r="AE2" s="138">
        <f t="shared" ref="AE2:AE14" si="0">AC2/AC3-1</f>
        <v>-2.9797377830750871E-2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(F247-K247-M247)/Q2)</f>
        <v>15.505328469592113</v>
      </c>
      <c r="W3" s="133">
        <v>42697</v>
      </c>
      <c r="X3" s="10">
        <v>16.37</v>
      </c>
      <c r="Y3" s="10">
        <v>16.8</v>
      </c>
      <c r="Z3" s="10">
        <v>16.29</v>
      </c>
      <c r="AA3" s="10">
        <v>16.78</v>
      </c>
      <c r="AB3" s="95">
        <v>11208800</v>
      </c>
      <c r="AC3" s="10">
        <v>16.78</v>
      </c>
      <c r="AE3" s="138">
        <f t="shared" si="0"/>
        <v>1.3897280966767456E-2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14.95</v>
      </c>
      <c r="R4" s="525">
        <v>-3.7999999999999999E-2</v>
      </c>
      <c r="W4" s="133">
        <v>42696</v>
      </c>
      <c r="X4" s="10">
        <v>16.41</v>
      </c>
      <c r="Y4" s="10">
        <v>16.73</v>
      </c>
      <c r="Z4" s="10">
        <v>16.010000000000002</v>
      </c>
      <c r="AA4" s="10">
        <v>16.55</v>
      </c>
      <c r="AB4" s="95">
        <v>17889300</v>
      </c>
      <c r="AC4" s="10">
        <v>16.55</v>
      </c>
      <c r="AE4" s="138">
        <f t="shared" si="0"/>
        <v>4.2475728155340065E-3</v>
      </c>
      <c r="AJ4" s="235"/>
      <c r="AL4" s="234"/>
      <c r="AO4" s="234"/>
    </row>
    <row r="5" spans="1:41" x14ac:dyDescent="0.25">
      <c r="B5" s="626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134221.1</v>
      </c>
      <c r="T5" s="67"/>
      <c r="W5" s="133">
        <v>42695</v>
      </c>
      <c r="X5" s="10">
        <v>16.079999999999998</v>
      </c>
      <c r="Y5" s="10">
        <v>16.579999999999998</v>
      </c>
      <c r="Z5" s="10">
        <v>16.04</v>
      </c>
      <c r="AA5" s="10">
        <v>16.48</v>
      </c>
      <c r="AB5" s="95">
        <v>19650900</v>
      </c>
      <c r="AC5" s="10">
        <v>16.48</v>
      </c>
      <c r="AE5" s="138">
        <f t="shared" si="0"/>
        <v>5.5057618437900135E-2</v>
      </c>
    </row>
    <row r="6" spans="1:41" x14ac:dyDescent="0.25">
      <c r="B6" s="626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139206.838999998</v>
      </c>
      <c r="W6" s="133">
        <v>42692</v>
      </c>
      <c r="X6" s="10">
        <v>15.52</v>
      </c>
      <c r="Y6" s="10">
        <v>15.83</v>
      </c>
      <c r="Z6" s="10">
        <v>15.49</v>
      </c>
      <c r="AA6" s="10">
        <v>15.62</v>
      </c>
      <c r="AB6" s="95">
        <v>13985400</v>
      </c>
      <c r="AC6" s="10">
        <v>15.62</v>
      </c>
      <c r="AE6" s="138">
        <f t="shared" si="0"/>
        <v>1.0349288486416475E-2</v>
      </c>
    </row>
    <row r="7" spans="1:41" x14ac:dyDescent="0.25">
      <c r="B7" s="626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-4985.7389999980514</v>
      </c>
      <c r="R7">
        <v>3828</v>
      </c>
      <c r="U7" s="184"/>
      <c r="W7" s="133">
        <v>42691</v>
      </c>
      <c r="X7" s="10">
        <v>15.8</v>
      </c>
      <c r="Y7" s="10">
        <v>16.07</v>
      </c>
      <c r="Z7" s="10">
        <v>15.44</v>
      </c>
      <c r="AA7" s="10">
        <v>15.46</v>
      </c>
      <c r="AB7" s="95">
        <v>17787400</v>
      </c>
      <c r="AC7" s="10">
        <v>15.46</v>
      </c>
      <c r="AE7" s="138">
        <f t="shared" si="0"/>
        <v>-6.4267352185090054E-3</v>
      </c>
    </row>
    <row r="8" spans="1:41" x14ac:dyDescent="0.25">
      <c r="B8" s="626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K247+M247-F247+Q2*Q4</f>
        <v>-4985.7389999980514</v>
      </c>
      <c r="W8" s="133">
        <v>42690</v>
      </c>
      <c r="X8" s="10">
        <v>15.55</v>
      </c>
      <c r="Y8" s="10">
        <v>15.93</v>
      </c>
      <c r="Z8" s="10">
        <v>15.35</v>
      </c>
      <c r="AA8" s="10">
        <v>15.56</v>
      </c>
      <c r="AB8" s="95">
        <v>16461500</v>
      </c>
      <c r="AC8" s="10">
        <v>15.56</v>
      </c>
      <c r="AE8" s="138">
        <f t="shared" si="0"/>
        <v>-8.9171974522291864E-3</v>
      </c>
    </row>
    <row r="9" spans="1:41" x14ac:dyDescent="0.25">
      <c r="B9" s="626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-3.5815330883263018E-2</v>
      </c>
      <c r="W9" s="133">
        <v>42689</v>
      </c>
      <c r="X9" s="10">
        <v>15.24</v>
      </c>
      <c r="Y9" s="10">
        <v>15.85</v>
      </c>
      <c r="Z9" s="10">
        <v>15.15</v>
      </c>
      <c r="AA9" s="10">
        <v>15.7</v>
      </c>
      <c r="AB9" s="95">
        <v>20422300</v>
      </c>
      <c r="AC9" s="10">
        <v>15.7</v>
      </c>
      <c r="AE9" s="138">
        <f t="shared" si="0"/>
        <v>5.1574012056262442E-2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8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42688</v>
      </c>
      <c r="X10" s="10">
        <v>14.7</v>
      </c>
      <c r="Y10" s="10">
        <v>15</v>
      </c>
      <c r="Z10" s="10">
        <v>14.45</v>
      </c>
      <c r="AA10" s="10">
        <v>14.93</v>
      </c>
      <c r="AB10" s="95">
        <v>15132700</v>
      </c>
      <c r="AC10" s="10">
        <v>14.93</v>
      </c>
      <c r="AE10" s="138" t="e">
        <f t="shared" si="0"/>
        <v>#DIV/0!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42688</v>
      </c>
      <c r="X11" s="10" t="s">
        <v>157</v>
      </c>
      <c r="Y11" s="10"/>
      <c r="Z11" s="10"/>
      <c r="AA11" s="10"/>
      <c r="AB11" s="95"/>
      <c r="AC11" s="10"/>
      <c r="AE11" s="138">
        <f t="shared" si="0"/>
        <v>-1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42685</v>
      </c>
      <c r="X12" s="10">
        <v>14.94</v>
      </c>
      <c r="Y12" s="10">
        <v>15.07</v>
      </c>
      <c r="Z12" s="10">
        <v>14.37</v>
      </c>
      <c r="AA12" s="10">
        <v>14.89</v>
      </c>
      <c r="AB12" s="95">
        <v>13642100</v>
      </c>
      <c r="AC12" s="10">
        <v>14.84</v>
      </c>
      <c r="AE12" s="138">
        <f t="shared" si="0"/>
        <v>-1.6567263088137829E-2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42684</v>
      </c>
      <c r="X13" s="10">
        <v>14.73</v>
      </c>
      <c r="Y13" s="10">
        <v>15.23</v>
      </c>
      <c r="Z13" s="10">
        <v>14.63</v>
      </c>
      <c r="AA13" s="10">
        <v>15.14</v>
      </c>
      <c r="AB13" s="95">
        <v>19249900</v>
      </c>
      <c r="AC13" s="10">
        <v>15.09</v>
      </c>
      <c r="AE13" s="138">
        <f t="shared" si="0"/>
        <v>1.7532029669588667E-2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42683</v>
      </c>
      <c r="X14" s="10">
        <v>14.18</v>
      </c>
      <c r="Y14" s="10">
        <v>15.07</v>
      </c>
      <c r="Z14" s="10">
        <v>14.18</v>
      </c>
      <c r="AA14" s="10">
        <v>14.88</v>
      </c>
      <c r="AB14" s="95">
        <v>22354100</v>
      </c>
      <c r="AC14" s="10">
        <v>14.83</v>
      </c>
      <c r="AE14" s="138">
        <f t="shared" si="0"/>
        <v>4.4366197183098643E-2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42682</v>
      </c>
      <c r="X15" s="10">
        <v>14.03</v>
      </c>
      <c r="Y15" s="10">
        <v>14.37</v>
      </c>
      <c r="Z15" s="10">
        <v>13.98</v>
      </c>
      <c r="AA15" s="10">
        <v>14.25</v>
      </c>
      <c r="AB15" s="95">
        <v>11009300</v>
      </c>
      <c r="AC15" s="10">
        <v>14.2</v>
      </c>
      <c r="AE15" s="138">
        <f>AC15/AC16-1</f>
        <v>7.0921985815601829E-3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42681</v>
      </c>
      <c r="X16" s="10">
        <v>14.1</v>
      </c>
      <c r="Y16" s="10">
        <v>14.26</v>
      </c>
      <c r="Z16" s="10">
        <v>13.92</v>
      </c>
      <c r="AA16" s="10">
        <v>14.15</v>
      </c>
      <c r="AB16" s="95">
        <v>16077000</v>
      </c>
      <c r="AC16" s="10">
        <v>14.1</v>
      </c>
      <c r="AE16" s="138">
        <f t="shared" ref="AE16:AE67" si="4">AC16/AC17-1</f>
        <v>3.3724340175953049E-2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42678</v>
      </c>
      <c r="X17" s="10">
        <v>13.91</v>
      </c>
      <c r="Y17" s="10">
        <v>14.2</v>
      </c>
      <c r="Z17" s="10">
        <v>13.66</v>
      </c>
      <c r="AA17" s="10">
        <v>13.69</v>
      </c>
      <c r="AB17" s="95">
        <v>29039600</v>
      </c>
      <c r="AC17" s="10">
        <v>13.64</v>
      </c>
      <c r="AE17" s="138">
        <f t="shared" si="4"/>
        <v>-3.2624113475177241E-2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42677</v>
      </c>
      <c r="X18" s="10">
        <v>13.77</v>
      </c>
      <c r="Y18" s="10">
        <v>14.76</v>
      </c>
      <c r="Z18" s="10">
        <v>13.71</v>
      </c>
      <c r="AA18" s="10">
        <v>14.15</v>
      </c>
      <c r="AB18" s="95">
        <v>38327500</v>
      </c>
      <c r="AC18" s="10">
        <v>14.1</v>
      </c>
      <c r="AE18" s="138">
        <f t="shared" si="4"/>
        <v>0.10675039246467821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42676</v>
      </c>
      <c r="X19" s="10">
        <v>13.06</v>
      </c>
      <c r="Y19" s="10">
        <v>13.1</v>
      </c>
      <c r="Z19" s="10">
        <v>12.36</v>
      </c>
      <c r="AA19" s="10">
        <v>12.78</v>
      </c>
      <c r="AB19" s="95">
        <v>26197400</v>
      </c>
      <c r="AC19" s="10">
        <v>12.74</v>
      </c>
      <c r="AE19" s="138">
        <f t="shared" si="4"/>
        <v>-3.703703703703709E-2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42675</v>
      </c>
      <c r="X20" s="10">
        <v>13.37</v>
      </c>
      <c r="Y20" s="10">
        <v>13.53</v>
      </c>
      <c r="Z20" s="10">
        <v>12.87</v>
      </c>
      <c r="AA20" s="10">
        <v>13.27</v>
      </c>
      <c r="AB20" s="95">
        <v>16540200</v>
      </c>
      <c r="AC20" s="10">
        <v>13.23</v>
      </c>
      <c r="AE20" s="138">
        <f t="shared" si="4"/>
        <v>6.8493150684931781E-3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42674</v>
      </c>
      <c r="X21" s="10">
        <v>13.65</v>
      </c>
      <c r="Y21" s="10">
        <v>13.68</v>
      </c>
      <c r="Z21" s="10">
        <v>13.14</v>
      </c>
      <c r="AA21" s="10">
        <v>13.18</v>
      </c>
      <c r="AB21" s="95">
        <v>16153800</v>
      </c>
      <c r="AC21" s="10">
        <v>13.14</v>
      </c>
      <c r="AE21" s="138">
        <f t="shared" si="4"/>
        <v>-3.8771031455742455E-2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42671</v>
      </c>
      <c r="X22" s="10">
        <v>13.88</v>
      </c>
      <c r="Y22" s="10">
        <v>14.23</v>
      </c>
      <c r="Z22" s="10">
        <v>13.65</v>
      </c>
      <c r="AA22" s="10">
        <v>13.72</v>
      </c>
      <c r="AB22" s="95">
        <v>19045800</v>
      </c>
      <c r="AC22" s="10">
        <v>13.67</v>
      </c>
      <c r="AE22" s="138">
        <f t="shared" si="4"/>
        <v>-1.6546762589928043E-2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42670</v>
      </c>
      <c r="X23" s="10">
        <v>14.35</v>
      </c>
      <c r="Y23" s="10">
        <v>14.4</v>
      </c>
      <c r="Z23" s="10">
        <v>13.88</v>
      </c>
      <c r="AA23" s="10">
        <v>13.95</v>
      </c>
      <c r="AB23" s="95">
        <v>18435300</v>
      </c>
      <c r="AC23" s="10">
        <v>13.9</v>
      </c>
      <c r="AE23" s="138">
        <f t="shared" si="4"/>
        <v>-2.1126760563380254E-2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42669</v>
      </c>
      <c r="X24" s="10">
        <v>13.99</v>
      </c>
      <c r="Y24" s="10">
        <v>14.39</v>
      </c>
      <c r="Z24" s="10">
        <v>13.9</v>
      </c>
      <c r="AA24" s="10">
        <v>14.25</v>
      </c>
      <c r="AB24" s="95">
        <v>13519800</v>
      </c>
      <c r="AC24" s="10">
        <v>14.2</v>
      </c>
      <c r="AE24" s="138">
        <f t="shared" si="4"/>
        <v>4.9539985845716838E-3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42668</v>
      </c>
      <c r="X25" s="10">
        <v>14.45</v>
      </c>
      <c r="Y25" s="10">
        <v>14.65</v>
      </c>
      <c r="Z25" s="10">
        <v>14.15</v>
      </c>
      <c r="AA25" s="10">
        <v>14.18</v>
      </c>
      <c r="AB25" s="95">
        <v>9830500</v>
      </c>
      <c r="AC25" s="10">
        <v>14.13</v>
      </c>
      <c r="AE25" s="138">
        <f t="shared" si="4"/>
        <v>-2.8198074277854035E-2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42667</v>
      </c>
      <c r="X26" s="10">
        <v>14.59</v>
      </c>
      <c r="Y26" s="10">
        <v>14.77</v>
      </c>
      <c r="Z26" s="10">
        <v>14.26</v>
      </c>
      <c r="AA26" s="10">
        <v>14.59</v>
      </c>
      <c r="AB26" s="95">
        <v>10074900</v>
      </c>
      <c r="AC26" s="10">
        <v>14.54</v>
      </c>
      <c r="AE26" s="138">
        <f t="shared" si="4"/>
        <v>-3.4270047978067764E-3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42664</v>
      </c>
      <c r="X27" s="10">
        <v>14.57</v>
      </c>
      <c r="Y27" s="10">
        <v>14.75</v>
      </c>
      <c r="Z27" s="10">
        <v>14.5</v>
      </c>
      <c r="AA27" s="10">
        <v>14.64</v>
      </c>
      <c r="AB27" s="95">
        <v>8355000</v>
      </c>
      <c r="AC27" s="10">
        <v>14.59</v>
      </c>
      <c r="AE27" s="138">
        <f t="shared" si="4"/>
        <v>-4.0955631399317571E-3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42663</v>
      </c>
      <c r="X28" s="10">
        <v>14.47</v>
      </c>
      <c r="Y28" s="10">
        <v>14.7</v>
      </c>
      <c r="Z28" s="10">
        <v>14.27</v>
      </c>
      <c r="AA28" s="10">
        <v>14.7</v>
      </c>
      <c r="AB28" s="95">
        <v>12850500</v>
      </c>
      <c r="AC28" s="10">
        <v>14.65</v>
      </c>
      <c r="AE28" s="138">
        <f t="shared" si="4"/>
        <v>3.4246575342467001E-3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42662</v>
      </c>
      <c r="X29" s="10">
        <v>14.35</v>
      </c>
      <c r="Y29" s="10">
        <v>14.86</v>
      </c>
      <c r="Z29" s="10">
        <v>14.31</v>
      </c>
      <c r="AA29" s="10">
        <v>14.65</v>
      </c>
      <c r="AB29" s="95">
        <v>15798500</v>
      </c>
      <c r="AC29" s="10">
        <v>14.6</v>
      </c>
      <c r="AE29" s="138">
        <f t="shared" si="4"/>
        <v>3.180212014134276E-2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42661</v>
      </c>
      <c r="X30" s="10">
        <v>14.4</v>
      </c>
      <c r="Y30" s="10">
        <v>14.42</v>
      </c>
      <c r="Z30" s="10">
        <v>14.01</v>
      </c>
      <c r="AA30" s="10">
        <v>14.2</v>
      </c>
      <c r="AB30" s="95">
        <v>15738400</v>
      </c>
      <c r="AC30" s="10">
        <v>14.15</v>
      </c>
      <c r="AE30" s="138">
        <f t="shared" si="4"/>
        <v>1.4154281670204494E-3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42660</v>
      </c>
      <c r="X31" s="10">
        <v>14.39</v>
      </c>
      <c r="Y31" s="10">
        <v>14.56</v>
      </c>
      <c r="Z31" s="10">
        <v>14.03</v>
      </c>
      <c r="AA31" s="10">
        <v>14.18</v>
      </c>
      <c r="AB31" s="95">
        <v>13373600</v>
      </c>
      <c r="AC31" s="10">
        <v>14.13</v>
      </c>
      <c r="AE31" s="138">
        <f t="shared" si="4"/>
        <v>-2.7529249827942137E-2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42657</v>
      </c>
      <c r="X32" s="10">
        <v>14.87</v>
      </c>
      <c r="Y32" s="10">
        <v>14.94</v>
      </c>
      <c r="Z32" s="10">
        <v>14.54</v>
      </c>
      <c r="AA32" s="10">
        <v>14.58</v>
      </c>
      <c r="AB32" s="95">
        <v>11115800</v>
      </c>
      <c r="AC32" s="10">
        <v>14.53</v>
      </c>
      <c r="AE32" s="138">
        <f t="shared" si="4"/>
        <v>-1.357773251866945E-2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42656</v>
      </c>
      <c r="X33" s="10">
        <v>14.77</v>
      </c>
      <c r="Y33" s="10">
        <v>14.93</v>
      </c>
      <c r="Z33" s="10">
        <v>14.52</v>
      </c>
      <c r="AA33" s="10">
        <v>14.78</v>
      </c>
      <c r="AB33" s="95">
        <v>12611400</v>
      </c>
      <c r="AC33" s="10">
        <v>14.73</v>
      </c>
      <c r="AE33" s="138">
        <f t="shared" si="4"/>
        <v>-1.0745466756212241E-2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42655</v>
      </c>
      <c r="X34" s="10">
        <v>15</v>
      </c>
      <c r="Y34" s="10">
        <v>15.06</v>
      </c>
      <c r="Z34" s="10">
        <v>14.78</v>
      </c>
      <c r="AA34" s="10">
        <v>14.94</v>
      </c>
      <c r="AB34" s="95">
        <v>11786000</v>
      </c>
      <c r="AC34" s="10">
        <v>14.89</v>
      </c>
      <c r="AE34" s="138">
        <f t="shared" si="4"/>
        <v>-9.3147039254822817E-3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42654</v>
      </c>
      <c r="X35" s="10">
        <v>15.6</v>
      </c>
      <c r="Y35" s="10">
        <v>15.65</v>
      </c>
      <c r="Z35" s="10">
        <v>14.92</v>
      </c>
      <c r="AA35" s="10">
        <v>15.08</v>
      </c>
      <c r="AB35" s="95">
        <v>15994700</v>
      </c>
      <c r="AC35" s="10">
        <v>15.03</v>
      </c>
      <c r="AE35" s="138">
        <f t="shared" si="4"/>
        <v>-4.0842373962986622E-2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42653</v>
      </c>
      <c r="X36" s="10">
        <v>15.84</v>
      </c>
      <c r="Y36" s="10">
        <v>15.95</v>
      </c>
      <c r="Z36" s="10">
        <v>15.61</v>
      </c>
      <c r="AA36" s="10">
        <v>15.72</v>
      </c>
      <c r="AB36" s="95">
        <v>10553600</v>
      </c>
      <c r="AC36" s="10">
        <v>15.67</v>
      </c>
      <c r="AE36" s="138">
        <f t="shared" si="4"/>
        <v>1.0315925209542165E-2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42650</v>
      </c>
      <c r="X37" s="10">
        <v>16.11</v>
      </c>
      <c r="Y37" s="10">
        <v>16.18</v>
      </c>
      <c r="Z37" s="10">
        <v>15.5</v>
      </c>
      <c r="AA37" s="10">
        <v>15.56</v>
      </c>
      <c r="AB37" s="95">
        <v>16881100</v>
      </c>
      <c r="AC37" s="10">
        <v>15.51</v>
      </c>
      <c r="AE37" s="138">
        <f t="shared" si="4"/>
        <v>-3.2439176543980097E-2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42649</v>
      </c>
      <c r="X38" s="10">
        <v>16.27</v>
      </c>
      <c r="Y38" s="10">
        <v>16.34</v>
      </c>
      <c r="Z38" s="10">
        <v>15.82</v>
      </c>
      <c r="AA38" s="10">
        <v>16.079999999999998</v>
      </c>
      <c r="AB38" s="95">
        <v>13514900</v>
      </c>
      <c r="AC38" s="10">
        <v>16.03</v>
      </c>
      <c r="AE38" s="138">
        <f t="shared" si="4"/>
        <v>-2.4891101431238072E-3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42648</v>
      </c>
      <c r="X39" s="10">
        <v>15.93</v>
      </c>
      <c r="Y39" s="10">
        <v>16.399999999999999</v>
      </c>
      <c r="Z39" s="10">
        <v>15.87</v>
      </c>
      <c r="AA39" s="10">
        <v>16.12</v>
      </c>
      <c r="AB39" s="95">
        <v>17660800</v>
      </c>
      <c r="AC39" s="10">
        <v>16.07</v>
      </c>
      <c r="AE39" s="138">
        <f t="shared" si="4"/>
        <v>3.145057766367132E-2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42647</v>
      </c>
      <c r="X40" s="10">
        <v>16.02</v>
      </c>
      <c r="Y40" s="10">
        <v>16.14</v>
      </c>
      <c r="Z40" s="10">
        <v>15.52</v>
      </c>
      <c r="AA40" s="10">
        <v>15.63</v>
      </c>
      <c r="AB40" s="95">
        <v>13750500</v>
      </c>
      <c r="AC40" s="10">
        <v>15.58</v>
      </c>
      <c r="AE40" s="138">
        <f t="shared" si="4"/>
        <v>-2.1971123666038928E-2</v>
      </c>
    </row>
    <row r="41" spans="2:31" ht="20.25" thickBot="1" x14ac:dyDescent="0.35">
      <c r="B41" s="626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8" t="s">
        <v>78</v>
      </c>
      <c r="P41" s="618"/>
      <c r="W41" s="133">
        <v>42646</v>
      </c>
      <c r="X41" s="10">
        <v>15.89</v>
      </c>
      <c r="Y41" s="10">
        <v>16.09</v>
      </c>
      <c r="Z41" s="10">
        <v>15.61</v>
      </c>
      <c r="AA41" s="10">
        <v>15.98</v>
      </c>
      <c r="AB41" s="95">
        <v>10465300</v>
      </c>
      <c r="AC41" s="10">
        <v>15.93</v>
      </c>
      <c r="AE41" s="138">
        <f t="shared" si="4"/>
        <v>1.0786802030456899E-2</v>
      </c>
    </row>
    <row r="42" spans="2:31" ht="21" thickTop="1" thickBot="1" x14ac:dyDescent="0.35">
      <c r="B42" s="626"/>
      <c r="C42" s="7">
        <v>340</v>
      </c>
      <c r="D42" s="79">
        <v>17.8</v>
      </c>
      <c r="E42" s="44">
        <v>0</v>
      </c>
      <c r="F42" s="44">
        <f t="shared" si="1"/>
        <v>6052</v>
      </c>
      <c r="G42" s="623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18.238999999999997</v>
      </c>
      <c r="T42" s="134" t="s">
        <v>92</v>
      </c>
      <c r="W42" s="133">
        <v>42643</v>
      </c>
      <c r="X42" s="10">
        <v>15.95</v>
      </c>
      <c r="Y42" s="10">
        <v>16.16</v>
      </c>
      <c r="Z42" s="10">
        <v>15.76</v>
      </c>
      <c r="AA42" s="10">
        <v>15.81</v>
      </c>
      <c r="AB42" s="95">
        <v>19307900</v>
      </c>
      <c r="AC42" s="10">
        <v>15.76</v>
      </c>
      <c r="AE42" s="138">
        <f t="shared" si="4"/>
        <v>-5.6782334384858357E-3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3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18.089499999999997</v>
      </c>
      <c r="T43" s="135" t="s">
        <v>98</v>
      </c>
      <c r="U43" s="129">
        <v>16.78</v>
      </c>
      <c r="W43" s="133">
        <v>42642</v>
      </c>
      <c r="X43" s="10">
        <v>15.28</v>
      </c>
      <c r="Y43" s="10">
        <v>16.25</v>
      </c>
      <c r="Z43" s="10">
        <v>15.28</v>
      </c>
      <c r="AA43" s="10">
        <v>15.9</v>
      </c>
      <c r="AB43" s="95">
        <v>34965500</v>
      </c>
      <c r="AC43" s="10">
        <v>15.85</v>
      </c>
      <c r="AE43" s="138">
        <f t="shared" si="4"/>
        <v>4.7587574355584916E-2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3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17.939999999999998</v>
      </c>
      <c r="T44" s="136" t="s">
        <v>99</v>
      </c>
      <c r="U44" s="130">
        <v>16.63</v>
      </c>
      <c r="W44" s="133">
        <v>42641</v>
      </c>
      <c r="X44" s="10">
        <v>14.21</v>
      </c>
      <c r="Y44" s="10">
        <v>15.24</v>
      </c>
      <c r="Z44" s="10">
        <v>13.84</v>
      </c>
      <c r="AA44" s="10">
        <v>15.18</v>
      </c>
      <c r="AB44" s="95">
        <v>30979900</v>
      </c>
      <c r="AC44" s="10">
        <v>15.13</v>
      </c>
      <c r="AE44" s="138">
        <f t="shared" si="4"/>
        <v>7.994289793005005E-2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3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17.790499999999998</v>
      </c>
      <c r="T45" s="136" t="s">
        <v>100</v>
      </c>
      <c r="U45" s="130" t="s">
        <v>573</v>
      </c>
      <c r="W45" s="133">
        <v>42640</v>
      </c>
      <c r="X45" s="10">
        <v>14.16</v>
      </c>
      <c r="Y45" s="10">
        <v>14.22</v>
      </c>
      <c r="Z45" s="10">
        <v>13.9</v>
      </c>
      <c r="AA45" s="10">
        <v>14.06</v>
      </c>
      <c r="AB45" s="95">
        <v>16028700</v>
      </c>
      <c r="AC45" s="10">
        <v>14.01</v>
      </c>
      <c r="AE45" s="138">
        <f t="shared" si="4"/>
        <v>-2.4373259052924756E-2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17.640999999999998</v>
      </c>
      <c r="T46" s="136" t="s">
        <v>101</v>
      </c>
      <c r="U46" s="130" t="s">
        <v>574</v>
      </c>
      <c r="W46" s="133">
        <v>42639</v>
      </c>
      <c r="X46" s="10">
        <v>14.55</v>
      </c>
      <c r="Y46" s="10">
        <v>14.85</v>
      </c>
      <c r="Z46" s="10">
        <v>14.38</v>
      </c>
      <c r="AA46" s="10">
        <v>14.41</v>
      </c>
      <c r="AB46" s="95">
        <v>11913000</v>
      </c>
      <c r="AC46" s="10">
        <v>14.36</v>
      </c>
      <c r="AE46" s="138">
        <f t="shared" si="4"/>
        <v>-5.5401662049862077E-3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17.491499999999998</v>
      </c>
      <c r="T47" s="136" t="s">
        <v>102</v>
      </c>
      <c r="U47" s="130">
        <v>18.12</v>
      </c>
      <c r="W47" s="133">
        <v>42636</v>
      </c>
      <c r="X47" s="10">
        <v>14.71</v>
      </c>
      <c r="Y47" s="10">
        <v>15.1</v>
      </c>
      <c r="Z47" s="10">
        <v>14.26</v>
      </c>
      <c r="AA47" s="10">
        <v>14.49</v>
      </c>
      <c r="AB47" s="95">
        <v>22031500</v>
      </c>
      <c r="AC47" s="10">
        <v>14.44</v>
      </c>
      <c r="AE47" s="138">
        <f t="shared" si="4"/>
        <v>-2.5641025641025661E-2</v>
      </c>
    </row>
    <row r="48" spans="2:31" x14ac:dyDescent="0.25">
      <c r="B48" s="530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17.341999999999999</v>
      </c>
      <c r="T48" s="136" t="s">
        <v>103</v>
      </c>
      <c r="U48" s="130">
        <v>2.4640499999999999</v>
      </c>
      <c r="W48" s="133">
        <v>42635</v>
      </c>
      <c r="X48" s="10">
        <v>14.8</v>
      </c>
      <c r="Y48" s="10">
        <v>15.23</v>
      </c>
      <c r="Z48" s="10">
        <v>14.74</v>
      </c>
      <c r="AA48" s="10">
        <v>14.87</v>
      </c>
      <c r="AB48" s="95">
        <v>17035300</v>
      </c>
      <c r="AC48" s="10">
        <v>14.82</v>
      </c>
      <c r="AE48" s="138">
        <f t="shared" si="4"/>
        <v>1.5068493150685036E-2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17.192499999999999</v>
      </c>
      <c r="T49" s="136" t="s">
        <v>122</v>
      </c>
      <c r="U49" s="130" t="s">
        <v>552</v>
      </c>
      <c r="W49" s="133">
        <v>42634</v>
      </c>
      <c r="X49" s="10">
        <v>14.11</v>
      </c>
      <c r="Y49" s="10">
        <v>14.68</v>
      </c>
      <c r="Z49" s="10">
        <v>14.07</v>
      </c>
      <c r="AA49" s="10">
        <v>14.65</v>
      </c>
      <c r="AB49" s="95">
        <v>18859300</v>
      </c>
      <c r="AC49" s="10">
        <v>14.6</v>
      </c>
      <c r="AE49" s="138">
        <f t="shared" si="4"/>
        <v>5.6439942112879837E-2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17.042999999999999</v>
      </c>
      <c r="T50" s="136"/>
      <c r="U50" s="130"/>
      <c r="W50" s="133">
        <v>42633</v>
      </c>
      <c r="X50" s="10">
        <v>14.02</v>
      </c>
      <c r="Y50" s="10">
        <v>14.31</v>
      </c>
      <c r="Z50" s="10">
        <v>13.8</v>
      </c>
      <c r="AA50" s="10">
        <v>13.87</v>
      </c>
      <c r="AB50" s="95">
        <v>15967200</v>
      </c>
      <c r="AC50" s="10">
        <v>13.82</v>
      </c>
      <c r="AE50" s="138">
        <f t="shared" si="4"/>
        <v>-1.5669515669515577E-2</v>
      </c>
    </row>
    <row r="51" spans="2:31" x14ac:dyDescent="0.25">
      <c r="B51" s="530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16.893499999999996</v>
      </c>
      <c r="T51" s="136" t="s">
        <v>105</v>
      </c>
      <c r="U51" s="130" t="s">
        <v>575</v>
      </c>
      <c r="W51" s="133">
        <v>42632</v>
      </c>
      <c r="X51" s="10">
        <v>14.5</v>
      </c>
      <c r="Y51" s="10">
        <v>14.63</v>
      </c>
      <c r="Z51" s="10">
        <v>14.08</v>
      </c>
      <c r="AA51" s="10">
        <v>14.09</v>
      </c>
      <c r="AB51" s="95">
        <v>12868800</v>
      </c>
      <c r="AC51" s="10">
        <v>14.04</v>
      </c>
      <c r="AE51" s="138">
        <f t="shared" si="4"/>
        <v>-1.0570824524312905E-2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16.744</v>
      </c>
      <c r="T52" s="136" t="s">
        <v>106</v>
      </c>
      <c r="U52" s="130" t="s">
        <v>576</v>
      </c>
      <c r="W52" s="133">
        <v>42629</v>
      </c>
      <c r="X52" s="10">
        <v>13.95</v>
      </c>
      <c r="Y52" s="10">
        <v>14.28</v>
      </c>
      <c r="Z52" s="10">
        <v>13.9</v>
      </c>
      <c r="AA52" s="10">
        <v>14.24</v>
      </c>
      <c r="AB52" s="95">
        <v>12956500</v>
      </c>
      <c r="AC52" s="10">
        <v>14.19</v>
      </c>
      <c r="AE52" s="138">
        <f t="shared" si="4"/>
        <v>-1.4074595355384467E-3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8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16.5945</v>
      </c>
      <c r="T53" s="136" t="s">
        <v>107</v>
      </c>
      <c r="U53" s="131">
        <v>7921576</v>
      </c>
      <c r="W53" s="133">
        <v>42628</v>
      </c>
      <c r="X53" s="10">
        <v>14.12</v>
      </c>
      <c r="Y53" s="10">
        <v>14.5</v>
      </c>
      <c r="Z53" s="10">
        <v>14.08</v>
      </c>
      <c r="AA53" s="10">
        <v>14.26</v>
      </c>
      <c r="AB53" s="95">
        <v>12191200</v>
      </c>
      <c r="AC53" s="10">
        <v>14.21</v>
      </c>
      <c r="AE53" s="138">
        <f t="shared" si="4"/>
        <v>1.7908309455587412E-2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16.445</v>
      </c>
      <c r="T54" s="136" t="s">
        <v>110</v>
      </c>
      <c r="U54" s="131">
        <v>16628700</v>
      </c>
      <c r="W54" s="133">
        <v>42627</v>
      </c>
      <c r="X54" s="10">
        <v>14.3</v>
      </c>
      <c r="Y54" s="10">
        <v>14.58</v>
      </c>
      <c r="Z54" s="10">
        <v>13.95</v>
      </c>
      <c r="AA54" s="10">
        <v>14.01</v>
      </c>
      <c r="AB54" s="95">
        <v>18840400</v>
      </c>
      <c r="AC54" s="10">
        <v>13.96</v>
      </c>
      <c r="AE54" s="138">
        <f t="shared" si="4"/>
        <v>-2.3093072078376409E-2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16.295500000000001</v>
      </c>
      <c r="T55" s="136" t="s">
        <v>108</v>
      </c>
      <c r="U55" s="130" t="s">
        <v>577</v>
      </c>
      <c r="W55" s="133">
        <v>42626</v>
      </c>
      <c r="X55" s="10">
        <v>15.09</v>
      </c>
      <c r="Y55" s="10">
        <v>15.1</v>
      </c>
      <c r="Z55" s="10">
        <v>14.23</v>
      </c>
      <c r="AA55" s="10">
        <v>14.34</v>
      </c>
      <c r="AB55" s="95">
        <v>28846500</v>
      </c>
      <c r="AC55" s="10">
        <v>14.29</v>
      </c>
      <c r="AE55" s="138">
        <f t="shared" si="4"/>
        <v>-7.3281452658884638E-2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16.146000000000001</v>
      </c>
      <c r="T56" s="136" t="s">
        <v>111</v>
      </c>
      <c r="U56" s="130" t="s">
        <v>129</v>
      </c>
      <c r="W56" s="133">
        <v>42625</v>
      </c>
      <c r="X56" s="10">
        <v>15.4</v>
      </c>
      <c r="Y56" s="10">
        <v>15.74</v>
      </c>
      <c r="Z56" s="10">
        <v>15.07</v>
      </c>
      <c r="AA56" s="10">
        <v>15.47</v>
      </c>
      <c r="AB56" s="95">
        <v>18951200</v>
      </c>
      <c r="AC56" s="10">
        <v>15.42</v>
      </c>
      <c r="AE56" s="138">
        <f t="shared" si="4"/>
        <v>-1.2804097311139517E-2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15.996500000000001</v>
      </c>
      <c r="T57" s="136" t="s">
        <v>112</v>
      </c>
      <c r="U57" s="130">
        <v>-2.0099999999999998</v>
      </c>
      <c r="W57" s="133">
        <v>42622</v>
      </c>
      <c r="X57" s="10">
        <v>16.440000000000001</v>
      </c>
      <c r="Y57" s="10">
        <v>16.61</v>
      </c>
      <c r="Z57" s="10">
        <v>15.67</v>
      </c>
      <c r="AA57" s="10">
        <v>15.67</v>
      </c>
      <c r="AB57" s="95">
        <v>17156500</v>
      </c>
      <c r="AC57" s="10">
        <v>15.62</v>
      </c>
      <c r="AE57" s="138">
        <f t="shared" si="4"/>
        <v>-6.3549160671462879E-2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15.847</v>
      </c>
      <c r="T58" s="136" t="s">
        <v>109</v>
      </c>
      <c r="U58" s="130" t="s">
        <v>578</v>
      </c>
      <c r="W58" s="133">
        <v>42621</v>
      </c>
      <c r="X58" s="10">
        <v>15.89</v>
      </c>
      <c r="Y58" s="10">
        <v>16.899999999999999</v>
      </c>
      <c r="Z58" s="10">
        <v>15.77</v>
      </c>
      <c r="AA58" s="10">
        <v>16.739999999999998</v>
      </c>
      <c r="AB58" s="95">
        <v>26230500</v>
      </c>
      <c r="AC58" s="10">
        <v>16.68</v>
      </c>
      <c r="AE58" s="138">
        <f t="shared" si="4"/>
        <v>6.6496163682864484E-2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15.6975</v>
      </c>
      <c r="W59" s="133">
        <v>42620</v>
      </c>
      <c r="X59" s="10">
        <v>15.8</v>
      </c>
      <c r="Y59" s="10">
        <v>15.93</v>
      </c>
      <c r="Z59" s="10">
        <v>15.47</v>
      </c>
      <c r="AA59" s="10">
        <v>15.69</v>
      </c>
      <c r="AB59" s="95">
        <v>12819100</v>
      </c>
      <c r="AC59" s="10">
        <v>15.64</v>
      </c>
      <c r="AE59" s="138">
        <f t="shared" si="4"/>
        <v>3.207184092366866E-3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15.548</v>
      </c>
      <c r="W60" s="133">
        <v>42619</v>
      </c>
      <c r="X60" s="10">
        <v>15.57</v>
      </c>
      <c r="Y60" s="10">
        <v>15.71</v>
      </c>
      <c r="Z60" s="10">
        <v>15.28</v>
      </c>
      <c r="AA60" s="10">
        <v>15.64</v>
      </c>
      <c r="AB60" s="95">
        <v>10021700</v>
      </c>
      <c r="AC60" s="10">
        <v>15.59</v>
      </c>
      <c r="AE60" s="138">
        <f t="shared" si="4"/>
        <v>9.7150259067357858E-3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15.3985</v>
      </c>
      <c r="W61" s="133">
        <v>42615</v>
      </c>
      <c r="X61" s="10">
        <v>15.37</v>
      </c>
      <c r="Y61" s="10">
        <v>15.69</v>
      </c>
      <c r="Z61" s="10">
        <v>15.35</v>
      </c>
      <c r="AA61" s="10">
        <v>15.49</v>
      </c>
      <c r="AB61" s="95">
        <v>12584600</v>
      </c>
      <c r="AC61" s="10">
        <v>15.44</v>
      </c>
      <c r="AE61" s="138">
        <f t="shared" si="4"/>
        <v>2.5232403718459473E-2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15.248999999999999</v>
      </c>
      <c r="W62" s="133">
        <v>42614</v>
      </c>
      <c r="X62" s="10">
        <v>14.96</v>
      </c>
      <c r="Y62" s="10">
        <v>15.26</v>
      </c>
      <c r="Z62" s="10">
        <v>14.82</v>
      </c>
      <c r="AA62" s="10">
        <v>15.11</v>
      </c>
      <c r="AB62" s="95">
        <v>14881800</v>
      </c>
      <c r="AC62" s="10">
        <v>15.06</v>
      </c>
      <c r="AE62" s="138">
        <f t="shared" si="4"/>
        <v>6.0120240480960874E-3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15.099499999999999</v>
      </c>
      <c r="W63" s="133">
        <v>42613</v>
      </c>
      <c r="X63" s="10">
        <v>15.4</v>
      </c>
      <c r="Y63" s="10">
        <v>15.51</v>
      </c>
      <c r="Z63" s="10">
        <v>14.92</v>
      </c>
      <c r="AA63" s="10">
        <v>15.02</v>
      </c>
      <c r="AB63" s="95">
        <v>17317200</v>
      </c>
      <c r="AC63" s="10">
        <v>14.97</v>
      </c>
      <c r="AE63" s="138">
        <f t="shared" si="4"/>
        <v>-3.4193548387096762E-2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14.95</v>
      </c>
      <c r="W64" s="133">
        <v>42612</v>
      </c>
      <c r="X64" s="10">
        <v>15.99</v>
      </c>
      <c r="Y64" s="10">
        <v>16.16</v>
      </c>
      <c r="Z64" s="10">
        <v>15.42</v>
      </c>
      <c r="AA64" s="10">
        <v>15.55</v>
      </c>
      <c r="AB64" s="95">
        <v>15529300</v>
      </c>
      <c r="AC64" s="10">
        <v>15.5</v>
      </c>
      <c r="AE64" s="138">
        <f t="shared" si="4"/>
        <v>-2.7603513174404015E-2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14.8005</v>
      </c>
      <c r="W65" s="133">
        <v>42611</v>
      </c>
      <c r="X65" s="10">
        <v>15.84</v>
      </c>
      <c r="Y65" s="10">
        <v>16.079999999999998</v>
      </c>
      <c r="Z65" s="10">
        <v>15.73</v>
      </c>
      <c r="AA65" s="10">
        <v>15.99</v>
      </c>
      <c r="AB65" s="95">
        <v>9884400</v>
      </c>
      <c r="AC65" s="10">
        <v>15.94</v>
      </c>
      <c r="AE65" s="138">
        <f t="shared" si="4"/>
        <v>2.515723270440251E-3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14.651</v>
      </c>
      <c r="W66" s="133">
        <v>42608</v>
      </c>
      <c r="X66" s="10">
        <v>16.07</v>
      </c>
      <c r="Y66" s="10">
        <v>16.32</v>
      </c>
      <c r="Z66" s="10">
        <v>15.75</v>
      </c>
      <c r="AA66" s="10">
        <v>15.95</v>
      </c>
      <c r="AB66" s="95">
        <v>15538800</v>
      </c>
      <c r="AC66" s="10">
        <v>15.9</v>
      </c>
      <c r="AE66" s="138">
        <f t="shared" si="4"/>
        <v>-3.7593984962406291E-3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14.501499999999998</v>
      </c>
      <c r="W67" s="133">
        <v>42607</v>
      </c>
      <c r="X67" s="10">
        <v>16.02</v>
      </c>
      <c r="Y67" s="10">
        <v>16.28</v>
      </c>
      <c r="Z67" s="10">
        <v>15.91</v>
      </c>
      <c r="AA67" s="10">
        <v>16.010000000000002</v>
      </c>
      <c r="AB67" s="95">
        <v>11531900</v>
      </c>
      <c r="AC67" s="10">
        <v>15.96</v>
      </c>
      <c r="AE67" s="138">
        <f t="shared" si="4"/>
        <v>-3.1230480949406836E-3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14.351999999999999</v>
      </c>
      <c r="W68" s="133">
        <v>42606</v>
      </c>
      <c r="X68" s="10">
        <v>16.34</v>
      </c>
      <c r="Y68" s="10">
        <v>16.53</v>
      </c>
      <c r="Z68" s="10">
        <v>15.97</v>
      </c>
      <c r="AA68" s="10">
        <v>16.059999999999999</v>
      </c>
      <c r="AB68" s="95">
        <v>16495700</v>
      </c>
      <c r="AC68" s="10">
        <v>16.010000000000002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14.202499999999999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14.052999999999999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13.903499999999999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13.754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13.6045</v>
      </c>
    </row>
    <row r="74" spans="1:31" ht="15" customHeight="1" x14ac:dyDescent="0.25">
      <c r="B74" s="625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13.455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13.3055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13.155999999999999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13.006499999999999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12.856999999999999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12.7075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9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6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4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4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4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621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621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621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621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622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622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622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621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621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621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06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3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3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3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3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0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0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0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0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4">
        <v>178</v>
      </c>
      <c r="D174" s="240">
        <v>16.059999999999999</v>
      </c>
      <c r="E174" s="3">
        <v>0</v>
      </c>
      <c r="F174" s="3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19" t="s">
        <v>315</v>
      </c>
    </row>
    <row r="177" spans="1:15" x14ac:dyDescent="0.25">
      <c r="B177" s="530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19"/>
    </row>
    <row r="178" spans="1:15" x14ac:dyDescent="0.25">
      <c r="B178" s="530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19"/>
      <c r="O178" s="2"/>
    </row>
    <row r="179" spans="1:15" x14ac:dyDescent="0.25">
      <c r="B179" s="530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0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326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30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30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30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30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30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30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30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3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30" t="s">
        <v>351</v>
      </c>
      <c r="B201" s="530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  <c r="G201" s="473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30"/>
      <c r="B202" s="530">
        <v>42647</v>
      </c>
      <c r="C202" s="4">
        <v>500</v>
      </c>
      <c r="D202" s="240">
        <v>15.62</v>
      </c>
      <c r="E202" s="3">
        <v>0</v>
      </c>
      <c r="F202" s="3">
        <f t="shared" si="20"/>
        <v>7810</v>
      </c>
      <c r="G202" s="473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30"/>
      <c r="B203" s="530">
        <v>42649</v>
      </c>
      <c r="C203" s="4">
        <v>500</v>
      </c>
      <c r="D203" s="240">
        <v>15.97</v>
      </c>
      <c r="E203" s="3">
        <v>0</v>
      </c>
      <c r="F203" s="3">
        <f t="shared" si="20"/>
        <v>7985</v>
      </c>
      <c r="G203" s="473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30"/>
      <c r="B204" s="530">
        <v>42649</v>
      </c>
      <c r="C204" s="4">
        <v>500</v>
      </c>
      <c r="D204" s="240">
        <v>15.84</v>
      </c>
      <c r="E204" s="3">
        <v>0</v>
      </c>
      <c r="F204" s="3">
        <f t="shared" si="20"/>
        <v>7920</v>
      </c>
      <c r="G204" s="473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30">
        <v>42649</v>
      </c>
      <c r="C205" s="4">
        <v>500</v>
      </c>
      <c r="D205" s="240">
        <v>16.079999999999998</v>
      </c>
      <c r="E205" s="3">
        <v>0</v>
      </c>
      <c r="F205" s="3">
        <f t="shared" si="20"/>
        <v>8039.9999999999991</v>
      </c>
      <c r="G205" s="473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30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  <c r="G206" s="473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30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4" x14ac:dyDescent="0.25">
      <c r="B208" s="530">
        <v>42653</v>
      </c>
      <c r="C208" s="4">
        <v>394</v>
      </c>
      <c r="D208" s="80">
        <v>15.72</v>
      </c>
      <c r="E208" s="2">
        <v>0</v>
      </c>
      <c r="F208" s="2">
        <f t="shared" si="20"/>
        <v>6193.68</v>
      </c>
    </row>
    <row r="209" spans="1:6" x14ac:dyDescent="0.25">
      <c r="B209" s="533">
        <v>42653</v>
      </c>
      <c r="C209" s="4">
        <v>6</v>
      </c>
      <c r="D209" s="240">
        <v>15.72</v>
      </c>
      <c r="E209" s="3">
        <v>0</v>
      </c>
      <c r="F209" s="3">
        <f t="shared" si="20"/>
        <v>94.320000000000007</v>
      </c>
    </row>
    <row r="210" spans="1:6" ht="15" customHeight="1" x14ac:dyDescent="0.25">
      <c r="B210" s="533">
        <v>42655</v>
      </c>
      <c r="C210" s="7">
        <v>322</v>
      </c>
      <c r="D210" s="79">
        <v>15.48</v>
      </c>
      <c r="E210" s="44">
        <v>0</v>
      </c>
      <c r="F210" s="44">
        <f t="shared" ref="F210:F229" si="21">C210*D210+E210</f>
        <v>4984.5600000000004</v>
      </c>
    </row>
    <row r="211" spans="1:6" ht="15" customHeight="1" x14ac:dyDescent="0.25">
      <c r="A211" s="630" t="s">
        <v>367</v>
      </c>
      <c r="B211" s="533">
        <v>42668</v>
      </c>
      <c r="C211" s="7">
        <v>500</v>
      </c>
      <c r="D211" s="79">
        <v>14.26</v>
      </c>
      <c r="E211" s="44">
        <v>-2.5</v>
      </c>
      <c r="F211" s="44">
        <f t="shared" si="21"/>
        <v>7127.5</v>
      </c>
    </row>
    <row r="212" spans="1:6" x14ac:dyDescent="0.25">
      <c r="A212" s="630"/>
      <c r="B212" s="533">
        <v>42668</v>
      </c>
      <c r="C212" s="7">
        <v>500</v>
      </c>
      <c r="D212" s="79">
        <v>14.16</v>
      </c>
      <c r="E212" s="44">
        <v>0</v>
      </c>
      <c r="F212" s="44">
        <f t="shared" si="21"/>
        <v>7080</v>
      </c>
    </row>
    <row r="213" spans="1:6" x14ac:dyDescent="0.25">
      <c r="A213" s="630"/>
      <c r="B213" s="533">
        <v>42670</v>
      </c>
      <c r="C213" s="7">
        <v>500</v>
      </c>
      <c r="D213" s="79">
        <v>14.18</v>
      </c>
      <c r="E213" s="44">
        <v>0</v>
      </c>
      <c r="F213" s="44">
        <f t="shared" si="21"/>
        <v>7090</v>
      </c>
    </row>
    <row r="214" spans="1:6" x14ac:dyDescent="0.25">
      <c r="A214" s="630"/>
      <c r="B214" s="533">
        <v>42670</v>
      </c>
      <c r="C214" s="7">
        <v>500</v>
      </c>
      <c r="D214" s="79">
        <v>14.05</v>
      </c>
      <c r="E214" s="44">
        <v>0</v>
      </c>
      <c r="F214" s="44">
        <f t="shared" si="21"/>
        <v>7025</v>
      </c>
    </row>
    <row r="215" spans="1:6" x14ac:dyDescent="0.25">
      <c r="A215" s="630"/>
      <c r="B215" s="533">
        <v>42670</v>
      </c>
      <c r="C215" s="7">
        <v>500</v>
      </c>
      <c r="D215" s="79">
        <v>13.88</v>
      </c>
      <c r="E215" s="44">
        <v>0</v>
      </c>
      <c r="F215" s="44">
        <f t="shared" si="21"/>
        <v>6940</v>
      </c>
    </row>
    <row r="216" spans="1:6" x14ac:dyDescent="0.25">
      <c r="B216" s="533">
        <v>42671</v>
      </c>
      <c r="C216" s="7">
        <v>1000</v>
      </c>
      <c r="D216" s="79">
        <v>14.15</v>
      </c>
      <c r="E216" s="44">
        <v>0</v>
      </c>
      <c r="F216" s="44">
        <f t="shared" si="21"/>
        <v>14150</v>
      </c>
    </row>
    <row r="217" spans="1:6" x14ac:dyDescent="0.25">
      <c r="B217" s="534">
        <v>42674</v>
      </c>
      <c r="C217" s="7">
        <v>300</v>
      </c>
      <c r="D217" s="79">
        <v>13.28</v>
      </c>
      <c r="E217" s="44">
        <v>-1.5</v>
      </c>
      <c r="F217" s="44">
        <f t="shared" si="21"/>
        <v>3982.5</v>
      </c>
    </row>
    <row r="218" spans="1:6" x14ac:dyDescent="0.25">
      <c r="B218" s="534">
        <v>42674</v>
      </c>
      <c r="C218" s="7">
        <v>200</v>
      </c>
      <c r="D218" s="79">
        <v>13.15</v>
      </c>
      <c r="E218" s="44">
        <v>0.02</v>
      </c>
      <c r="F218" s="44">
        <f t="shared" si="21"/>
        <v>2630.02</v>
      </c>
    </row>
    <row r="219" spans="1:6" x14ac:dyDescent="0.25">
      <c r="B219" s="534">
        <v>42676</v>
      </c>
      <c r="C219" s="7">
        <v>200</v>
      </c>
      <c r="D219" s="79">
        <v>12.89</v>
      </c>
      <c r="E219" s="44">
        <v>0</v>
      </c>
      <c r="F219" s="44">
        <f t="shared" si="21"/>
        <v>2578</v>
      </c>
    </row>
    <row r="220" spans="1:6" x14ac:dyDescent="0.25">
      <c r="B220" s="534">
        <v>42678</v>
      </c>
      <c r="C220" s="7">
        <v>1000</v>
      </c>
      <c r="D220" s="79">
        <v>13.69</v>
      </c>
      <c r="E220" s="44">
        <v>0</v>
      </c>
      <c r="F220" s="44">
        <f t="shared" si="21"/>
        <v>13690</v>
      </c>
    </row>
    <row r="221" spans="1:6" x14ac:dyDescent="0.25">
      <c r="B221" s="534">
        <v>42691</v>
      </c>
      <c r="C221" s="7">
        <v>150</v>
      </c>
      <c r="D221" s="79">
        <v>15.48</v>
      </c>
      <c r="E221" s="44">
        <v>0</v>
      </c>
      <c r="F221" s="44">
        <f t="shared" si="21"/>
        <v>2322</v>
      </c>
    </row>
    <row r="222" spans="1:6" x14ac:dyDescent="0.25">
      <c r="B222" s="534">
        <v>42691</v>
      </c>
      <c r="C222" s="4">
        <v>300</v>
      </c>
      <c r="D222" s="80">
        <v>15.48</v>
      </c>
      <c r="E222" s="2">
        <v>0</v>
      </c>
      <c r="F222" s="3">
        <f t="shared" si="21"/>
        <v>4644</v>
      </c>
    </row>
    <row r="223" spans="1:6" x14ac:dyDescent="0.25">
      <c r="B223" s="534">
        <v>42696</v>
      </c>
      <c r="C223" s="4">
        <v>1000</v>
      </c>
      <c r="D223" s="240">
        <v>16.12</v>
      </c>
      <c r="E223" s="3">
        <v>0</v>
      </c>
      <c r="F223" s="3">
        <f t="shared" si="21"/>
        <v>16120.000000000002</v>
      </c>
    </row>
    <row r="224" spans="1:6" x14ac:dyDescent="0.25">
      <c r="B224" s="534">
        <v>42699</v>
      </c>
      <c r="C224" s="4">
        <v>200</v>
      </c>
      <c r="D224" s="240">
        <v>16.28</v>
      </c>
      <c r="E224" s="3">
        <v>0</v>
      </c>
      <c r="F224" s="3">
        <f t="shared" si="21"/>
        <v>3256</v>
      </c>
    </row>
    <row r="225" spans="1:6" ht="15" customHeight="1" x14ac:dyDescent="0.25">
      <c r="B225" s="534">
        <v>42699</v>
      </c>
      <c r="C225" s="4">
        <v>500</v>
      </c>
      <c r="D225" s="240">
        <v>16.16</v>
      </c>
      <c r="E225" s="3">
        <v>0</v>
      </c>
      <c r="F225" s="3">
        <f t="shared" si="21"/>
        <v>8080</v>
      </c>
    </row>
    <row r="226" spans="1:6" ht="18.75" customHeight="1" x14ac:dyDescent="0.25">
      <c r="A226" s="630" t="s">
        <v>637</v>
      </c>
      <c r="B226" s="534">
        <v>42702</v>
      </c>
      <c r="C226" s="4">
        <v>500</v>
      </c>
      <c r="D226" s="240">
        <v>16.059999999999999</v>
      </c>
      <c r="E226" s="2">
        <v>0</v>
      </c>
      <c r="F226" s="2">
        <f t="shared" si="21"/>
        <v>8029.9999999999991</v>
      </c>
    </row>
    <row r="227" spans="1:6" x14ac:dyDescent="0.25">
      <c r="A227" s="630"/>
      <c r="B227" s="534">
        <v>42702</v>
      </c>
      <c r="C227" s="4">
        <v>200</v>
      </c>
      <c r="D227" s="240">
        <v>15.8</v>
      </c>
      <c r="E227" s="2">
        <v>0</v>
      </c>
      <c r="F227" s="2">
        <f t="shared" si="21"/>
        <v>3160</v>
      </c>
    </row>
    <row r="228" spans="1:6" x14ac:dyDescent="0.25">
      <c r="A228" s="630"/>
      <c r="B228" s="534">
        <v>42702</v>
      </c>
      <c r="C228" s="4">
        <v>300</v>
      </c>
      <c r="D228" s="80">
        <v>15.65</v>
      </c>
      <c r="E228" s="2">
        <v>0</v>
      </c>
      <c r="F228" s="2">
        <f t="shared" si="21"/>
        <v>4695</v>
      </c>
    </row>
    <row r="229" spans="1:6" x14ac:dyDescent="0.25">
      <c r="A229" s="630"/>
      <c r="B229" s="534">
        <v>42703</v>
      </c>
      <c r="C229" s="4">
        <v>300</v>
      </c>
      <c r="D229" s="80">
        <v>14.78</v>
      </c>
      <c r="E229" s="2">
        <v>0</v>
      </c>
      <c r="F229" s="2">
        <f t="shared" si="21"/>
        <v>4434</v>
      </c>
    </row>
    <row r="247" spans="1:13" x14ac:dyDescent="0.25">
      <c r="A247" s="32" t="s">
        <v>81</v>
      </c>
      <c r="B247" s="535"/>
      <c r="C247" s="73">
        <f>SUM(C2:C246)</f>
        <v>129262</v>
      </c>
      <c r="D247" s="18"/>
      <c r="E247" s="18"/>
      <c r="F247" s="18">
        <f>SUM(F2:F246)</f>
        <v>1818887.3389999999</v>
      </c>
      <c r="G247" s="14"/>
      <c r="H247" s="73">
        <f>SUM(H2:H246)</f>
        <v>120284</v>
      </c>
      <c r="I247" s="81"/>
      <c r="J247" s="18"/>
      <c r="K247" s="18">
        <f>SUM(K2:K246)</f>
        <v>1677428.3000000019</v>
      </c>
      <c r="L247" s="14"/>
      <c r="M247" s="18">
        <f>SUM(M2:M12)</f>
        <v>2252.2000000000003</v>
      </c>
    </row>
    <row r="248" spans="1:13" ht="15.75" thickBot="1" x14ac:dyDescent="0.3">
      <c r="A248" s="359" t="s">
        <v>201</v>
      </c>
      <c r="B248" s="536"/>
      <c r="C248" s="361">
        <f>SumByColor($A$248, C2:C246)</f>
        <v>120284</v>
      </c>
      <c r="D248" s="361"/>
      <c r="E248" s="361"/>
      <c r="F248" s="362">
        <f>SumByColor($A$248, F2:F246)</f>
        <v>1676712</v>
      </c>
      <c r="G248" s="361"/>
      <c r="H248" s="361">
        <f>SumByColor($A$248, H2:H246)</f>
        <v>120284</v>
      </c>
      <c r="I248" s="361"/>
      <c r="J248" s="362"/>
      <c r="K248" s="362">
        <f>SumByColor($A$248, K2:K246)</f>
        <v>1677449</v>
      </c>
      <c r="L248" s="361"/>
      <c r="M248" s="362">
        <f>SumByColor($A$248, M2:M246)</f>
        <v>2252</v>
      </c>
    </row>
    <row r="250" spans="1:13" x14ac:dyDescent="0.25">
      <c r="B250" s="537" t="s">
        <v>114</v>
      </c>
      <c r="C250" s="191" t="s">
        <v>149</v>
      </c>
      <c r="D250" s="199" t="s">
        <v>148</v>
      </c>
      <c r="E250" s="194" t="s">
        <v>150</v>
      </c>
      <c r="F250" s="195" t="s">
        <v>65</v>
      </c>
      <c r="G250" s="229" t="s">
        <v>154</v>
      </c>
      <c r="H250" s="195" t="s">
        <v>88</v>
      </c>
      <c r="I250" s="229" t="s">
        <v>158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2">IF(C251=0, 0,D251*C251)</f>
        <v>68120</v>
      </c>
      <c r="H251" s="232">
        <f t="shared" ref="H251:H257" si="23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2"/>
        <v>0</v>
      </c>
      <c r="H252" s="232" t="str">
        <f t="shared" si="23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2"/>
        <v>0</v>
      </c>
      <c r="H253" s="232" t="str">
        <f t="shared" si="23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2"/>
        <v>75600</v>
      </c>
      <c r="H254" s="232">
        <f t="shared" si="23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2"/>
        <v>0</v>
      </c>
      <c r="H255" s="232" t="str">
        <f t="shared" si="23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2"/>
        <v>82367.28</v>
      </c>
      <c r="H256" s="232">
        <f t="shared" si="23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2"/>
        <v>0</v>
      </c>
      <c r="H257" s="232" t="str">
        <f t="shared" si="23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4">C259*(E259-D259)</f>
        <v>-29017.579999999998</v>
      </c>
      <c r="G259" s="40">
        <f t="shared" ref="G259:G288" si="25">D259*C259</f>
        <v>91417.900000000009</v>
      </c>
      <c r="H259" s="231">
        <f t="shared" ref="H259:H288" si="26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4"/>
        <v>-31836.35999999999</v>
      </c>
      <c r="G260" s="40">
        <f t="shared" si="25"/>
        <v>101483.62</v>
      </c>
      <c r="H260" s="231">
        <f t="shared" si="26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4"/>
        <v>-34009.06</v>
      </c>
      <c r="G261" s="40">
        <f t="shared" si="25"/>
        <v>109418.42</v>
      </c>
      <c r="H261" s="231">
        <f t="shared" si="26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4"/>
        <v>-34008.920000000006</v>
      </c>
      <c r="G262" s="40">
        <f t="shared" si="25"/>
        <v>101358.28000000001</v>
      </c>
      <c r="H262" s="231">
        <f t="shared" si="26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4"/>
        <v>-39575.879999999997</v>
      </c>
      <c r="G263" s="40">
        <f t="shared" si="25"/>
        <v>108716.71999999999</v>
      </c>
      <c r="H263" s="231">
        <f t="shared" si="26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4"/>
        <v>-38892.919999999991</v>
      </c>
      <c r="G264" s="40">
        <f t="shared" si="25"/>
        <v>110180.68</v>
      </c>
      <c r="H264" s="231">
        <f t="shared" si="26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4"/>
        <v>-39649.22</v>
      </c>
      <c r="G265" s="40">
        <f t="shared" si="25"/>
        <v>101232.94</v>
      </c>
      <c r="H265" s="231">
        <f t="shared" si="26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4"/>
        <v>-41303.94</v>
      </c>
      <c r="G266" s="40">
        <f t="shared" si="25"/>
        <v>94046.46</v>
      </c>
      <c r="H266" s="231">
        <f t="shared" si="26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4"/>
        <v>-42699.159999999996</v>
      </c>
      <c r="G267" s="40">
        <f t="shared" si="25"/>
        <v>101024.04</v>
      </c>
      <c r="H267" s="231">
        <f t="shared" si="26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4"/>
        <v>-47715.600000000006</v>
      </c>
      <c r="G268" s="40">
        <f t="shared" si="25"/>
        <v>107500.44</v>
      </c>
      <c r="H268" s="231">
        <f t="shared" si="26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4"/>
        <v>-46809.119999999995</v>
      </c>
      <c r="G269" s="40">
        <f t="shared" si="25"/>
        <v>113864.21999999999</v>
      </c>
      <c r="H269" s="231">
        <f t="shared" si="26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4"/>
        <v>-47694.16</v>
      </c>
      <c r="G270" s="40">
        <f t="shared" si="25"/>
        <v>126525.44</v>
      </c>
      <c r="H270" s="231">
        <f t="shared" si="26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4"/>
        <v>-48128</v>
      </c>
      <c r="G271" s="40">
        <f t="shared" si="25"/>
        <v>129280</v>
      </c>
      <c r="H271" s="231">
        <f t="shared" si="26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4"/>
        <v>-48155.4</v>
      </c>
      <c r="G272" s="40">
        <f t="shared" si="25"/>
        <v>113708.88</v>
      </c>
      <c r="H272" s="231">
        <f t="shared" si="26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4"/>
        <v>-42239.579999999994</v>
      </c>
      <c r="G273" s="40">
        <f t="shared" si="25"/>
        <v>100564.46</v>
      </c>
      <c r="H273" s="231">
        <f t="shared" si="26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4"/>
        <v>-42072.46</v>
      </c>
      <c r="G274" s="40">
        <f t="shared" si="25"/>
        <v>100397.34000000001</v>
      </c>
      <c r="H274" s="231">
        <f t="shared" si="26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4"/>
        <v>-45543.96</v>
      </c>
      <c r="G275" s="40">
        <f t="shared" si="25"/>
        <v>132958.98000000001</v>
      </c>
      <c r="H275" s="231">
        <f t="shared" si="26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4"/>
        <v>-45906.62000000001</v>
      </c>
      <c r="G276" s="40">
        <f t="shared" si="25"/>
        <v>158980.96</v>
      </c>
      <c r="H276" s="231">
        <f t="shared" si="26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4"/>
        <v>-51777.299999999996</v>
      </c>
      <c r="G277" s="40">
        <f t="shared" si="25"/>
        <v>171590.94</v>
      </c>
      <c r="H277" s="231">
        <f t="shared" si="26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4"/>
        <v>-49664.193999999989</v>
      </c>
      <c r="G278" s="40">
        <f t="shared" si="25"/>
        <v>158920.21399999998</v>
      </c>
      <c r="H278" s="231">
        <f t="shared" si="26"/>
        <v>-0.3125102386282968</v>
      </c>
      <c r="I278" s="40"/>
    </row>
    <row r="279" spans="2:9" x14ac:dyDescent="0.25">
      <c r="B279" s="157">
        <v>42374</v>
      </c>
      <c r="C279" s="444">
        <v>7678</v>
      </c>
      <c r="D279" s="445">
        <v>19.010000000000002</v>
      </c>
      <c r="E279" s="40">
        <v>12.76</v>
      </c>
      <c r="F279" s="40">
        <f t="shared" si="24"/>
        <v>-47987.500000000015</v>
      </c>
      <c r="G279" s="40">
        <f t="shared" si="25"/>
        <v>145958.78</v>
      </c>
      <c r="H279" s="231">
        <f t="shared" si="26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4"/>
        <v>-47702.966000000015</v>
      </c>
      <c r="G280" s="40">
        <f t="shared" si="25"/>
        <v>158434.24600000001</v>
      </c>
      <c r="H280" s="231">
        <f t="shared" si="26"/>
        <v>-0.30108999287944355</v>
      </c>
      <c r="I280" s="342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4"/>
        <v>-60971.399999999987</v>
      </c>
      <c r="G281" s="40">
        <f t="shared" si="25"/>
        <v>170139.24</v>
      </c>
      <c r="H281" s="231">
        <f t="shared" si="26"/>
        <v>-0.35836177474402725</v>
      </c>
      <c r="I281" s="342"/>
    </row>
    <row r="282" spans="2:9" x14ac:dyDescent="0.25">
      <c r="B282" s="157">
        <v>42398</v>
      </c>
      <c r="C282" s="447">
        <v>9278</v>
      </c>
      <c r="D282" s="448">
        <v>17.93</v>
      </c>
      <c r="E282" s="40">
        <v>9.56</v>
      </c>
      <c r="F282" s="40">
        <f t="shared" si="24"/>
        <v>-77656.859999999986</v>
      </c>
      <c r="G282" s="40">
        <f t="shared" si="25"/>
        <v>166354.54</v>
      </c>
      <c r="H282" s="231">
        <f t="shared" si="26"/>
        <v>-0.46681539319576126</v>
      </c>
      <c r="I282" s="342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4"/>
        <v>-85359.959999999992</v>
      </c>
      <c r="G283" s="40">
        <f t="shared" si="25"/>
        <v>169945.68</v>
      </c>
      <c r="H283" s="231">
        <f t="shared" si="26"/>
        <v>-0.50227790432801822</v>
      </c>
      <c r="I283" s="342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4"/>
        <v>-100883.47199999999</v>
      </c>
      <c r="G284" s="40">
        <f t="shared" si="25"/>
        <v>169887.61199999999</v>
      </c>
      <c r="H284" s="231">
        <f t="shared" si="26"/>
        <v>-0.59382476928335426</v>
      </c>
      <c r="I284" s="342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4"/>
        <v>-97651.02</v>
      </c>
      <c r="G285" s="40">
        <f t="shared" si="25"/>
        <v>169848.9</v>
      </c>
      <c r="H285" s="231">
        <f t="shared" si="26"/>
        <v>-0.57492877492877492</v>
      </c>
      <c r="I285" s="342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4"/>
        <v>-97231.731999999989</v>
      </c>
      <c r="G286" s="40">
        <f t="shared" si="25"/>
        <v>165974.95199999999</v>
      </c>
      <c r="H286" s="231">
        <f t="shared" si="26"/>
        <v>-0.58582172085821715</v>
      </c>
      <c r="I286" s="342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4"/>
        <v>-97234.865999999995</v>
      </c>
      <c r="G287" s="40">
        <f t="shared" si="25"/>
        <v>169723.08599999998</v>
      </c>
      <c r="H287" s="231">
        <f t="shared" si="26"/>
        <v>-0.57290300507498426</v>
      </c>
      <c r="I287" s="342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4"/>
        <v>-104373.632</v>
      </c>
      <c r="G288" s="40">
        <f t="shared" si="25"/>
        <v>197776.17199999999</v>
      </c>
      <c r="H288" s="231">
        <f t="shared" si="26"/>
        <v>-0.52773613193403301</v>
      </c>
      <c r="I288" s="342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4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2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4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2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7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2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7"/>
        <v>-94166.28</v>
      </c>
      <c r="G292" s="40">
        <f t="shared" ref="G292:G299" si="28">IF(C292=0, 0,D292*C292)</f>
        <v>165387.56</v>
      </c>
      <c r="H292" s="232">
        <f t="shared" ref="H292:H299" si="29">IF(C292=0, D292, (E292-D292)/D292)</f>
        <v>-0.5693673695893452</v>
      </c>
      <c r="I292" s="342"/>
    </row>
    <row r="293" spans="2:9" x14ac:dyDescent="0.25">
      <c r="B293" s="157">
        <v>42426</v>
      </c>
      <c r="C293" s="429">
        <v>8178</v>
      </c>
      <c r="D293" s="446">
        <v>19.245999999999999</v>
      </c>
      <c r="E293" s="40">
        <v>8</v>
      </c>
      <c r="F293" s="236">
        <f t="shared" si="27"/>
        <v>-91969.787999999986</v>
      </c>
      <c r="G293" s="40">
        <f t="shared" si="28"/>
        <v>157393.788</v>
      </c>
      <c r="H293" s="232">
        <f t="shared" si="29"/>
        <v>-0.58432921126467829</v>
      </c>
      <c r="I293" s="342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7"/>
        <v>-91154.7</v>
      </c>
      <c r="G294" s="40">
        <f t="shared" si="28"/>
        <v>145246.5</v>
      </c>
      <c r="H294" s="232">
        <f t="shared" si="29"/>
        <v>-0.62758620689655176</v>
      </c>
      <c r="I294" s="342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7"/>
        <v>-92238.461999999985</v>
      </c>
      <c r="G295" s="40">
        <f t="shared" si="28"/>
        <v>161141.78199999998</v>
      </c>
      <c r="H295" s="232">
        <f t="shared" si="29"/>
        <v>-0.57240562227368186</v>
      </c>
      <c r="I295" s="342"/>
    </row>
    <row r="296" spans="2:9" x14ac:dyDescent="0.25">
      <c r="B296" s="157">
        <v>42429</v>
      </c>
      <c r="C296" s="444">
        <v>7678</v>
      </c>
      <c r="D296" s="445">
        <v>19.876000000000001</v>
      </c>
      <c r="E296" s="40">
        <v>8.2100000000000009</v>
      </c>
      <c r="F296" s="236">
        <f t="shared" si="27"/>
        <v>-89571.54800000001</v>
      </c>
      <c r="G296" s="40">
        <f t="shared" si="28"/>
        <v>152607.92800000001</v>
      </c>
      <c r="H296" s="232">
        <f t="shared" si="29"/>
        <v>-0.58693902193600322</v>
      </c>
      <c r="I296" s="342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7"/>
        <v>-89550.534</v>
      </c>
      <c r="G297" s="40">
        <f t="shared" si="28"/>
        <v>169006.91400000002</v>
      </c>
      <c r="H297" s="232">
        <f t="shared" si="29"/>
        <v>-0.5298631392086125</v>
      </c>
      <c r="I297" s="342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7"/>
        <v>-89678.238000000012</v>
      </c>
      <c r="G298" s="40">
        <f t="shared" si="28"/>
        <v>165029.61800000002</v>
      </c>
      <c r="H298" s="232">
        <f t="shared" si="29"/>
        <v>-0.5434069295367332</v>
      </c>
      <c r="I298" s="342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7"/>
        <v>-89511.821999999986</v>
      </c>
      <c r="G299" s="40">
        <f t="shared" si="28"/>
        <v>168968.20199999999</v>
      </c>
      <c r="H299" s="232">
        <f t="shared" si="29"/>
        <v>-0.5297554270004009</v>
      </c>
      <c r="I299" s="342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0">C300*(E300-D300)</f>
        <v>-89632.347999999984</v>
      </c>
      <c r="G300" s="40">
        <f t="shared" ref="G300:G311" si="31">IF(C300=0, 0,D300*C300)</f>
        <v>164983.728</v>
      </c>
      <c r="H300" s="232">
        <f t="shared" ref="H300:H351" si="32">IF(C300=0, D300, (E300-D300)/D300)</f>
        <v>-0.54327992879394738</v>
      </c>
      <c r="I300" s="342" t="s">
        <v>193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0"/>
        <v>-93372.971999999994</v>
      </c>
      <c r="G301" s="40">
        <f t="shared" si="31"/>
        <v>172761.372</v>
      </c>
      <c r="H301" s="232">
        <f t="shared" si="32"/>
        <v>-0.54047366560622123</v>
      </c>
      <c r="I301" s="342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0"/>
        <v>-91747.44</v>
      </c>
      <c r="G302" s="40">
        <f t="shared" si="31"/>
        <v>168784.32</v>
      </c>
      <c r="H302" s="232">
        <f t="shared" si="32"/>
        <v>-0.54357798165137616</v>
      </c>
      <c r="I302" s="342"/>
    </row>
    <row r="303" spans="2:9" x14ac:dyDescent="0.25">
      <c r="B303" s="157">
        <v>42431</v>
      </c>
      <c r="C303" s="100">
        <v>8678</v>
      </c>
      <c r="D303" s="437">
        <v>18.405999999999999</v>
      </c>
      <c r="E303" s="40">
        <v>9.1</v>
      </c>
      <c r="F303" s="236">
        <f t="shared" si="30"/>
        <v>-80757.467999999993</v>
      </c>
      <c r="G303" s="40">
        <f t="shared" si="31"/>
        <v>159727.26799999998</v>
      </c>
      <c r="H303" s="232">
        <f t="shared" si="32"/>
        <v>-0.50559600130392257</v>
      </c>
      <c r="I303" s="342"/>
    </row>
    <row r="304" spans="2:9" x14ac:dyDescent="0.25">
      <c r="B304" s="157">
        <v>42432</v>
      </c>
      <c r="C304" s="451">
        <v>9278</v>
      </c>
      <c r="D304" s="452">
        <v>17.771999999999998</v>
      </c>
      <c r="E304" s="40">
        <v>9.9700000000000006</v>
      </c>
      <c r="F304" s="236">
        <f t="shared" si="30"/>
        <v>-72386.955999999976</v>
      </c>
      <c r="G304" s="40">
        <f t="shared" si="31"/>
        <v>164888.61599999998</v>
      </c>
      <c r="H304" s="232">
        <f t="shared" si="32"/>
        <v>-0.43900517668242173</v>
      </c>
      <c r="I304" s="342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0"/>
        <v>-62830.615999999987</v>
      </c>
      <c r="G305" s="40">
        <f t="shared" si="31"/>
        <v>164888.61599999998</v>
      </c>
      <c r="H305" s="232">
        <f t="shared" si="32"/>
        <v>-0.38104884087328378</v>
      </c>
      <c r="I305" s="342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0"/>
        <v>-66133.584000000003</v>
      </c>
      <c r="G306" s="40">
        <f t="shared" si="31"/>
        <v>164387.60399999999</v>
      </c>
      <c r="H306" s="232">
        <f t="shared" si="32"/>
        <v>-0.40230274297324753</v>
      </c>
      <c r="I306" s="342" t="s">
        <v>192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0"/>
        <v>-61160.576000000008</v>
      </c>
      <c r="G307" s="40">
        <f t="shared" si="31"/>
        <v>164331.93599999999</v>
      </c>
      <c r="H307" s="232">
        <f t="shared" si="32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7">
        <v>17.704999999999998</v>
      </c>
      <c r="E308" s="40">
        <v>11.45</v>
      </c>
      <c r="F308" s="236">
        <f t="shared" si="30"/>
        <v>-58033.889999999992</v>
      </c>
      <c r="G308" s="40">
        <f t="shared" si="31"/>
        <v>164266.99</v>
      </c>
      <c r="H308" s="232">
        <f t="shared" si="32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7">
        <v>18.734999999999999</v>
      </c>
      <c r="E309" s="40">
        <v>11.63</v>
      </c>
      <c r="F309" s="236">
        <f t="shared" si="30"/>
        <v>-56328.439999999988</v>
      </c>
      <c r="G309" s="40">
        <f t="shared" si="31"/>
        <v>148531.07999999999</v>
      </c>
      <c r="H309" s="232">
        <f t="shared" si="32"/>
        <v>-0.37923672271150249</v>
      </c>
      <c r="I309" s="356"/>
    </row>
    <row r="310" spans="2:9" x14ac:dyDescent="0.25">
      <c r="B310" s="157">
        <v>42450</v>
      </c>
      <c r="C310" s="451">
        <v>9278</v>
      </c>
      <c r="D310" s="452">
        <v>17.670000000000002</v>
      </c>
      <c r="E310" s="40">
        <v>11.43</v>
      </c>
      <c r="F310" s="236">
        <f t="shared" si="30"/>
        <v>-57894.720000000016</v>
      </c>
      <c r="G310" s="40">
        <f t="shared" si="31"/>
        <v>163942.26</v>
      </c>
      <c r="H310" s="232">
        <f t="shared" si="32"/>
        <v>-0.35314091680814946</v>
      </c>
      <c r="I310" s="356"/>
    </row>
    <row r="311" spans="2:9" x14ac:dyDescent="0.25">
      <c r="B311" s="157">
        <v>42451</v>
      </c>
      <c r="C311" s="100">
        <v>9628</v>
      </c>
      <c r="D311" s="437">
        <v>17.428000000000001</v>
      </c>
      <c r="E311" s="40">
        <v>11.31</v>
      </c>
      <c r="F311" s="236">
        <f t="shared" si="30"/>
        <v>-58904.104000000007</v>
      </c>
      <c r="G311" s="40">
        <f t="shared" si="31"/>
        <v>167796.78400000001</v>
      </c>
      <c r="H311" s="232">
        <f t="shared" si="32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3">C312*(E312-D312)</f>
        <v>-69928.587000000014</v>
      </c>
      <c r="G312" s="40">
        <f t="shared" ref="G312:G351" si="34">IF(C312=0, 0,D312*C312)</f>
        <v>206559.20699999999</v>
      </c>
      <c r="H312" s="232">
        <f t="shared" si="32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3"/>
        <v>-66302.234199999992</v>
      </c>
      <c r="G313" s="40">
        <f t="shared" si="34"/>
        <v>185059.5742</v>
      </c>
      <c r="H313" s="232">
        <f t="shared" si="32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7">
        <v>17.311699999999998</v>
      </c>
      <c r="E314" s="40">
        <v>11.14</v>
      </c>
      <c r="F314" s="236">
        <f t="shared" si="33"/>
        <v>-59729.712599999977</v>
      </c>
      <c r="G314" s="40">
        <f t="shared" si="34"/>
        <v>167542.63259999998</v>
      </c>
      <c r="H314" s="232">
        <f t="shared" si="32"/>
        <v>-0.35650456049954643</v>
      </c>
      <c r="I314" s="356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3"/>
        <v>-65233.308000000005</v>
      </c>
      <c r="G315" s="40">
        <f t="shared" si="34"/>
        <v>188202.64799999999</v>
      </c>
      <c r="H315" s="232">
        <f t="shared" si="32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3"/>
        <v>-64902.603600000009</v>
      </c>
      <c r="G316" s="40">
        <f t="shared" si="34"/>
        <v>167102.28360000002</v>
      </c>
      <c r="H316" s="232">
        <f t="shared" si="32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3"/>
        <v>-66452.265800000008</v>
      </c>
      <c r="G317" s="40">
        <f t="shared" si="34"/>
        <v>168143.46580000001</v>
      </c>
      <c r="H317" s="232">
        <f t="shared" si="32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3"/>
        <v>-64191.270599999982</v>
      </c>
      <c r="G318" s="40">
        <f t="shared" si="34"/>
        <v>167068.4106</v>
      </c>
      <c r="H318" s="232">
        <f t="shared" si="32"/>
        <v>-0.38422147172806098</v>
      </c>
      <c r="I318" s="356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3"/>
        <v>-53072.044600000016</v>
      </c>
      <c r="G319" s="40">
        <f t="shared" si="34"/>
        <v>155298.88460000002</v>
      </c>
      <c r="H319" s="232">
        <f t="shared" si="32"/>
        <v>-0.34174131215878684</v>
      </c>
      <c r="I319" s="356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3"/>
        <v>-54016.789200000007</v>
      </c>
      <c r="G320" s="40">
        <f t="shared" si="34"/>
        <v>166959.04920000001</v>
      </c>
      <c r="H320" s="232">
        <f t="shared" si="32"/>
        <v>-0.32353316252593994</v>
      </c>
      <c r="I320" s="356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3"/>
        <v>-40694.080000000002</v>
      </c>
      <c r="G321" s="40">
        <f t="shared" si="34"/>
        <v>148852.48000000001</v>
      </c>
      <c r="H321" s="232">
        <f t="shared" si="32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3"/>
        <v>-41622.116400000006</v>
      </c>
      <c r="G322" s="40">
        <f t="shared" si="34"/>
        <v>161235.47640000001</v>
      </c>
      <c r="H322" s="232">
        <f t="shared" si="32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3"/>
        <v>-39713.673000000003</v>
      </c>
      <c r="G323" s="40">
        <f t="shared" si="34"/>
        <v>166592.253</v>
      </c>
      <c r="H323" s="232">
        <f t="shared" si="32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3"/>
        <v>-39679.2474</v>
      </c>
      <c r="G324" s="40">
        <f t="shared" si="34"/>
        <v>160002.82739999998</v>
      </c>
      <c r="H324" s="232">
        <f t="shared" si="32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3"/>
        <v>-40600.177800000019</v>
      </c>
      <c r="G325" s="40">
        <f t="shared" si="34"/>
        <v>166510.9578</v>
      </c>
      <c r="H325" s="232">
        <f t="shared" si="32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3"/>
        <v>-37192.92720000002</v>
      </c>
      <c r="G326" s="40">
        <f t="shared" si="34"/>
        <v>159811.00720000002</v>
      </c>
      <c r="H326" s="232">
        <f t="shared" si="32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3"/>
        <v>-28198.487200000018</v>
      </c>
      <c r="G327" s="40">
        <f t="shared" si="34"/>
        <v>159811.00720000002</v>
      </c>
      <c r="H327" s="232">
        <f t="shared" si="32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3"/>
        <v>-32939.072999999997</v>
      </c>
      <c r="G328" s="40">
        <f t="shared" si="34"/>
        <v>166785.81299999999</v>
      </c>
      <c r="H328" s="232">
        <f t="shared" si="32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3"/>
        <v>-27080.606799999998</v>
      </c>
      <c r="G329" s="40">
        <f t="shared" si="34"/>
        <v>159610.92679999999</v>
      </c>
      <c r="H329" s="232">
        <f t="shared" si="32"/>
        <v>-0.16966637148804525</v>
      </c>
      <c r="I329" s="356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3"/>
        <v>-23278.161400000005</v>
      </c>
      <c r="G330" s="40">
        <f t="shared" si="34"/>
        <v>159479.6814</v>
      </c>
      <c r="H330" s="232">
        <f t="shared" si="32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3"/>
        <v>-27860.058600000004</v>
      </c>
      <c r="G331" s="40">
        <f t="shared" si="34"/>
        <v>166739.35860000001</v>
      </c>
      <c r="H331" s="232">
        <f t="shared" si="32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3"/>
        <v>-29897.277600000016</v>
      </c>
      <c r="G332" s="40">
        <f t="shared" si="34"/>
        <v>166260.29760000002</v>
      </c>
      <c r="H332" s="232">
        <f t="shared" si="32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3"/>
        <v>-34709.179199999977</v>
      </c>
      <c r="G333" s="40">
        <f t="shared" si="34"/>
        <v>165846.07919999998</v>
      </c>
      <c r="H333" s="232">
        <f t="shared" si="32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3"/>
        <v>-41926.063800000004</v>
      </c>
      <c r="G334" s="40">
        <f t="shared" si="34"/>
        <v>165707.6838</v>
      </c>
      <c r="H334" s="232">
        <f t="shared" si="32"/>
        <v>-0.25301218892542388</v>
      </c>
      <c r="I334" s="356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3"/>
        <v>-48426.330400000006</v>
      </c>
      <c r="G335" s="40">
        <f t="shared" si="34"/>
        <v>190547.59040000002</v>
      </c>
      <c r="H335" s="232">
        <f t="shared" si="32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3"/>
        <v>-48374.515200000002</v>
      </c>
      <c r="G336" s="40">
        <f t="shared" si="34"/>
        <v>165187.97520000002</v>
      </c>
      <c r="H336" s="232">
        <f t="shared" si="32"/>
        <v>-0.29284525790349419</v>
      </c>
      <c r="I336" s="356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3"/>
        <v>-54432.172800000015</v>
      </c>
      <c r="G337" s="40">
        <f t="shared" si="34"/>
        <v>176588.49280000001</v>
      </c>
      <c r="H337" s="232">
        <f t="shared" si="32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3"/>
        <v>-49378.123800000016</v>
      </c>
      <c r="G338" s="40">
        <f t="shared" si="34"/>
        <v>164933.44380000001</v>
      </c>
      <c r="H338" s="232">
        <f t="shared" si="32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3"/>
        <v>-45614.280400000011</v>
      </c>
      <c r="G339" s="40">
        <f t="shared" si="34"/>
        <v>177274.02040000001</v>
      </c>
      <c r="H339" s="232">
        <f t="shared" si="32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3"/>
        <v>-45519.5052</v>
      </c>
      <c r="G340" s="40">
        <f t="shared" si="34"/>
        <v>164849.2452</v>
      </c>
      <c r="H340" s="232">
        <f t="shared" si="32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3"/>
        <v>-45770.165399999983</v>
      </c>
      <c r="G341" s="40">
        <f t="shared" si="34"/>
        <v>164809.56539999999</v>
      </c>
      <c r="H341" s="232">
        <f t="shared" si="32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3"/>
        <v>-41109.240599999997</v>
      </c>
      <c r="G342" s="40">
        <f t="shared" si="34"/>
        <v>164794.08059999999</v>
      </c>
      <c r="H342" s="232">
        <f t="shared" si="32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3"/>
        <v>-37211.283199999991</v>
      </c>
      <c r="G343" s="40">
        <f t="shared" si="34"/>
        <v>158269.10319999998</v>
      </c>
      <c r="H343" s="232">
        <f t="shared" si="32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3"/>
        <v>-38770.067999999999</v>
      </c>
      <c r="G344" s="40">
        <f t="shared" si="34"/>
        <v>164777.628</v>
      </c>
      <c r="H344" s="232">
        <f t="shared" si="32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3"/>
        <v>-33653.890400000018</v>
      </c>
      <c r="G345" s="40">
        <f t="shared" si="34"/>
        <v>157924.0104</v>
      </c>
      <c r="H345" s="232">
        <f t="shared" si="32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3"/>
        <v>-37103.516399999986</v>
      </c>
      <c r="G346" s="40">
        <f t="shared" si="34"/>
        <v>164562.77639999997</v>
      </c>
      <c r="H346" s="232">
        <f t="shared" si="32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3"/>
        <v>-39676.8966</v>
      </c>
      <c r="G347" s="40">
        <f t="shared" si="34"/>
        <v>164523.09660000002</v>
      </c>
      <c r="H347" s="232">
        <f t="shared" si="32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3"/>
        <v>-35572.456799999993</v>
      </c>
      <c r="G348" s="40">
        <f t="shared" si="34"/>
        <v>164483.41680000001</v>
      </c>
      <c r="H348" s="232">
        <f t="shared" si="32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3"/>
        <v>-29514.401999999984</v>
      </c>
      <c r="G349" s="40">
        <f t="shared" si="34"/>
        <v>143679.28200000001</v>
      </c>
      <c r="H349" s="232">
        <f t="shared" si="32"/>
        <v>-0.20541863509590746</v>
      </c>
      <c r="I349" s="40"/>
    </row>
    <row r="350" spans="2:9" x14ac:dyDescent="0.25">
      <c r="B350" s="157">
        <v>42528</v>
      </c>
      <c r="C350" s="444">
        <v>7678</v>
      </c>
      <c r="D350" s="445">
        <v>17.759599999999999</v>
      </c>
      <c r="E350" s="40">
        <v>14.62</v>
      </c>
      <c r="F350" s="236">
        <f t="shared" si="33"/>
        <v>-24105.848799999996</v>
      </c>
      <c r="G350" s="40">
        <f t="shared" si="34"/>
        <v>136358.20879999999</v>
      </c>
      <c r="H350" s="232">
        <f t="shared" si="32"/>
        <v>-0.17678326088425414</v>
      </c>
      <c r="I350" s="40"/>
    </row>
    <row r="351" spans="2:9" x14ac:dyDescent="0.25">
      <c r="B351" s="157">
        <v>42529</v>
      </c>
      <c r="C351" s="429">
        <v>8178</v>
      </c>
      <c r="D351" s="446">
        <v>17.5654</v>
      </c>
      <c r="E351" s="40">
        <v>14.53</v>
      </c>
      <c r="F351" s="236">
        <f t="shared" si="33"/>
        <v>-24823.50120000001</v>
      </c>
      <c r="G351" s="40">
        <f t="shared" si="34"/>
        <v>143649.8412</v>
      </c>
      <c r="H351" s="232">
        <f t="shared" si="32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5">C352*(E352-D352)</f>
        <v>-33713.287800000006</v>
      </c>
      <c r="G352" s="40">
        <f t="shared" ref="G352:G360" si="36">IF(C352=0, 0,D352*C352)</f>
        <v>154198.0478</v>
      </c>
      <c r="H352" s="232">
        <f t="shared" ref="H352:H360" si="37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7">
        <v>17.1052</v>
      </c>
      <c r="E353" s="40">
        <v>13.42</v>
      </c>
      <c r="F353" s="236">
        <f t="shared" si="35"/>
        <v>-34191.285600000003</v>
      </c>
      <c r="G353" s="40">
        <f t="shared" si="36"/>
        <v>158702.04560000001</v>
      </c>
      <c r="H353" s="232">
        <f t="shared" si="37"/>
        <v>-0.21544325702125669</v>
      </c>
      <c r="I353" s="202"/>
    </row>
    <row r="354" spans="2:9" x14ac:dyDescent="0.25">
      <c r="B354" s="157">
        <v>42532</v>
      </c>
      <c r="C354" s="447">
        <v>9278</v>
      </c>
      <c r="D354" s="448">
        <v>17.053000000000001</v>
      </c>
      <c r="E354" s="40">
        <v>13.42</v>
      </c>
      <c r="F354" s="236">
        <f t="shared" si="35"/>
        <v>-33706.974000000009</v>
      </c>
      <c r="G354" s="40">
        <f t="shared" si="36"/>
        <v>158217.734</v>
      </c>
      <c r="H354" s="232">
        <f t="shared" si="37"/>
        <v>-0.21304169354365804</v>
      </c>
      <c r="I354" s="202" t="s">
        <v>189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5"/>
        <v>-35317.9254</v>
      </c>
      <c r="G355" s="40">
        <f t="shared" si="36"/>
        <v>163357.86540000001</v>
      </c>
      <c r="H355" s="232">
        <f t="shared" si="37"/>
        <v>-0.21619972392220058</v>
      </c>
      <c r="I355" s="470" t="s">
        <v>235</v>
      </c>
    </row>
    <row r="356" spans="2:9" x14ac:dyDescent="0.25">
      <c r="B356" s="157">
        <v>42536</v>
      </c>
      <c r="C356" s="447">
        <v>9278</v>
      </c>
      <c r="D356" s="448">
        <v>17.027999999999999</v>
      </c>
      <c r="E356" s="40">
        <v>13.06</v>
      </c>
      <c r="F356" s="236">
        <f t="shared" si="35"/>
        <v>-36815.103999999985</v>
      </c>
      <c r="G356" s="40">
        <f t="shared" si="36"/>
        <v>157985.78399999999</v>
      </c>
      <c r="H356" s="232">
        <f t="shared" si="37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5"/>
        <v>-40329.610399999998</v>
      </c>
      <c r="G357" s="40">
        <f t="shared" si="36"/>
        <v>157881.87039999999</v>
      </c>
      <c r="H357" s="232">
        <f t="shared" si="37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5"/>
        <v>-35684.1158</v>
      </c>
      <c r="G358" s="40">
        <f t="shared" si="36"/>
        <v>157782.59580000001</v>
      </c>
      <c r="H358" s="232">
        <f t="shared" si="37"/>
        <v>-0.2261600249322302</v>
      </c>
      <c r="I358" s="202"/>
    </row>
    <row r="359" spans="2:9" x14ac:dyDescent="0.25">
      <c r="B359" s="157">
        <v>42541</v>
      </c>
      <c r="C359" s="444">
        <v>7678</v>
      </c>
      <c r="D359" s="445">
        <v>17.568000000000001</v>
      </c>
      <c r="E359" s="40">
        <v>14.48</v>
      </c>
      <c r="F359" s="236">
        <f t="shared" si="35"/>
        <v>-23709.664000000008</v>
      </c>
      <c r="G359" s="40">
        <f t="shared" si="36"/>
        <v>134887.10400000002</v>
      </c>
      <c r="H359" s="232">
        <f t="shared" si="37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5"/>
        <v>-19054.279999999995</v>
      </c>
      <c r="G360" s="40">
        <f t="shared" si="36"/>
        <v>121666.28</v>
      </c>
      <c r="H360" s="232">
        <f t="shared" si="37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38">C361*(E361-D361)</f>
        <v>-21366.37</v>
      </c>
      <c r="G361" s="40">
        <f t="shared" ref="G361:G369" si="39">IF(C361=0, 0,D361*C361)</f>
        <v>129041.37</v>
      </c>
      <c r="H361" s="232">
        <f t="shared" ref="H361:H369" si="40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38"/>
        <v>-17585.480000000014</v>
      </c>
      <c r="G362" s="40">
        <f t="shared" si="39"/>
        <v>121421.48000000001</v>
      </c>
      <c r="H362" s="232">
        <f t="shared" si="40"/>
        <v>-0.1448300580753917</v>
      </c>
      <c r="I362" s="202"/>
    </row>
    <row r="363" spans="2:9" x14ac:dyDescent="0.25">
      <c r="B363" s="157">
        <v>42545</v>
      </c>
      <c r="C363" s="444">
        <v>7678</v>
      </c>
      <c r="D363" s="445">
        <v>17.462</v>
      </c>
      <c r="E363" s="40">
        <v>14.41</v>
      </c>
      <c r="F363" s="236">
        <f t="shared" si="38"/>
        <v>-23433.255999999998</v>
      </c>
      <c r="G363" s="40">
        <f t="shared" si="39"/>
        <v>134073.236</v>
      </c>
      <c r="H363" s="232">
        <f t="shared" si="40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38"/>
        <v>-21154.320000000003</v>
      </c>
      <c r="G364" s="40">
        <f t="shared" si="39"/>
        <v>138785.16</v>
      </c>
      <c r="H364" s="232">
        <f t="shared" si="40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38"/>
        <v>-29477.467400000005</v>
      </c>
      <c r="G365" s="40">
        <f t="shared" si="39"/>
        <v>152116.9474</v>
      </c>
      <c r="H365" s="232">
        <f t="shared" si="40"/>
        <v>-0.19378161279089673</v>
      </c>
      <c r="I365" s="202"/>
    </row>
    <row r="366" spans="2:9" x14ac:dyDescent="0.25">
      <c r="B366" s="157">
        <v>42548</v>
      </c>
      <c r="C366" s="449">
        <v>9278</v>
      </c>
      <c r="D366" s="450">
        <v>16.834599999999998</v>
      </c>
      <c r="E366" s="40">
        <v>13.66</v>
      </c>
      <c r="F366" s="236">
        <f t="shared" si="38"/>
        <v>-29453.938799999982</v>
      </c>
      <c r="G366" s="40">
        <f t="shared" si="39"/>
        <v>156191.41879999998</v>
      </c>
      <c r="H366" s="232">
        <f t="shared" si="40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4">
        <v>17.124400000000001</v>
      </c>
      <c r="E367" s="40">
        <v>14.78</v>
      </c>
      <c r="F367" s="236">
        <f t="shared" si="38"/>
        <v>-19172.503200000017</v>
      </c>
      <c r="G367" s="40">
        <f t="shared" si="39"/>
        <v>140043.3432</v>
      </c>
      <c r="H367" s="232">
        <f t="shared" si="40"/>
        <v>-0.13690406671182651</v>
      </c>
      <c r="I367" s="471">
        <v>17</v>
      </c>
    </row>
    <row r="368" spans="2:9" x14ac:dyDescent="0.25">
      <c r="B368" s="157">
        <v>42552</v>
      </c>
      <c r="C368" s="455">
        <v>7678</v>
      </c>
      <c r="D368" s="464">
        <v>17.2315</v>
      </c>
      <c r="E368" s="40">
        <v>15.48</v>
      </c>
      <c r="F368" s="236">
        <f t="shared" si="38"/>
        <v>-13448.017</v>
      </c>
      <c r="G368" s="40">
        <f t="shared" si="39"/>
        <v>132303.45699999999</v>
      </c>
      <c r="H368" s="232">
        <f t="shared" si="40"/>
        <v>-0.1016452427240809</v>
      </c>
      <c r="I368" s="487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38"/>
        <v>-12142.820000000009</v>
      </c>
      <c r="G369" s="40">
        <f t="shared" si="39"/>
        <v>126387.82</v>
      </c>
      <c r="H369" s="232">
        <f t="shared" si="40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1">C370*(E370-D370)</f>
        <v>-11873.480000000014</v>
      </c>
      <c r="G370" s="40">
        <f t="shared" ref="G370:G374" si="42">IF(C370=0, 0,D370*C370)</f>
        <v>118633.48000000001</v>
      </c>
      <c r="H370" s="232">
        <f t="shared" ref="H370:H374" si="43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1"/>
        <v>-11929.199999999995</v>
      </c>
      <c r="G371" s="40">
        <f t="shared" si="42"/>
        <v>106009.2</v>
      </c>
      <c r="H371" s="232">
        <f t="shared" si="43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4">
        <v>16.978899999999999</v>
      </c>
      <c r="E372" s="40">
        <v>14.72</v>
      </c>
      <c r="F372" s="236">
        <f t="shared" si="41"/>
        <v>-18473.284199999991</v>
      </c>
      <c r="G372" s="40">
        <f t="shared" si="42"/>
        <v>138853.4442</v>
      </c>
      <c r="H372" s="232">
        <f t="shared" si="43"/>
        <v>-0.13304159869013887</v>
      </c>
      <c r="I372" s="478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1"/>
        <v>-18423.393999999993</v>
      </c>
      <c r="G373" s="40">
        <f t="shared" si="42"/>
        <v>146163.554</v>
      </c>
      <c r="H373" s="232">
        <f t="shared" si="43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4">
        <v>16.960599999999999</v>
      </c>
      <c r="E374" s="40">
        <v>14.84</v>
      </c>
      <c r="F374" s="236">
        <f t="shared" si="41"/>
        <v>-17342.266799999998</v>
      </c>
      <c r="G374" s="40">
        <f t="shared" si="42"/>
        <v>138703.7868</v>
      </c>
      <c r="H374" s="232">
        <f t="shared" si="43"/>
        <v>-0.12503095409360515</v>
      </c>
      <c r="I374" s="487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4">C375*(E375-D375)</f>
        <v>-17312.610000000008</v>
      </c>
      <c r="G375" s="40">
        <f t="shared" ref="G375" si="45">IF(C375=0, 0,D375*C375)</f>
        <v>146094.13</v>
      </c>
      <c r="H375" s="232">
        <f t="shared" ref="H375" si="46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7">C376*(E376-D376)</f>
        <v>-16618.370000000006</v>
      </c>
      <c r="G376" s="40">
        <f t="shared" ref="G376" si="48">IF(C376=0, 0,D376*C376)</f>
        <v>146094.13</v>
      </c>
      <c r="H376" s="232">
        <f t="shared" ref="H376" si="49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0">C377*(E377-D377)</f>
        <v>-18614.310000000012</v>
      </c>
      <c r="G377" s="40">
        <f t="shared" ref="G377" si="51">IF(C377=0, 0,D377*C377)</f>
        <v>146094.13</v>
      </c>
      <c r="H377" s="232">
        <f t="shared" ref="H377" si="52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3">C378*(E378-D378)</f>
        <v>-10717.330000000011</v>
      </c>
      <c r="G378" s="40">
        <f t="shared" ref="G378:G379" si="54">IF(C378=0, 0,D378*C378)</f>
        <v>146094.13</v>
      </c>
      <c r="H378" s="232">
        <f t="shared" ref="H378:H379" si="55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3"/>
        <v>-13335.061799999996</v>
      </c>
      <c r="G379" s="40">
        <f t="shared" si="54"/>
        <v>146939.08179999999</v>
      </c>
      <c r="H379" s="232">
        <f t="shared" si="55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6">C380*(E380-D380)</f>
        <v>-14034.101799999982</v>
      </c>
      <c r="G380" s="40">
        <f t="shared" ref="G380:G382" si="57">IF(C380=0, 0,D380*C380)</f>
        <v>146939.08179999999</v>
      </c>
      <c r="H380" s="232">
        <f t="shared" ref="H380:H382" si="58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6"/>
        <v>-18125.222999999994</v>
      </c>
      <c r="G381" s="40">
        <f t="shared" si="57"/>
        <v>152910.723</v>
      </c>
      <c r="H381" s="232">
        <f t="shared" si="58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6"/>
        <v>-17204.112599999997</v>
      </c>
      <c r="G382" s="40">
        <f t="shared" si="57"/>
        <v>152812.03260000001</v>
      </c>
      <c r="H382" s="232">
        <f t="shared" si="58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59">C383*(E383-D383)</f>
        <v>-21007.348200000015</v>
      </c>
      <c r="G383" s="40">
        <f t="shared" ref="G383" si="60">IF(C383=0, 0,D383*C383)</f>
        <v>152777.3082</v>
      </c>
      <c r="H383" s="232">
        <f t="shared" ref="H383" si="61">IF(C383=0, D383, (E383-D383)/D383)</f>
        <v>-0.13750306539305823</v>
      </c>
      <c r="I383" s="40"/>
    </row>
    <row r="384" spans="2:9" x14ac:dyDescent="0.25">
      <c r="B384" s="157">
        <v>42573</v>
      </c>
      <c r="C384" s="449">
        <v>9278</v>
      </c>
      <c r="D384" s="450">
        <v>16.679099999999998</v>
      </c>
      <c r="E384" s="40">
        <v>14.11</v>
      </c>
      <c r="F384" s="236">
        <f t="shared" ref="F384:F385" si="62">C384*(E384-D384)</f>
        <v>-23836.109799999987</v>
      </c>
      <c r="G384" s="40">
        <f t="shared" ref="G384:G385" si="63">IF(C384=0, 0,D384*C384)</f>
        <v>154748.68979999999</v>
      </c>
      <c r="H384" s="232">
        <f t="shared" ref="H384:H385" si="64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2"/>
        <v>-28747.721799999992</v>
      </c>
      <c r="G385" s="40">
        <f t="shared" si="63"/>
        <v>157458.96179999999</v>
      </c>
      <c r="H385" s="232">
        <f t="shared" si="64"/>
        <v>-0.18257278894366491</v>
      </c>
      <c r="I385" s="339"/>
    </row>
    <row r="386" spans="2:9" x14ac:dyDescent="0.25">
      <c r="B386" s="157">
        <v>42577</v>
      </c>
      <c r="C386" s="449">
        <v>9278</v>
      </c>
      <c r="D386" s="450">
        <v>16.674199999999999</v>
      </c>
      <c r="E386" s="40">
        <v>13.78</v>
      </c>
      <c r="F386" s="236">
        <f t="shared" ref="F386:F387" si="65">C386*(E386-D386)</f>
        <v>-26852.387599999998</v>
      </c>
      <c r="G386" s="40">
        <f t="shared" ref="G386:G387" si="66">IF(C386=0, 0,D386*C386)</f>
        <v>154703.22759999998</v>
      </c>
      <c r="H386" s="232">
        <f t="shared" ref="H386:H387" si="67">IF(C386=0, D386, (E386-D386)/D386)</f>
        <v>-0.17357354475776948</v>
      </c>
      <c r="I386" s="527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5"/>
        <v>-32892.451199999996</v>
      </c>
      <c r="G387" s="40">
        <f t="shared" si="66"/>
        <v>157338.5912</v>
      </c>
      <c r="H387" s="232">
        <f t="shared" si="67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68">C388*(E388-D388)</f>
        <v>-28045.401999999998</v>
      </c>
      <c r="G388" s="40">
        <f t="shared" ref="G388:G391" si="69">IF(C388=0, 0,D388*C388)</f>
        <v>157325.32200000001</v>
      </c>
      <c r="H388" s="232">
        <f t="shared" ref="H388:H391" si="70">IF(C388=0, D388, (E388-D388)/D388)</f>
        <v>-0.17826375082836313</v>
      </c>
      <c r="I388" s="339"/>
    </row>
    <row r="389" spans="2:9" x14ac:dyDescent="0.25">
      <c r="B389" s="157">
        <v>42580</v>
      </c>
      <c r="C389" s="449">
        <v>9278</v>
      </c>
      <c r="D389" s="450">
        <v>16.664000000000001</v>
      </c>
      <c r="E389" s="40">
        <v>13.64</v>
      </c>
      <c r="F389" s="236">
        <f t="shared" si="68"/>
        <v>-28056.67200000001</v>
      </c>
      <c r="G389" s="40">
        <f t="shared" si="69"/>
        <v>154608.592</v>
      </c>
      <c r="H389" s="232">
        <f t="shared" si="70"/>
        <v>-0.18146903504560732</v>
      </c>
      <c r="I389" s="527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68"/>
        <v>-34756.773799999995</v>
      </c>
      <c r="G390" s="40">
        <f t="shared" si="69"/>
        <v>157212.5338</v>
      </c>
      <c r="H390" s="232">
        <f t="shared" si="70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68"/>
        <v>-34901.771399999991</v>
      </c>
      <c r="G391" s="40">
        <f t="shared" si="69"/>
        <v>159747.97140000001</v>
      </c>
      <c r="H391" s="232">
        <f t="shared" si="70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1">C392*(E392-D392)</f>
        <v>-36344.291399999995</v>
      </c>
      <c r="G392" s="40">
        <f t="shared" ref="G392:G407" si="72">IF(C392=0, 0,D392*C392)</f>
        <v>166350.4914</v>
      </c>
      <c r="H392" s="232">
        <f t="shared" ref="H392:H407" si="73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1"/>
        <v>-29806.304399999986</v>
      </c>
      <c r="G393" s="40">
        <f t="shared" si="72"/>
        <v>159588.28439999997</v>
      </c>
      <c r="H393" s="232">
        <f t="shared" si="73"/>
        <v>-0.1867700032747516</v>
      </c>
      <c r="I393" s="339"/>
    </row>
    <row r="394" spans="2:9" x14ac:dyDescent="0.25">
      <c r="B394" s="157">
        <v>42586</v>
      </c>
      <c r="C394" s="449">
        <v>9278</v>
      </c>
      <c r="D394" s="450">
        <v>16.609200000000001</v>
      </c>
      <c r="E394" s="40">
        <v>13.66</v>
      </c>
      <c r="F394" s="236">
        <f t="shared" si="71"/>
        <v>-27362.67760000001</v>
      </c>
      <c r="G394" s="40">
        <f t="shared" si="72"/>
        <v>154100.15760000001</v>
      </c>
      <c r="H394" s="232">
        <f t="shared" si="73"/>
        <v>-0.17756424150470829</v>
      </c>
      <c r="I394" s="527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1"/>
        <v>-25413.691800000004</v>
      </c>
      <c r="G395" s="40">
        <f t="shared" si="72"/>
        <v>152157.7518</v>
      </c>
      <c r="H395" s="232">
        <f t="shared" si="73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1"/>
        <v>-18660.303400000012</v>
      </c>
      <c r="G396" s="40">
        <f t="shared" si="72"/>
        <v>145445.88340000002</v>
      </c>
      <c r="H396" s="232">
        <f t="shared" si="73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1"/>
        <v>-16029.133799999994</v>
      </c>
      <c r="G397" s="40">
        <f t="shared" si="72"/>
        <v>145331.33379999999</v>
      </c>
      <c r="H397" s="232">
        <f t="shared" si="73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4">
        <v>16.8429</v>
      </c>
      <c r="E398" s="40">
        <v>15.17</v>
      </c>
      <c r="F398" s="236">
        <f t="shared" si="71"/>
        <v>-13680.976200000003</v>
      </c>
      <c r="G398" s="40">
        <f t="shared" si="72"/>
        <v>137741.23620000001</v>
      </c>
      <c r="H398" s="232">
        <f t="shared" si="73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1"/>
        <v>-9402.4621999999927</v>
      </c>
      <c r="G399" s="40">
        <f t="shared" si="72"/>
        <v>122097.06219999999</v>
      </c>
      <c r="H399" s="232">
        <f t="shared" si="73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1"/>
        <v>-2780.8000000000065</v>
      </c>
      <c r="G400" s="40">
        <f t="shared" si="72"/>
        <v>94520.8</v>
      </c>
      <c r="H400" s="232">
        <f t="shared" si="73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1"/>
        <v>-2111.0000000000005</v>
      </c>
      <c r="G401" s="40">
        <f t="shared" si="72"/>
        <v>86111</v>
      </c>
      <c r="H401" s="232">
        <f t="shared" si="73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1"/>
        <v>-7950.599999999994</v>
      </c>
      <c r="G402" s="40">
        <f t="shared" si="72"/>
        <v>101790.59999999999</v>
      </c>
      <c r="H402" s="232">
        <f t="shared" si="73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1"/>
        <v>-7870.8499999999922</v>
      </c>
      <c r="G403" s="40">
        <f t="shared" si="72"/>
        <v>109530.84999999999</v>
      </c>
      <c r="H403" s="232">
        <f t="shared" si="73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1"/>
        <v>-2961.0000000000055</v>
      </c>
      <c r="G404" s="40">
        <f t="shared" si="72"/>
        <v>101541</v>
      </c>
      <c r="H404" s="232">
        <f t="shared" si="73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1"/>
        <v>-3051.400000000001</v>
      </c>
      <c r="G405" s="40">
        <f t="shared" si="72"/>
        <v>93416.4</v>
      </c>
      <c r="H405" s="232">
        <f t="shared" si="73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1"/>
        <v>-3026.4999999999986</v>
      </c>
      <c r="G406" s="40">
        <f t="shared" si="72"/>
        <v>85176.5</v>
      </c>
      <c r="H406" s="232">
        <f t="shared" si="73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1"/>
        <v>-4876.1226000000042</v>
      </c>
      <c r="G407" s="40">
        <f t="shared" si="72"/>
        <v>88034.802599999995</v>
      </c>
      <c r="H407" s="232">
        <f t="shared" si="73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4">C408*(E408-D408)</f>
        <v>-5135.0225999999902</v>
      </c>
      <c r="G408" s="40">
        <f t="shared" ref="G408:G409" si="75">IF(C408=0, 0,D408*C408)</f>
        <v>88034.802599999995</v>
      </c>
      <c r="H408" s="232">
        <f t="shared" ref="H408:H409" si="76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4"/>
        <v>-5410.6924000000108</v>
      </c>
      <c r="G409" s="40">
        <f t="shared" si="75"/>
        <v>103949.79240000001</v>
      </c>
      <c r="H409" s="232">
        <f t="shared" si="76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7">C410*(E410-D410)</f>
        <v>-5163.5724000000046</v>
      </c>
      <c r="G410" s="40">
        <f t="shared" ref="G410:G415" si="78">IF(C410=0, 0,D410*C410)</f>
        <v>103949.79240000001</v>
      </c>
      <c r="H410" s="232">
        <f t="shared" ref="H410:H415" si="79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7"/>
        <v>-7946.8199999999852</v>
      </c>
      <c r="G411" s="40">
        <f t="shared" si="78"/>
        <v>111789.71999999999</v>
      </c>
      <c r="H411" s="232">
        <f t="shared" si="79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7"/>
        <v>-7946.7637999999934</v>
      </c>
      <c r="G412" s="40">
        <f t="shared" si="78"/>
        <v>119564.66379999999</v>
      </c>
      <c r="H412" s="232">
        <f t="shared" si="79"/>
        <v>-6.6464150422342369E-2</v>
      </c>
      <c r="I412" s="339"/>
    </row>
    <row r="413" spans="2:9" x14ac:dyDescent="0.25">
      <c r="B413" s="157">
        <v>42613</v>
      </c>
      <c r="C413" s="455">
        <v>7678</v>
      </c>
      <c r="D413" s="464">
        <v>16.565200000000001</v>
      </c>
      <c r="E413" s="40">
        <v>15.02</v>
      </c>
      <c r="F413" s="236">
        <f t="shared" si="77"/>
        <v>-11864.04560000001</v>
      </c>
      <c r="G413" s="40">
        <f t="shared" si="78"/>
        <v>127187.60560000001</v>
      </c>
      <c r="H413" s="232">
        <f t="shared" si="79"/>
        <v>-9.3279887957887692E-2</v>
      </c>
      <c r="I413" s="528" t="s">
        <v>301</v>
      </c>
    </row>
    <row r="414" spans="2:9" x14ac:dyDescent="0.25">
      <c r="B414" s="157">
        <v>42613</v>
      </c>
      <c r="C414" s="7">
        <v>8178</v>
      </c>
      <c r="D414" s="454">
        <v>16.474399999999999</v>
      </c>
      <c r="E414" s="40">
        <v>15.02</v>
      </c>
      <c r="F414" s="236">
        <f t="shared" si="77"/>
        <v>-11894.083199999997</v>
      </c>
      <c r="G414" s="40">
        <f t="shared" si="78"/>
        <v>134727.64319999999</v>
      </c>
      <c r="H414" s="232">
        <f t="shared" si="79"/>
        <v>-8.8282426067110162E-2</v>
      </c>
      <c r="I414" s="529" t="s">
        <v>302</v>
      </c>
    </row>
    <row r="415" spans="2:9" x14ac:dyDescent="0.25">
      <c r="B415" s="157">
        <v>42615</v>
      </c>
      <c r="C415" s="455">
        <v>7678</v>
      </c>
      <c r="D415" s="464">
        <v>16.528099999999998</v>
      </c>
      <c r="E415" s="40">
        <v>15.49</v>
      </c>
      <c r="F415" s="236">
        <f t="shared" si="77"/>
        <v>-7970.5317999999861</v>
      </c>
      <c r="G415" s="40">
        <f t="shared" si="78"/>
        <v>126902.75179999998</v>
      </c>
      <c r="H415" s="232">
        <f t="shared" si="79"/>
        <v>-6.2808187268953986E-2</v>
      </c>
      <c r="I415" s="528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0">C416*(E416-D416)</f>
        <v>-6818.8317999999836</v>
      </c>
      <c r="G416" s="40">
        <f t="shared" ref="G416:G420" si="81">IF(C416=0, 0,D416*C416)</f>
        <v>126902.75179999998</v>
      </c>
      <c r="H416" s="232">
        <f t="shared" ref="H416:H420" si="82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0"/>
        <v>1396.8387999999832</v>
      </c>
      <c r="G417" s="40">
        <f t="shared" si="81"/>
        <v>118762.8812</v>
      </c>
      <c r="H417" s="232">
        <f t="shared" si="82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0"/>
        <v>1387.0205999999941</v>
      </c>
      <c r="G418" s="40">
        <f t="shared" si="81"/>
        <v>110402.6994</v>
      </c>
      <c r="H418" s="232">
        <f t="shared" si="82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0"/>
        <v>1393.2230879999981</v>
      </c>
      <c r="G419" s="40">
        <f t="shared" si="81"/>
        <v>106713.69691199998</v>
      </c>
      <c r="H419" s="232">
        <f t="shared" si="82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0"/>
        <v>-5799.4363879999955</v>
      </c>
      <c r="G420" s="40">
        <f t="shared" si="81"/>
        <v>118278.696388</v>
      </c>
      <c r="H420" s="232">
        <f t="shared" si="82"/>
        <v>-4.9031960658203359E-2</v>
      </c>
      <c r="I420" s="40"/>
    </row>
    <row r="421" spans="2:9" x14ac:dyDescent="0.25">
      <c r="B421" s="157">
        <v>42622</v>
      </c>
      <c r="C421" s="455">
        <v>7678</v>
      </c>
      <c r="D421" s="464">
        <v>16.430541999999999</v>
      </c>
      <c r="E421" s="40">
        <v>15.67</v>
      </c>
      <c r="F421" s="236">
        <f t="shared" ref="F421:F427" si="83">C421*(E421-D421)</f>
        <v>-5839.4414759999936</v>
      </c>
      <c r="G421" s="40">
        <f t="shared" ref="G421:G427" si="84">IF(C421=0, 0,D421*C421)</f>
        <v>126153.70147599999</v>
      </c>
      <c r="H421" s="232">
        <f t="shared" ref="H421:H427" si="85">IF(C421=0, D421, (E421-D421)/D421)</f>
        <v>-4.6288308687564853E-2</v>
      </c>
      <c r="I421" s="528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3"/>
        <v>-7235.2097400000011</v>
      </c>
      <c r="G422" s="40">
        <f t="shared" si="84"/>
        <v>126013.86974000001</v>
      </c>
      <c r="H422" s="232">
        <f t="shared" si="85"/>
        <v>-5.7415979327737135E-2</v>
      </c>
      <c r="I422" s="40"/>
    </row>
    <row r="423" spans="2:9" x14ac:dyDescent="0.25">
      <c r="B423" s="157">
        <v>42625</v>
      </c>
      <c r="C423" s="455">
        <v>7678</v>
      </c>
      <c r="D423" s="464">
        <v>16.355817999999999</v>
      </c>
      <c r="E423" s="40">
        <v>15.47</v>
      </c>
      <c r="F423" s="236">
        <f t="shared" si="83"/>
        <v>-6801.3106039999893</v>
      </c>
      <c r="G423" s="40">
        <f t="shared" si="84"/>
        <v>125579.970604</v>
      </c>
      <c r="H423" s="232">
        <f t="shared" si="85"/>
        <v>-5.4159198885680847E-2</v>
      </c>
      <c r="I423" s="528" t="s">
        <v>321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3"/>
        <v>-15816.44348</v>
      </c>
      <c r="G424" s="40">
        <f t="shared" si="84"/>
        <v>134522.96348000001</v>
      </c>
      <c r="H424" s="232">
        <f t="shared" si="85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3"/>
        <v>-15980.450220000002</v>
      </c>
      <c r="G425" s="40">
        <f t="shared" si="84"/>
        <v>140422.97021999999</v>
      </c>
      <c r="H425" s="232">
        <f t="shared" si="85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3"/>
        <v>-16022.453030000013</v>
      </c>
      <c r="G426" s="40">
        <f t="shared" si="84"/>
        <v>144766.97303000002</v>
      </c>
      <c r="H426" s="232">
        <f t="shared" si="85"/>
        <v>-0.11067754401882594</v>
      </c>
      <c r="I426" s="40"/>
    </row>
    <row r="427" spans="2:9" x14ac:dyDescent="0.25">
      <c r="B427" s="157">
        <v>42626</v>
      </c>
      <c r="C427" s="449">
        <v>9278</v>
      </c>
      <c r="D427" s="450">
        <v>16.064019999999999</v>
      </c>
      <c r="E427" s="40">
        <v>14.34</v>
      </c>
      <c r="F427" s="236">
        <f t="shared" si="83"/>
        <v>-15995.457559999995</v>
      </c>
      <c r="G427" s="40">
        <f t="shared" si="84"/>
        <v>149041.97756</v>
      </c>
      <c r="H427" s="232">
        <f t="shared" si="85"/>
        <v>-0.10732182853357998</v>
      </c>
      <c r="I427" s="545" t="s">
        <v>322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6">C428*(E428-D428)</f>
        <v>-19058.277097999995</v>
      </c>
      <c r="G428" s="40">
        <f t="shared" ref="G428:G429" si="87">IF(C428=0, 0,D428*C428)</f>
        <v>151845.05709799999</v>
      </c>
      <c r="H428" s="232">
        <f t="shared" ref="H428:H429" si="88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6"/>
        <v>-16640.780505999985</v>
      </c>
      <c r="G429" s="40">
        <f t="shared" si="87"/>
        <v>151797.06050599998</v>
      </c>
      <c r="H429" s="232">
        <f t="shared" si="88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89">C430*(E430-D430)</f>
        <v>-16830.340505999982</v>
      </c>
      <c r="G430" s="40">
        <f t="shared" ref="G430:G433" si="90">IF(C430=0, 0,D430*C430)</f>
        <v>151797.06050599998</v>
      </c>
      <c r="H430" s="232">
        <f t="shared" ref="H430:H433" si="91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89"/>
        <v>-18246.039857999996</v>
      </c>
      <c r="G431" s="40">
        <f t="shared" si="90"/>
        <v>154609.05985799999</v>
      </c>
      <c r="H431" s="232">
        <f t="shared" si="91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89"/>
        <v>-20423.199632000014</v>
      </c>
      <c r="G432" s="40">
        <f t="shared" si="90"/>
        <v>157431.05963200002</v>
      </c>
      <c r="H432" s="232">
        <f t="shared" si="91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89"/>
        <v>-20451.260000000017</v>
      </c>
      <c r="G433" s="40">
        <f t="shared" si="90"/>
        <v>159151.26</v>
      </c>
      <c r="H433" s="232">
        <f t="shared" si="91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2">C434*(E434-D434)</f>
        <v>-12770.498441999989</v>
      </c>
      <c r="G434" s="40">
        <f t="shared" ref="G434:G435" si="93">IF(C434=0, 0,D434*C434)</f>
        <v>154553.19844199999</v>
      </c>
      <c r="H434" s="232">
        <f t="shared" ref="H434:H435" si="94">IF(C434=0, D434, (E434-D434)/D434)</f>
        <v>-8.2628496664806608E-2</v>
      </c>
      <c r="I434" s="40"/>
    </row>
    <row r="435" spans="2:9" x14ac:dyDescent="0.25">
      <c r="B435" s="157">
        <v>42634</v>
      </c>
      <c r="C435" s="449">
        <v>9278</v>
      </c>
      <c r="D435" s="450">
        <v>16.026872999999998</v>
      </c>
      <c r="E435" s="40">
        <v>14.65</v>
      </c>
      <c r="F435" s="236">
        <f t="shared" si="92"/>
        <v>-12774.627693999981</v>
      </c>
      <c r="G435" s="40">
        <f t="shared" si="93"/>
        <v>148697.32769399998</v>
      </c>
      <c r="H435" s="232">
        <f t="shared" si="94"/>
        <v>-8.5910270830747718E-2</v>
      </c>
      <c r="I435" s="545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5">C436*(E436-D436)</f>
        <v>-10733.467693999992</v>
      </c>
      <c r="G436" s="40">
        <f t="shared" ref="G436:G447" si="96">IF(C436=0, 0,D436*C436)</f>
        <v>148697.32769399998</v>
      </c>
      <c r="H436" s="232">
        <f t="shared" ref="H436:H447" si="97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5"/>
        <v>-14237.112315999999</v>
      </c>
      <c r="G437" s="40">
        <f t="shared" si="96"/>
        <v>151573.33231600001</v>
      </c>
      <c r="H437" s="232">
        <f t="shared" si="97"/>
        <v>-9.39288732289561E-2</v>
      </c>
      <c r="I437" s="40"/>
    </row>
    <row r="438" spans="2:9" x14ac:dyDescent="0.25">
      <c r="B438" s="157">
        <v>42639</v>
      </c>
      <c r="C438" s="449">
        <v>9278</v>
      </c>
      <c r="D438" s="450">
        <v>16.019549999999999</v>
      </c>
      <c r="E438" s="40">
        <v>14.41</v>
      </c>
      <c r="F438" s="236">
        <f t="shared" si="95"/>
        <v>-14933.404899999989</v>
      </c>
      <c r="G438" s="40">
        <f t="shared" si="96"/>
        <v>148629.38489999998</v>
      </c>
      <c r="H438" s="232">
        <f t="shared" si="97"/>
        <v>-0.10047410819904422</v>
      </c>
      <c r="I438" s="545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5"/>
        <v>-14951.241703999996</v>
      </c>
      <c r="G439" s="40">
        <f t="shared" si="96"/>
        <v>151529.221704</v>
      </c>
      <c r="H439" s="232">
        <f t="shared" si="97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5"/>
        <v>-14945.406348000004</v>
      </c>
      <c r="G440" s="40">
        <f t="shared" si="96"/>
        <v>154405.386348</v>
      </c>
      <c r="H440" s="232">
        <f t="shared" si="97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5"/>
        <v>-18303.73</v>
      </c>
      <c r="G441" s="40">
        <f t="shared" si="96"/>
        <v>158903.73000000001</v>
      </c>
      <c r="H441" s="232">
        <f t="shared" si="97"/>
        <v>-0.11518754153851517</v>
      </c>
      <c r="I441" s="40"/>
    </row>
    <row r="442" spans="2:9" x14ac:dyDescent="0.25">
      <c r="B442" s="157">
        <v>42641</v>
      </c>
      <c r="C442" s="449">
        <v>9278</v>
      </c>
      <c r="D442" s="450">
        <v>15.968</v>
      </c>
      <c r="E442" s="40">
        <v>15.18</v>
      </c>
      <c r="F442" s="236">
        <f t="shared" si="95"/>
        <v>-7311.0640000000021</v>
      </c>
      <c r="G442" s="40">
        <f t="shared" si="96"/>
        <v>148151.10399999999</v>
      </c>
      <c r="H442" s="232">
        <f t="shared" si="97"/>
        <v>-4.9348697394789594E-2</v>
      </c>
      <c r="I442" s="545" t="s">
        <v>343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5"/>
        <v>-7285.3417480000098</v>
      </c>
      <c r="G443" s="40">
        <f t="shared" si="96"/>
        <v>143571.38174800001</v>
      </c>
      <c r="H443" s="232">
        <f t="shared" si="97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5"/>
        <v>-1007.5158000000105</v>
      </c>
      <c r="G444" s="40">
        <f t="shared" si="96"/>
        <v>138987.71580000001</v>
      </c>
      <c r="H444" s="232">
        <f t="shared" si="97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5"/>
        <v>-1091.5898499999998</v>
      </c>
      <c r="G445" s="40">
        <f t="shared" si="96"/>
        <v>127941.78985</v>
      </c>
      <c r="H445" s="232">
        <f t="shared" si="97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5"/>
        <v>-1074.5375999999919</v>
      </c>
      <c r="G446" s="40">
        <f t="shared" si="96"/>
        <v>124522.1376</v>
      </c>
      <c r="H446" s="232">
        <f t="shared" si="97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4">
        <v>16.019235999999999</v>
      </c>
      <c r="E447" s="40">
        <v>15.9</v>
      </c>
      <c r="F447" s="236">
        <f t="shared" si="95"/>
        <v>-975.11200799999187</v>
      </c>
      <c r="G447" s="40">
        <f t="shared" si="96"/>
        <v>131005.31200799999</v>
      </c>
      <c r="H447" s="232">
        <f t="shared" si="97"/>
        <v>-7.4433012910228059E-3</v>
      </c>
      <c r="I447" s="529" t="s">
        <v>344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98">C448*(E448-D448)</f>
        <v>-1711.1320079999907</v>
      </c>
      <c r="G448" s="40">
        <f t="shared" ref="G448" si="99">IF(C448=0, 0,D448*C448)</f>
        <v>131005.31200799999</v>
      </c>
      <c r="H448" s="232">
        <f t="shared" ref="H448" si="100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1">C449*(E449-D449)</f>
        <v>-320.8720079999913</v>
      </c>
      <c r="G449" s="40">
        <f t="shared" ref="G449:G458" si="102">IF(C449=0, 0,D449*C449)</f>
        <v>131005.31200799999</v>
      </c>
      <c r="H449" s="232">
        <f t="shared" ref="H449:H458" si="103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1"/>
        <v>-3298.169357999996</v>
      </c>
      <c r="G450" s="40">
        <f t="shared" si="102"/>
        <v>138935.309358</v>
      </c>
      <c r="H450" s="232">
        <f t="shared" si="103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1"/>
        <v>-3293.1673579999938</v>
      </c>
      <c r="G451" s="40">
        <f t="shared" si="102"/>
        <v>146745.30735799999</v>
      </c>
      <c r="H451" s="232">
        <f t="shared" si="103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4">
        <v>15.977725</v>
      </c>
      <c r="E452" s="40">
        <v>16.12</v>
      </c>
      <c r="F452" s="236">
        <f t="shared" si="101"/>
        <v>1163.524950000012</v>
      </c>
      <c r="G452" s="40">
        <f t="shared" si="102"/>
        <v>130665.83504999999</v>
      </c>
      <c r="H452" s="232">
        <f t="shared" si="103"/>
        <v>8.904584351026288E-3</v>
      </c>
      <c r="I452" s="529">
        <v>15.75</v>
      </c>
    </row>
    <row r="453" spans="2:9" x14ac:dyDescent="0.25">
      <c r="B453" s="157">
        <v>42648</v>
      </c>
      <c r="C453" s="455">
        <v>7678</v>
      </c>
      <c r="D453" s="464">
        <v>15.951529000000001</v>
      </c>
      <c r="E453" s="40">
        <v>16.12</v>
      </c>
      <c r="F453" s="236">
        <f t="shared" si="101"/>
        <v>1293.5203380000021</v>
      </c>
      <c r="G453" s="40">
        <f t="shared" si="102"/>
        <v>122475.839662</v>
      </c>
      <c r="H453" s="232">
        <f t="shared" si="103"/>
        <v>1.0561432700275958E-2</v>
      </c>
      <c r="I453" s="528" t="s">
        <v>349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1"/>
        <v>1201.2174379999781</v>
      </c>
      <c r="G454" s="40">
        <f t="shared" si="102"/>
        <v>138341.022562</v>
      </c>
      <c r="H454" s="232">
        <f t="shared" si="103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1"/>
        <v>-3368.3391059999908</v>
      </c>
      <c r="G455" s="40">
        <f t="shared" si="102"/>
        <v>143066.01910599999</v>
      </c>
      <c r="H455" s="232">
        <f t="shared" si="103"/>
        <v>-2.354394933925108E-2</v>
      </c>
      <c r="I455" s="40"/>
    </row>
    <row r="456" spans="2:9" x14ac:dyDescent="0.25">
      <c r="B456" s="157">
        <v>42650</v>
      </c>
      <c r="C456" s="449">
        <v>9278</v>
      </c>
      <c r="D456" s="450">
        <v>15.923692000000001</v>
      </c>
      <c r="E456" s="40">
        <v>15.56</v>
      </c>
      <c r="F456" s="236">
        <f t="shared" si="101"/>
        <v>-3374.3343760000034</v>
      </c>
      <c r="G456" s="40">
        <f t="shared" si="102"/>
        <v>147740.01437600001</v>
      </c>
      <c r="H456" s="232">
        <f t="shared" si="103"/>
        <v>-2.2839678134945106E-2</v>
      </c>
      <c r="I456" s="545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1"/>
        <v>-1890.1133999999961</v>
      </c>
      <c r="G457" s="40">
        <f t="shared" si="102"/>
        <v>154028.27340000001</v>
      </c>
      <c r="H457" s="232">
        <f t="shared" si="103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1"/>
        <v>-17012.580000000009</v>
      </c>
      <c r="G458" s="40">
        <f t="shared" si="102"/>
        <v>159012.58000000002</v>
      </c>
      <c r="H458" s="232">
        <f t="shared" si="103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4">C459*(E459-D459)</f>
        <v>-12012.580000000011</v>
      </c>
      <c r="G459" s="40">
        <f t="shared" ref="G459:G460" si="105">IF(C459=0, 0,D459*C459)</f>
        <v>159012.58000000002</v>
      </c>
      <c r="H459" s="232">
        <f t="shared" ref="H459:H460" si="106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4"/>
        <v>-17240.080000000002</v>
      </c>
      <c r="G460" s="40">
        <f t="shared" si="105"/>
        <v>173220.08</v>
      </c>
      <c r="H460" s="232">
        <f t="shared" si="106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7">C462*(E462-D462)</f>
        <v>-19935.600000000009</v>
      </c>
      <c r="G462" s="40">
        <f t="shared" ref="G462:G469" si="108">IF(C462=0, 0,D462*C462)</f>
        <v>187335.6</v>
      </c>
      <c r="H462" s="232">
        <f t="shared" ref="H462:H469" si="109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7"/>
        <v>-19900.075000000015</v>
      </c>
      <c r="G463" s="40">
        <f t="shared" si="108"/>
        <v>194275.07500000001</v>
      </c>
      <c r="H463" s="232">
        <f t="shared" si="109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7"/>
        <v>-22705.387499999997</v>
      </c>
      <c r="G464" s="40">
        <f t="shared" si="108"/>
        <v>194205.38750000001</v>
      </c>
      <c r="H464" s="232">
        <f t="shared" si="109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7"/>
        <v>-29391.250000000004</v>
      </c>
      <c r="G465" s="40">
        <f t="shared" si="108"/>
        <v>194141.25</v>
      </c>
      <c r="H465" s="232">
        <f t="shared" si="109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7"/>
        <v>-34359.325000000004</v>
      </c>
      <c r="G466" s="40">
        <f t="shared" si="108"/>
        <v>194109.32500000001</v>
      </c>
      <c r="H466" s="232">
        <f t="shared" si="109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7"/>
        <v>-16630.000000000004</v>
      </c>
      <c r="G467" s="40">
        <f t="shared" si="108"/>
        <v>158130</v>
      </c>
      <c r="H467" s="232">
        <f t="shared" si="109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7"/>
        <v>-21229.999999999996</v>
      </c>
      <c r="G468" s="40">
        <f t="shared" si="108"/>
        <v>171820</v>
      </c>
      <c r="H468" s="232">
        <f t="shared" si="109"/>
        <v>-0.12355953905249678</v>
      </c>
      <c r="I468" s="40"/>
    </row>
    <row r="469" spans="2:9" x14ac:dyDescent="0.25">
      <c r="B469" s="157">
        <v>42701</v>
      </c>
      <c r="C469" s="455">
        <v>7678</v>
      </c>
      <c r="D469" s="464">
        <v>15.484220000000001</v>
      </c>
      <c r="E469" s="40">
        <v>16.28</v>
      </c>
      <c r="F469" s="236">
        <f t="shared" si="107"/>
        <v>6109.9988400000047</v>
      </c>
      <c r="G469" s="40">
        <f t="shared" si="108"/>
        <v>118887.84116000001</v>
      </c>
      <c r="H469" s="232">
        <f t="shared" si="109"/>
        <v>5.1392966516879801E-2</v>
      </c>
      <c r="I469" s="528" t="s">
        <v>399</v>
      </c>
    </row>
    <row r="470" spans="2:9" x14ac:dyDescent="0.25">
      <c r="B470" s="157">
        <v>42702</v>
      </c>
      <c r="C470" s="7">
        <v>8178</v>
      </c>
      <c r="D470" s="454">
        <v>15.519399999999999</v>
      </c>
      <c r="E470" s="40">
        <v>15.62</v>
      </c>
      <c r="F470" s="236">
        <f t="shared" ref="F470" si="110">C470*(E470-D470)</f>
        <v>822.70680000000016</v>
      </c>
      <c r="G470" s="40">
        <f t="shared" ref="G470" si="111">IF(C470=0, 0,D470*C470)</f>
        <v>126917.6532</v>
      </c>
      <c r="H470" s="232">
        <f t="shared" ref="H470" si="112">IF(C470=0, D470, (E470-D470)/D470)</f>
        <v>6.4822093637640649E-3</v>
      </c>
      <c r="I470" s="529" t="s">
        <v>636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2" si="113">C471*(E471-D471)</f>
        <v>83.308799999990825</v>
      </c>
      <c r="G471" s="40">
        <f t="shared" ref="G471:G472" si="114">IF(C471=0, 0,D471*C471)</f>
        <v>134772.8112</v>
      </c>
      <c r="H471" s="232">
        <f t="shared" ref="H471:H472" si="115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3"/>
        <v>-4985.4834000000074</v>
      </c>
      <c r="G472" s="40">
        <f t="shared" si="114"/>
        <v>139206.5834</v>
      </c>
      <c r="H472" s="232">
        <f t="shared" si="115"/>
        <v>-3.5813560524465882E-2</v>
      </c>
      <c r="I472" s="40"/>
    </row>
    <row r="473" spans="2:9" x14ac:dyDescent="0.25">
      <c r="B473" s="157"/>
      <c r="C473" s="10"/>
      <c r="D473" s="242"/>
      <c r="E473" s="40"/>
      <c r="F473" s="236"/>
      <c r="G473" s="40"/>
      <c r="H473" s="232"/>
      <c r="I473" s="40"/>
    </row>
    <row r="474" spans="2:9" x14ac:dyDescent="0.25">
      <c r="B474" s="157"/>
      <c r="C474" s="10"/>
      <c r="D474" s="242"/>
      <c r="E474" s="40"/>
      <c r="F474" s="236"/>
      <c r="G474" s="40"/>
      <c r="H474" s="232"/>
      <c r="I474" s="40"/>
    </row>
    <row r="475" spans="2:9" x14ac:dyDescent="0.25">
      <c r="B475" s="157"/>
      <c r="C475" s="10"/>
      <c r="D475" s="242"/>
      <c r="E475" s="40"/>
      <c r="F475" s="236"/>
      <c r="G475" s="40"/>
      <c r="H475" s="232"/>
      <c r="I475" s="40"/>
    </row>
    <row r="476" spans="2:9" x14ac:dyDescent="0.25">
      <c r="B476" s="157"/>
      <c r="C476" s="10"/>
      <c r="D476" s="242"/>
      <c r="E476" s="40"/>
      <c r="F476" s="236"/>
      <c r="G476" s="40"/>
      <c r="H476" s="232"/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3">
    <mergeCell ref="A201:A204"/>
    <mergeCell ref="A226:A229"/>
    <mergeCell ref="A211:A215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</mergeCells>
  <conditionalFormatting sqref="F258:F420 H258:H420 H422:H487 F422:F487">
    <cfRule type="expression" dxfId="645" priority="28">
      <formula>F258&gt;0</formula>
    </cfRule>
    <cfRule type="expression" dxfId="64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43" priority="21">
      <formula>F251&gt;0</formula>
    </cfRule>
    <cfRule type="expression" dxfId="642" priority="22">
      <formula>F251&lt;0</formula>
    </cfRule>
  </conditionalFormatting>
  <conditionalFormatting sqref="H251:H257">
    <cfRule type="expression" dxfId="641" priority="17">
      <formula>H251&gt;0</formula>
    </cfRule>
    <cfRule type="expression" dxfId="640" priority="18">
      <formula>H251&lt;0</formula>
    </cfRule>
  </conditionalFormatting>
  <conditionalFormatting sqref="Q8">
    <cfRule type="expression" dxfId="639" priority="3">
      <formula>Q8&gt;0</formula>
    </cfRule>
    <cfRule type="expression" dxfId="638" priority="4">
      <formula>Q8&lt;0</formula>
    </cfRule>
  </conditionalFormatting>
  <conditionalFormatting sqref="Q7">
    <cfRule type="expression" dxfId="637" priority="5">
      <formula>Q7&gt;0</formula>
    </cfRule>
    <cfRule type="expression" dxfId="636" priority="6">
      <formula>Q7&lt;0</formula>
    </cfRule>
  </conditionalFormatting>
  <conditionalFormatting sqref="F421 H421">
    <cfRule type="expression" dxfId="635" priority="1">
      <formula>F421&gt;0</formula>
    </cfRule>
    <cfRule type="expression" dxfId="63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42699</v>
      </c>
      <c r="X2" s="10">
        <v>33.909999999999997</v>
      </c>
      <c r="Y2" s="10">
        <v>34.15</v>
      </c>
      <c r="Z2" s="10">
        <v>33.799999999999997</v>
      </c>
      <c r="AA2" s="10">
        <v>33.880000000000003</v>
      </c>
      <c r="AB2" s="95">
        <v>2669700</v>
      </c>
      <c r="AC2" s="10">
        <v>33.880000000000003</v>
      </c>
      <c r="AD2" s="2">
        <f>Y2-Z2</f>
        <v>0.35000000000000142</v>
      </c>
      <c r="AE2" s="138">
        <f>AC2/AC3-1</f>
        <v>5.3412462908011271E-3</v>
      </c>
    </row>
    <row r="3" spans="1:31" x14ac:dyDescent="0.25">
      <c r="A3" s="23" t="s">
        <v>71</v>
      </c>
      <c r="B3" s="473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30.677849999999999</v>
      </c>
      <c r="T3" s="1"/>
      <c r="W3" s="133">
        <v>42697</v>
      </c>
      <c r="X3" s="10">
        <v>33.36</v>
      </c>
      <c r="Y3" s="10">
        <v>33.880000000000003</v>
      </c>
      <c r="Z3" s="10">
        <v>33.33</v>
      </c>
      <c r="AA3" s="10">
        <v>33.700000000000003</v>
      </c>
      <c r="AB3" s="95">
        <v>5608700</v>
      </c>
      <c r="AC3" s="10">
        <v>33.700000000000003</v>
      </c>
      <c r="AD3" s="2">
        <f t="shared" ref="AD3:AD66" si="1">Y3-Z3</f>
        <v>0.55000000000000426</v>
      </c>
      <c r="AE3" s="138">
        <f t="shared" ref="AE3:AE66" si="2">AC3/AC4-1</f>
        <v>6.8718255153870089E-3</v>
      </c>
    </row>
    <row r="4" spans="1:31" x14ac:dyDescent="0.25">
      <c r="B4" s="473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O4" s="11" t="s">
        <v>66</v>
      </c>
      <c r="Q4" s="515">
        <v>33.1</v>
      </c>
      <c r="R4" s="525">
        <v>-1.66E-2</v>
      </c>
      <c r="T4" s="163"/>
      <c r="W4" s="133">
        <v>42696</v>
      </c>
      <c r="X4" s="10">
        <v>33.68</v>
      </c>
      <c r="Y4" s="10">
        <v>33.729999999999997</v>
      </c>
      <c r="Z4" s="10">
        <v>33.409999999999997</v>
      </c>
      <c r="AA4" s="10">
        <v>33.47</v>
      </c>
      <c r="AB4" s="95">
        <v>5824400</v>
      </c>
      <c r="AC4" s="10">
        <v>33.47</v>
      </c>
      <c r="AD4" s="2">
        <f t="shared" si="1"/>
        <v>0.32000000000000028</v>
      </c>
      <c r="AE4" s="138">
        <f t="shared" si="2"/>
        <v>-1.7894422904861651E-3</v>
      </c>
    </row>
    <row r="5" spans="1:31" x14ac:dyDescent="0.25">
      <c r="B5" s="473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13240</v>
      </c>
      <c r="W5" s="133">
        <v>42695</v>
      </c>
      <c r="X5" s="10">
        <v>33.450000000000003</v>
      </c>
      <c r="Y5" s="10">
        <v>33.840000000000003</v>
      </c>
      <c r="Z5" s="10">
        <v>33.340000000000003</v>
      </c>
      <c r="AA5" s="10">
        <v>33.53</v>
      </c>
      <c r="AB5" s="95">
        <v>5282900</v>
      </c>
      <c r="AC5" s="10">
        <v>33.53</v>
      </c>
      <c r="AD5" s="2">
        <f t="shared" si="1"/>
        <v>0.5</v>
      </c>
      <c r="AE5" s="138">
        <f t="shared" si="2"/>
        <v>2.3916292974588416E-3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12271.14</v>
      </c>
      <c r="W6" s="133">
        <v>42692</v>
      </c>
      <c r="X6" s="10">
        <v>33.51</v>
      </c>
      <c r="Y6" s="10">
        <v>33.880000000000003</v>
      </c>
      <c r="Z6" s="10">
        <v>33.229999999999997</v>
      </c>
      <c r="AA6" s="10">
        <v>33.450000000000003</v>
      </c>
      <c r="AB6" s="95">
        <v>5254500</v>
      </c>
      <c r="AC6" s="10">
        <v>33.450000000000003</v>
      </c>
      <c r="AD6" s="2">
        <f t="shared" si="1"/>
        <v>0.65000000000000568</v>
      </c>
      <c r="AE6" s="138">
        <f t="shared" si="2"/>
        <v>-2.0883054892602004E-3</v>
      </c>
    </row>
    <row r="7" spans="1:31" x14ac:dyDescent="0.25">
      <c r="B7" s="473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968.86000000000058</v>
      </c>
      <c r="R7" s="30">
        <v>42705</v>
      </c>
      <c r="W7" s="133">
        <v>42691</v>
      </c>
      <c r="X7" s="10">
        <v>32.97</v>
      </c>
      <c r="Y7" s="10">
        <v>33.590000000000003</v>
      </c>
      <c r="Z7" s="10">
        <v>32.590000000000003</v>
      </c>
      <c r="AA7" s="10">
        <v>33.520000000000003</v>
      </c>
      <c r="AB7" s="95">
        <v>10176200</v>
      </c>
      <c r="AC7" s="10">
        <v>33.520000000000003</v>
      </c>
      <c r="AD7" s="2">
        <f t="shared" si="1"/>
        <v>1</v>
      </c>
      <c r="AE7" s="138">
        <f t="shared" si="2"/>
        <v>-5.3412462908011271E-3</v>
      </c>
    </row>
    <row r="8" spans="1:31" x14ac:dyDescent="0.25">
      <c r="B8" s="473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3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968.86000000000058</v>
      </c>
      <c r="W8" s="133">
        <v>42690</v>
      </c>
      <c r="X8" s="10">
        <v>34.75</v>
      </c>
      <c r="Y8" s="10">
        <v>34.770000000000003</v>
      </c>
      <c r="Z8" s="10">
        <v>33.590000000000003</v>
      </c>
      <c r="AA8" s="10">
        <v>33.700000000000003</v>
      </c>
      <c r="AB8" s="95">
        <v>10302100</v>
      </c>
      <c r="AC8" s="10">
        <v>33.700000000000003</v>
      </c>
      <c r="AD8" s="2">
        <f t="shared" si="1"/>
        <v>1.1799999999999997</v>
      </c>
      <c r="AE8" s="138">
        <f t="shared" si="2"/>
        <v>-3.3275960986804298E-2</v>
      </c>
    </row>
    <row r="9" spans="1:31" x14ac:dyDescent="0.25">
      <c r="B9" s="473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3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7.895435957865371E-2</v>
      </c>
      <c r="W9" s="133">
        <v>42689</v>
      </c>
      <c r="X9" s="10">
        <v>34.619999999999997</v>
      </c>
      <c r="Y9" s="10">
        <v>34.950000000000003</v>
      </c>
      <c r="Z9" s="10">
        <v>34.04</v>
      </c>
      <c r="AA9" s="10">
        <v>34.86</v>
      </c>
      <c r="AB9" s="95">
        <v>10069200</v>
      </c>
      <c r="AC9" s="10">
        <v>34.86</v>
      </c>
      <c r="AD9" s="2">
        <f t="shared" si="1"/>
        <v>0.91000000000000369</v>
      </c>
      <c r="AE9" s="138">
        <f t="shared" si="2"/>
        <v>6.3510392609700261E-3</v>
      </c>
    </row>
    <row r="10" spans="1:31" x14ac:dyDescent="0.25">
      <c r="B10" s="473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3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42688</v>
      </c>
      <c r="X10" s="10">
        <v>33.549999999999997</v>
      </c>
      <c r="Y10" s="10">
        <v>34.950000000000003</v>
      </c>
      <c r="Z10" s="10">
        <v>33.549999999999997</v>
      </c>
      <c r="AA10" s="10">
        <v>34.64</v>
      </c>
      <c r="AB10" s="95">
        <v>15593400</v>
      </c>
      <c r="AC10" s="10">
        <v>34.64</v>
      </c>
      <c r="AD10" s="2">
        <f t="shared" si="1"/>
        <v>1.4000000000000057</v>
      </c>
      <c r="AE10" s="138">
        <f t="shared" si="2"/>
        <v>3.3412887828162319E-2</v>
      </c>
    </row>
    <row r="11" spans="1:31" x14ac:dyDescent="0.25">
      <c r="B11" s="473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3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1.4200000000000001E-2</v>
      </c>
      <c r="W11" s="133">
        <v>42685</v>
      </c>
      <c r="X11" s="10">
        <v>32.9</v>
      </c>
      <c r="Y11" s="10">
        <v>33.54</v>
      </c>
      <c r="Z11" s="10">
        <v>32.57</v>
      </c>
      <c r="AA11" s="10">
        <v>33.520000000000003</v>
      </c>
      <c r="AB11" s="95">
        <v>11575600</v>
      </c>
      <c r="AC11" s="10">
        <v>33.520000000000003</v>
      </c>
      <c r="AD11" s="2">
        <f t="shared" si="1"/>
        <v>0.96999999999999886</v>
      </c>
      <c r="AE11" s="138">
        <f t="shared" si="2"/>
        <v>1.9774870702768732E-2</v>
      </c>
    </row>
    <row r="12" spans="1:31" x14ac:dyDescent="0.25">
      <c r="B12" s="473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3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42684</v>
      </c>
      <c r="X12" s="10">
        <v>32.19</v>
      </c>
      <c r="Y12" s="10">
        <v>33.44</v>
      </c>
      <c r="Z12" s="10">
        <v>32.130000000000003</v>
      </c>
      <c r="AA12" s="10">
        <v>32.869999999999997</v>
      </c>
      <c r="AB12" s="95">
        <v>14255900</v>
      </c>
      <c r="AC12" s="10">
        <v>32.869999999999997</v>
      </c>
      <c r="AD12" s="2">
        <f t="shared" si="1"/>
        <v>1.3099999999999952</v>
      </c>
      <c r="AE12" s="138" t="e">
        <f t="shared" si="2"/>
        <v>#DIV/0!</v>
      </c>
    </row>
    <row r="13" spans="1:31" x14ac:dyDescent="0.25">
      <c r="B13" s="473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3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42684</v>
      </c>
      <c r="X13" s="10" t="s">
        <v>290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473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3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42683</v>
      </c>
      <c r="X14" s="10">
        <v>30.53</v>
      </c>
      <c r="Y14" s="10">
        <v>32.46</v>
      </c>
      <c r="Z14" s="10">
        <v>30.44</v>
      </c>
      <c r="AA14" s="10">
        <v>32.29</v>
      </c>
      <c r="AB14" s="95">
        <v>12682000</v>
      </c>
      <c r="AC14" s="10">
        <v>32.17</v>
      </c>
      <c r="AD14" s="2">
        <f t="shared" si="1"/>
        <v>2.0199999999999996</v>
      </c>
      <c r="AE14" s="138">
        <f t="shared" si="2"/>
        <v>4.4819746670997196E-2</v>
      </c>
    </row>
    <row r="15" spans="1:31" x14ac:dyDescent="0.25">
      <c r="B15" s="473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42682</v>
      </c>
      <c r="X15" s="10">
        <v>31.15</v>
      </c>
      <c r="Y15" s="10">
        <v>31.22</v>
      </c>
      <c r="Z15" s="10">
        <v>30.6</v>
      </c>
      <c r="AA15" s="10">
        <v>30.9</v>
      </c>
      <c r="AB15" s="95">
        <v>7260000</v>
      </c>
      <c r="AC15" s="10">
        <v>30.79</v>
      </c>
      <c r="AD15" s="2">
        <f t="shared" si="1"/>
        <v>0.61999999999999744</v>
      </c>
      <c r="AE15" s="138">
        <f t="shared" si="2"/>
        <v>-1.0604113110539881E-2</v>
      </c>
    </row>
    <row r="16" spans="1:31" x14ac:dyDescent="0.25">
      <c r="B16" s="473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42681</v>
      </c>
      <c r="X16" s="10">
        <v>31.19</v>
      </c>
      <c r="Y16" s="10">
        <v>31.43</v>
      </c>
      <c r="Z16" s="10">
        <v>30.99</v>
      </c>
      <c r="AA16" s="10">
        <v>31.24</v>
      </c>
      <c r="AB16" s="95">
        <v>5808400</v>
      </c>
      <c r="AC16" s="10">
        <v>31.12</v>
      </c>
      <c r="AD16" s="2">
        <f t="shared" si="1"/>
        <v>0.44000000000000128</v>
      </c>
      <c r="AE16" s="138">
        <f t="shared" si="2"/>
        <v>1.006166828951649E-2</v>
      </c>
    </row>
    <row r="17" spans="1:31" x14ac:dyDescent="0.25">
      <c r="B17" s="473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42678</v>
      </c>
      <c r="X17" s="10">
        <v>30.96</v>
      </c>
      <c r="Y17" s="10">
        <v>31.53</v>
      </c>
      <c r="Z17" s="10">
        <v>30.74</v>
      </c>
      <c r="AA17" s="10">
        <v>30.92</v>
      </c>
      <c r="AB17" s="95">
        <v>7978700</v>
      </c>
      <c r="AC17" s="10">
        <v>30.81</v>
      </c>
      <c r="AD17" s="2">
        <f t="shared" si="1"/>
        <v>0.7900000000000027</v>
      </c>
      <c r="AE17" s="138">
        <f t="shared" si="2"/>
        <v>-2.9126213592233219E-3</v>
      </c>
    </row>
    <row r="18" spans="1:31" x14ac:dyDescent="0.25">
      <c r="B18" s="473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42677</v>
      </c>
      <c r="X18" s="10">
        <v>32.22</v>
      </c>
      <c r="Y18" s="10">
        <v>32.229999999999997</v>
      </c>
      <c r="Z18" s="10">
        <v>30.93</v>
      </c>
      <c r="AA18" s="10">
        <v>31.02</v>
      </c>
      <c r="AB18" s="95">
        <v>8920300</v>
      </c>
      <c r="AC18" s="10">
        <v>30.9</v>
      </c>
      <c r="AD18" s="2">
        <f t="shared" si="1"/>
        <v>1.2999999999999972</v>
      </c>
      <c r="AE18" s="138">
        <f t="shared" si="2"/>
        <v>-3.7383177570093573E-2</v>
      </c>
    </row>
    <row r="19" spans="1:31" x14ac:dyDescent="0.25">
      <c r="B19" s="523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42676</v>
      </c>
      <c r="X19" s="10">
        <v>30.85</v>
      </c>
      <c r="Y19" s="10">
        <v>32.479999999999997</v>
      </c>
      <c r="Z19" s="10">
        <v>30.83</v>
      </c>
      <c r="AA19" s="10">
        <v>32.22</v>
      </c>
      <c r="AB19" s="95">
        <v>13547200</v>
      </c>
      <c r="AC19" s="10">
        <v>32.1</v>
      </c>
      <c r="AD19" s="2">
        <f t="shared" si="1"/>
        <v>1.6499999999999986</v>
      </c>
      <c r="AE19" s="138">
        <f t="shared" si="2"/>
        <v>4.6284224250326078E-2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42675</v>
      </c>
      <c r="X20" s="10">
        <v>31.09</v>
      </c>
      <c r="Y20" s="10">
        <v>31.11</v>
      </c>
      <c r="Z20" s="10">
        <v>30.69</v>
      </c>
      <c r="AA20" s="10">
        <v>30.79</v>
      </c>
      <c r="AB20" s="95">
        <v>8520000</v>
      </c>
      <c r="AC20" s="10">
        <v>30.68</v>
      </c>
      <c r="AD20" s="2">
        <f t="shared" si="1"/>
        <v>0.41999999999999815</v>
      </c>
      <c r="AE20" s="138">
        <f t="shared" si="2"/>
        <v>-5.8327932598832843E-3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42674</v>
      </c>
      <c r="X21" s="10">
        <v>31.3</v>
      </c>
      <c r="Y21" s="10">
        <v>31.56</v>
      </c>
      <c r="Z21" s="10">
        <v>30.83</v>
      </c>
      <c r="AA21" s="10">
        <v>30.98</v>
      </c>
      <c r="AB21" s="95">
        <v>7550900</v>
      </c>
      <c r="AC21" s="10">
        <v>30.86</v>
      </c>
      <c r="AD21" s="2">
        <f t="shared" si="1"/>
        <v>0.73000000000000043</v>
      </c>
      <c r="AE21" s="138">
        <f t="shared" si="2"/>
        <v>-8.9916506101477278E-3</v>
      </c>
    </row>
    <row r="22" spans="1:31" x14ac:dyDescent="0.25">
      <c r="W22" s="133">
        <v>42671</v>
      </c>
      <c r="X22" s="10">
        <v>30.98</v>
      </c>
      <c r="Y22" s="10">
        <v>31.43</v>
      </c>
      <c r="Z22" s="10">
        <v>30.9</v>
      </c>
      <c r="AA22" s="10">
        <v>31.26</v>
      </c>
      <c r="AB22" s="95">
        <v>6796800</v>
      </c>
      <c r="AC22" s="10">
        <v>31.14</v>
      </c>
      <c r="AD22" s="2">
        <f t="shared" si="1"/>
        <v>0.53000000000000114</v>
      </c>
      <c r="AE22" s="138">
        <f t="shared" si="2"/>
        <v>7.7669902912622657E-3</v>
      </c>
    </row>
    <row r="23" spans="1:31" x14ac:dyDescent="0.25">
      <c r="W23" s="133">
        <v>42670</v>
      </c>
      <c r="X23" s="10">
        <v>30.96</v>
      </c>
      <c r="Y23" s="10">
        <v>31.2</v>
      </c>
      <c r="Z23" s="10">
        <v>30.68</v>
      </c>
      <c r="AA23" s="10">
        <v>31.02</v>
      </c>
      <c r="AB23" s="95">
        <v>7767000</v>
      </c>
      <c r="AC23" s="10">
        <v>30.9</v>
      </c>
      <c r="AD23" s="2">
        <f t="shared" si="1"/>
        <v>0.51999999999999957</v>
      </c>
      <c r="AE23" s="138">
        <f t="shared" si="2"/>
        <v>3.5725885027606541E-3</v>
      </c>
    </row>
    <row r="24" spans="1:31" x14ac:dyDescent="0.25">
      <c r="W24" s="133">
        <v>42669</v>
      </c>
      <c r="X24" s="10">
        <v>30.79</v>
      </c>
      <c r="Y24" s="10">
        <v>31.13</v>
      </c>
      <c r="Z24" s="10">
        <v>30.75</v>
      </c>
      <c r="AA24" s="10">
        <v>30.9</v>
      </c>
      <c r="AB24" s="95">
        <v>4870400</v>
      </c>
      <c r="AC24" s="10">
        <v>30.79</v>
      </c>
      <c r="AD24" s="2">
        <f t="shared" si="1"/>
        <v>0.37999999999999901</v>
      </c>
      <c r="AE24" s="138">
        <f t="shared" si="2"/>
        <v>-3.2467532467539417E-4</v>
      </c>
    </row>
    <row r="25" spans="1:31" x14ac:dyDescent="0.25">
      <c r="W25" s="133">
        <v>42668</v>
      </c>
      <c r="X25" s="10">
        <v>31.06</v>
      </c>
      <c r="Y25" s="10">
        <v>31.06</v>
      </c>
      <c r="Z25" s="10">
        <v>30.86</v>
      </c>
      <c r="AA25" s="10">
        <v>30.91</v>
      </c>
      <c r="AB25" s="95">
        <v>4300300</v>
      </c>
      <c r="AC25" s="10">
        <v>30.8</v>
      </c>
      <c r="AD25" s="2">
        <f t="shared" si="1"/>
        <v>0.19999999999999929</v>
      </c>
      <c r="AE25" s="138">
        <f t="shared" si="2"/>
        <v>-8.3708950418543981E-3</v>
      </c>
    </row>
    <row r="26" spans="1:31" x14ac:dyDescent="0.25">
      <c r="W26" s="133">
        <v>42667</v>
      </c>
      <c r="X26" s="10">
        <v>30.85</v>
      </c>
      <c r="Y26" s="10">
        <v>31.29</v>
      </c>
      <c r="Z26" s="10">
        <v>30.84</v>
      </c>
      <c r="AA26" s="10">
        <v>31.18</v>
      </c>
      <c r="AB26" s="95">
        <v>5322000</v>
      </c>
      <c r="AC26" s="10">
        <v>31.06</v>
      </c>
      <c r="AD26" s="2">
        <f t="shared" si="1"/>
        <v>0.44999999999999929</v>
      </c>
      <c r="AE26" s="138">
        <f t="shared" si="2"/>
        <v>1.337683523654154E-2</v>
      </c>
    </row>
    <row r="27" spans="1:31" x14ac:dyDescent="0.25">
      <c r="W27" s="133">
        <v>42664</v>
      </c>
      <c r="X27" s="10">
        <v>30.98</v>
      </c>
      <c r="Y27" s="10">
        <v>31.09</v>
      </c>
      <c r="Z27" s="10">
        <v>30.65</v>
      </c>
      <c r="AA27" s="10">
        <v>30.76</v>
      </c>
      <c r="AB27" s="95">
        <v>8730300</v>
      </c>
      <c r="AC27" s="10">
        <v>30.65</v>
      </c>
      <c r="AD27" s="2">
        <f t="shared" si="1"/>
        <v>0.44000000000000128</v>
      </c>
      <c r="AE27" s="138">
        <f t="shared" si="2"/>
        <v>-5.1931191171697977E-3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58.5</v>
      </c>
      <c r="W28" s="133">
        <v>42663</v>
      </c>
      <c r="X28" s="10">
        <v>31.03</v>
      </c>
      <c r="Y28" s="10">
        <v>31.16</v>
      </c>
      <c r="Z28" s="10">
        <v>30.79</v>
      </c>
      <c r="AA28" s="10">
        <v>30.92</v>
      </c>
      <c r="AB28" s="95">
        <v>8740800</v>
      </c>
      <c r="AC28" s="10">
        <v>30.81</v>
      </c>
      <c r="AD28" s="2">
        <f t="shared" si="1"/>
        <v>0.37000000000000099</v>
      </c>
      <c r="AE28" s="138">
        <f t="shared" si="2"/>
        <v>-2.5898348980253338E-3</v>
      </c>
    </row>
    <row r="29" spans="1:31" ht="15.75" thickBot="1" x14ac:dyDescent="0.3">
      <c r="A29" s="359" t="s">
        <v>201</v>
      </c>
      <c r="B29" s="360"/>
      <c r="C29" s="361">
        <f>SumByColor($A$29,C2:C27)</f>
        <v>1280</v>
      </c>
      <c r="D29" s="361"/>
      <c r="E29" s="361"/>
      <c r="F29" s="362">
        <f>SumByColor($A$29,F2:F27)</f>
        <v>41655</v>
      </c>
      <c r="G29" s="361"/>
      <c r="H29" s="361">
        <f>SumByColor($A$29,H2:H27)</f>
        <v>1280</v>
      </c>
      <c r="I29" s="361"/>
      <c r="J29" s="361"/>
      <c r="K29" s="362">
        <f>SumByColor($A$29,K2:K27)</f>
        <v>41892</v>
      </c>
      <c r="L29" s="361"/>
      <c r="M29" s="362">
        <f>SumByColor($A$29,M2:M27)</f>
        <v>58</v>
      </c>
      <c r="W29" s="133">
        <v>42662</v>
      </c>
      <c r="X29" s="10">
        <v>30.49</v>
      </c>
      <c r="Y29" s="10">
        <v>31.06</v>
      </c>
      <c r="Z29" s="10">
        <v>30.26</v>
      </c>
      <c r="AA29" s="10">
        <v>31.01</v>
      </c>
      <c r="AB29" s="95">
        <v>10211800</v>
      </c>
      <c r="AC29" s="10">
        <v>30.89</v>
      </c>
      <c r="AD29" s="2">
        <f t="shared" si="1"/>
        <v>0.79999999999999716</v>
      </c>
      <c r="AE29" s="138">
        <f t="shared" si="2"/>
        <v>1.1791680314444886E-2</v>
      </c>
    </row>
    <row r="30" spans="1:31" x14ac:dyDescent="0.25">
      <c r="W30" s="133">
        <v>42661</v>
      </c>
      <c r="X30" s="10">
        <v>30.86</v>
      </c>
      <c r="Y30" s="10">
        <v>30.94</v>
      </c>
      <c r="Z30" s="10">
        <v>30.5</v>
      </c>
      <c r="AA30" s="10">
        <v>30.64</v>
      </c>
      <c r="AB30" s="95">
        <v>9959500</v>
      </c>
      <c r="AC30" s="10">
        <v>30.53</v>
      </c>
      <c r="AD30" s="2">
        <f t="shared" si="1"/>
        <v>0.44000000000000128</v>
      </c>
      <c r="AE30" s="138">
        <f t="shared" si="2"/>
        <v>-6.1848958333332593E-3</v>
      </c>
    </row>
    <row r="31" spans="1:31" x14ac:dyDescent="0.25">
      <c r="W31" s="133">
        <v>42660</v>
      </c>
      <c r="X31" s="10">
        <v>31.33</v>
      </c>
      <c r="Y31" s="10">
        <v>31.34</v>
      </c>
      <c r="Z31" s="10">
        <v>30.69</v>
      </c>
      <c r="AA31" s="10">
        <v>30.83</v>
      </c>
      <c r="AB31" s="95">
        <v>10576500</v>
      </c>
      <c r="AC31" s="10">
        <v>30.72</v>
      </c>
      <c r="AD31" s="2">
        <f t="shared" si="1"/>
        <v>0.64999999999999858</v>
      </c>
      <c r="AE31" s="138">
        <f t="shared" si="2"/>
        <v>-1.3804173354735161E-2</v>
      </c>
    </row>
    <row r="32" spans="1:31" x14ac:dyDescent="0.25">
      <c r="W32" s="133">
        <v>42657</v>
      </c>
      <c r="X32" s="10">
        <v>31.17</v>
      </c>
      <c r="Y32" s="10">
        <v>31.58</v>
      </c>
      <c r="Z32" s="10">
        <v>31.01</v>
      </c>
      <c r="AA32" s="10">
        <v>31.27</v>
      </c>
      <c r="AB32" s="95">
        <v>14820100</v>
      </c>
      <c r="AC32" s="10">
        <v>31.15</v>
      </c>
      <c r="AD32" s="2">
        <f t="shared" si="1"/>
        <v>0.56999999999999673</v>
      </c>
      <c r="AE32" s="138">
        <f t="shared" si="2"/>
        <v>4.5146726862301811E-3</v>
      </c>
    </row>
    <row r="33" spans="2:31" x14ac:dyDescent="0.25">
      <c r="W33" s="133">
        <v>42656</v>
      </c>
      <c r="X33" s="10">
        <v>31.07</v>
      </c>
      <c r="Y33" s="10">
        <v>31.17</v>
      </c>
      <c r="Z33" s="10">
        <v>30.6</v>
      </c>
      <c r="AA33" s="10">
        <v>31.13</v>
      </c>
      <c r="AB33" s="95">
        <v>14246300</v>
      </c>
      <c r="AC33" s="10">
        <v>31.01</v>
      </c>
      <c r="AD33" s="2">
        <f t="shared" si="1"/>
        <v>0.57000000000000028</v>
      </c>
      <c r="AE33" s="138">
        <f t="shared" si="2"/>
        <v>-1.2882447665055752E-3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42655</v>
      </c>
      <c r="X34" s="10">
        <v>30.24</v>
      </c>
      <c r="Y34" s="10">
        <v>31.44</v>
      </c>
      <c r="Z34" s="10">
        <v>29.97</v>
      </c>
      <c r="AA34" s="10">
        <v>31.17</v>
      </c>
      <c r="AB34" s="95">
        <v>31126500</v>
      </c>
      <c r="AC34" s="10">
        <v>31.05</v>
      </c>
      <c r="AD34" s="2">
        <f t="shared" si="1"/>
        <v>1.4700000000000024</v>
      </c>
      <c r="AE34" s="138">
        <f t="shared" si="2"/>
        <v>3.499999999999992E-2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42654</v>
      </c>
      <c r="X35" s="10">
        <v>29.31</v>
      </c>
      <c r="Y35" s="10">
        <v>30.21</v>
      </c>
      <c r="Z35" s="10">
        <v>29.24</v>
      </c>
      <c r="AA35" s="10">
        <v>30.11</v>
      </c>
      <c r="AB35" s="95">
        <v>17782800</v>
      </c>
      <c r="AC35" s="10">
        <v>30</v>
      </c>
      <c r="AD35" s="2">
        <f t="shared" si="1"/>
        <v>0.97000000000000242</v>
      </c>
      <c r="AE35" s="138">
        <f t="shared" si="2"/>
        <v>3.662750518313751E-2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42653</v>
      </c>
      <c r="X36" s="10">
        <v>29</v>
      </c>
      <c r="Y36" s="10">
        <v>29.39</v>
      </c>
      <c r="Z36" s="10">
        <v>28.95</v>
      </c>
      <c r="AA36" s="10">
        <v>29.05</v>
      </c>
      <c r="AB36" s="95">
        <v>7665700</v>
      </c>
      <c r="AC36" s="10">
        <v>28.94</v>
      </c>
      <c r="AD36" s="2">
        <f t="shared" si="1"/>
        <v>0.44000000000000128</v>
      </c>
      <c r="AE36" s="138">
        <f t="shared" si="2"/>
        <v>1.7307026652821911E-3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42650</v>
      </c>
      <c r="X37" s="10">
        <v>29.37</v>
      </c>
      <c r="Y37" s="10">
        <v>29.59</v>
      </c>
      <c r="Z37" s="10">
        <v>29</v>
      </c>
      <c r="AA37" s="10">
        <v>29</v>
      </c>
      <c r="AB37" s="95">
        <v>11322800</v>
      </c>
      <c r="AC37" s="10">
        <v>28.89</v>
      </c>
      <c r="AD37" s="2">
        <f t="shared" si="1"/>
        <v>0.58999999999999986</v>
      </c>
      <c r="AE37" s="138">
        <f t="shared" si="2"/>
        <v>-1.2645249487354793E-2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42649</v>
      </c>
      <c r="X38" s="10">
        <v>28.75</v>
      </c>
      <c r="Y38" s="10">
        <v>29.6</v>
      </c>
      <c r="Z38" s="10">
        <v>28.71</v>
      </c>
      <c r="AA38" s="10">
        <v>29.37</v>
      </c>
      <c r="AB38" s="95">
        <v>17280800</v>
      </c>
      <c r="AC38" s="10">
        <v>29.26</v>
      </c>
      <c r="AD38" s="2">
        <f t="shared" si="1"/>
        <v>0.89000000000000057</v>
      </c>
      <c r="AE38" s="138">
        <f t="shared" si="2"/>
        <v>1.8447615732683609E-2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42648</v>
      </c>
      <c r="X39" s="10">
        <v>28.97</v>
      </c>
      <c r="Y39" s="10">
        <v>29.11</v>
      </c>
      <c r="Z39" s="10">
        <v>28.76</v>
      </c>
      <c r="AA39" s="10">
        <v>28.84</v>
      </c>
      <c r="AB39" s="95">
        <v>27597900</v>
      </c>
      <c r="AC39" s="10">
        <v>28.73</v>
      </c>
      <c r="AD39" s="2">
        <f t="shared" si="1"/>
        <v>0.34999999999999787</v>
      </c>
      <c r="AE39" s="138">
        <f t="shared" si="2"/>
        <v>-5.5382485289027228E-3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8" t="s">
        <v>78</v>
      </c>
      <c r="P40" s="618"/>
      <c r="W40" s="133">
        <v>42647</v>
      </c>
      <c r="X40" s="10">
        <v>29.25</v>
      </c>
      <c r="Y40" s="10">
        <v>29.39</v>
      </c>
      <c r="Z40" s="10">
        <v>28.88</v>
      </c>
      <c r="AA40" s="10">
        <v>29</v>
      </c>
      <c r="AB40" s="95">
        <v>11173200</v>
      </c>
      <c r="AC40" s="10">
        <v>28.89</v>
      </c>
      <c r="AD40" s="2">
        <f t="shared" si="1"/>
        <v>0.51000000000000156</v>
      </c>
      <c r="AE40" s="138">
        <f t="shared" si="2"/>
        <v>-9.5989029825163108E-3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36.410000000000004</v>
      </c>
      <c r="Q41" s="2"/>
      <c r="W41" s="133">
        <v>42646</v>
      </c>
      <c r="X41" s="10">
        <v>29.57</v>
      </c>
      <c r="Y41" s="10">
        <v>29.69</v>
      </c>
      <c r="Z41" s="10">
        <v>29.25</v>
      </c>
      <c r="AA41" s="10">
        <v>29.28</v>
      </c>
      <c r="AB41" s="95">
        <v>7800200</v>
      </c>
      <c r="AC41" s="10">
        <v>29.17</v>
      </c>
      <c r="AD41" s="2">
        <f t="shared" si="1"/>
        <v>0.44000000000000128</v>
      </c>
      <c r="AE41" s="138">
        <f t="shared" si="2"/>
        <v>-1.3527223537368904E-2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36.079000000000008</v>
      </c>
      <c r="Q42" s="2"/>
      <c r="T42" s="91" t="s">
        <v>113</v>
      </c>
      <c r="W42" s="133">
        <v>42643</v>
      </c>
      <c r="X42" s="10">
        <v>29.51</v>
      </c>
      <c r="Y42" s="10">
        <v>29.99</v>
      </c>
      <c r="Z42" s="10">
        <v>29.51</v>
      </c>
      <c r="AA42" s="10">
        <v>29.68</v>
      </c>
      <c r="AB42" s="95">
        <v>26199600</v>
      </c>
      <c r="AC42" s="10">
        <v>29.57</v>
      </c>
      <c r="AD42" s="2">
        <f t="shared" si="1"/>
        <v>0.47999999999999687</v>
      </c>
      <c r="AE42" s="138">
        <f t="shared" si="2"/>
        <v>6.1245321537937158E-3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35.748000000000005</v>
      </c>
      <c r="Q43" s="2"/>
      <c r="T43" s="128" t="s">
        <v>98</v>
      </c>
      <c r="U43" s="98">
        <v>33.700000000000003</v>
      </c>
      <c r="W43" s="133">
        <v>42642</v>
      </c>
      <c r="X43" s="10">
        <v>29.84</v>
      </c>
      <c r="Y43" s="10">
        <v>29.86</v>
      </c>
      <c r="Z43" s="10">
        <v>29.49</v>
      </c>
      <c r="AA43" s="10">
        <v>29.5</v>
      </c>
      <c r="AB43" s="95">
        <v>12814500</v>
      </c>
      <c r="AC43" s="10">
        <v>29.39</v>
      </c>
      <c r="AD43" s="2">
        <f t="shared" si="1"/>
        <v>0.37000000000000099</v>
      </c>
      <c r="AE43" s="138">
        <f t="shared" si="2"/>
        <v>-1.1436259670366655E-2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35.417000000000002</v>
      </c>
      <c r="Q44" s="2"/>
      <c r="T44" s="93" t="s">
        <v>99</v>
      </c>
      <c r="U44" s="88">
        <v>33.909999999999997</v>
      </c>
      <c r="W44" s="133">
        <v>42641</v>
      </c>
      <c r="X44" s="10">
        <v>29.97</v>
      </c>
      <c r="Y44" s="10">
        <v>30.12</v>
      </c>
      <c r="Z44" s="10">
        <v>29.68</v>
      </c>
      <c r="AA44" s="10">
        <v>29.84</v>
      </c>
      <c r="AB44" s="95">
        <v>10820100</v>
      </c>
      <c r="AC44" s="10">
        <v>29.73</v>
      </c>
      <c r="AD44" s="2">
        <f t="shared" si="1"/>
        <v>0.44000000000000128</v>
      </c>
      <c r="AE44" s="138">
        <f t="shared" si="2"/>
        <v>-2.0140986908357972E-3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35.086000000000006</v>
      </c>
      <c r="Q45" s="2"/>
      <c r="T45" s="93" t="s">
        <v>100</v>
      </c>
      <c r="U45" s="88" t="s">
        <v>579</v>
      </c>
      <c r="W45" s="133">
        <v>42640</v>
      </c>
      <c r="X45" s="10">
        <v>30.05</v>
      </c>
      <c r="Y45" s="10">
        <v>30.17</v>
      </c>
      <c r="Z45" s="10">
        <v>29.84</v>
      </c>
      <c r="AA45" s="10">
        <v>29.9</v>
      </c>
      <c r="AB45" s="95">
        <v>9877300</v>
      </c>
      <c r="AC45" s="10">
        <v>29.79</v>
      </c>
      <c r="AD45" s="2">
        <f t="shared" si="1"/>
        <v>0.33000000000000185</v>
      </c>
      <c r="AE45" s="138">
        <f t="shared" si="2"/>
        <v>-6.0060060060059817E-3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34.755000000000003</v>
      </c>
      <c r="Q46" s="2"/>
      <c r="T46" s="93" t="s">
        <v>101</v>
      </c>
      <c r="U46" s="88" t="s">
        <v>580</v>
      </c>
      <c r="W46" s="133">
        <v>42639</v>
      </c>
      <c r="X46" s="10">
        <v>30.38</v>
      </c>
      <c r="Y46" s="10">
        <v>30.47</v>
      </c>
      <c r="Z46" s="10">
        <v>30.06</v>
      </c>
      <c r="AA46" s="10">
        <v>30.08</v>
      </c>
      <c r="AB46" s="95">
        <v>7379800</v>
      </c>
      <c r="AC46" s="10">
        <v>29.97</v>
      </c>
      <c r="AD46" s="2">
        <f t="shared" si="1"/>
        <v>0.41000000000000014</v>
      </c>
      <c r="AE46" s="138">
        <f t="shared" si="2"/>
        <v>-1.2195121951219523E-2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34.423999999999999</v>
      </c>
      <c r="Q47" s="2"/>
      <c r="T47" s="93" t="s">
        <v>102</v>
      </c>
      <c r="U47" s="88">
        <v>35.909999999999997</v>
      </c>
      <c r="W47" s="133">
        <v>42636</v>
      </c>
      <c r="X47" s="10">
        <v>30.79</v>
      </c>
      <c r="Y47" s="10">
        <v>30.9</v>
      </c>
      <c r="Z47" s="10">
        <v>30.44</v>
      </c>
      <c r="AA47" s="10">
        <v>30.45</v>
      </c>
      <c r="AB47" s="95">
        <v>8599300</v>
      </c>
      <c r="AC47" s="10">
        <v>30.34</v>
      </c>
      <c r="AD47" s="2">
        <f t="shared" si="1"/>
        <v>0.4599999999999973</v>
      </c>
      <c r="AE47" s="138">
        <f t="shared" si="2"/>
        <v>-9.7911227154047209E-3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34.093000000000004</v>
      </c>
      <c r="Q48" s="2"/>
      <c r="T48" s="93" t="s">
        <v>103</v>
      </c>
      <c r="U48" s="88">
        <v>0.54095800000000005</v>
      </c>
      <c r="W48" s="133">
        <v>42635</v>
      </c>
      <c r="X48" s="10">
        <v>30.86</v>
      </c>
      <c r="Y48" s="10">
        <v>31.01</v>
      </c>
      <c r="Z48" s="10">
        <v>30.67</v>
      </c>
      <c r="AA48" s="10">
        <v>30.75</v>
      </c>
      <c r="AB48" s="95">
        <v>12273900</v>
      </c>
      <c r="AC48" s="10">
        <v>30.64</v>
      </c>
      <c r="AD48" s="2">
        <f t="shared" si="1"/>
        <v>0.33999999999999986</v>
      </c>
      <c r="AE48" s="138">
        <f t="shared" si="2"/>
        <v>-2.9287341360234587E-3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33.762</v>
      </c>
      <c r="Q49" s="2"/>
      <c r="T49" s="93" t="s">
        <v>104</v>
      </c>
      <c r="U49" s="88" t="s">
        <v>320</v>
      </c>
      <c r="W49" s="133">
        <v>42634</v>
      </c>
      <c r="X49" s="10">
        <v>31.17</v>
      </c>
      <c r="Y49" s="10">
        <v>31.25</v>
      </c>
      <c r="Z49" s="10">
        <v>30.62</v>
      </c>
      <c r="AA49" s="10">
        <v>30.84</v>
      </c>
      <c r="AB49" s="95">
        <v>12447100</v>
      </c>
      <c r="AC49" s="10">
        <v>30.73</v>
      </c>
      <c r="AD49" s="2">
        <f t="shared" si="1"/>
        <v>0.62999999999999901</v>
      </c>
      <c r="AE49" s="138">
        <f t="shared" si="2"/>
        <v>-7.7494349370358373E-3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33.431000000000004</v>
      </c>
      <c r="Q50" s="2"/>
      <c r="T50" s="93"/>
      <c r="U50" s="88"/>
      <c r="W50" s="133">
        <v>42633</v>
      </c>
      <c r="X50" s="10">
        <v>30.95</v>
      </c>
      <c r="Y50" s="10">
        <v>31.38</v>
      </c>
      <c r="Z50" s="10">
        <v>30.93</v>
      </c>
      <c r="AA50" s="10">
        <v>31.09</v>
      </c>
      <c r="AB50" s="95">
        <v>6114300</v>
      </c>
      <c r="AC50" s="10">
        <v>30.97</v>
      </c>
      <c r="AD50" s="2">
        <f t="shared" si="1"/>
        <v>0.44999999999999929</v>
      </c>
      <c r="AE50" s="138">
        <f t="shared" si="2"/>
        <v>9.4524119947847485E-3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33.1</v>
      </c>
      <c r="Q51" s="2"/>
      <c r="T51" s="93" t="s">
        <v>105</v>
      </c>
      <c r="U51" s="88" t="s">
        <v>581</v>
      </c>
      <c r="W51" s="133">
        <v>42632</v>
      </c>
      <c r="X51" s="10">
        <v>31.06</v>
      </c>
      <c r="Y51" s="10">
        <v>31.26</v>
      </c>
      <c r="Z51" s="10">
        <v>30.75</v>
      </c>
      <c r="AA51" s="10">
        <v>30.79</v>
      </c>
      <c r="AB51" s="95">
        <v>10628000</v>
      </c>
      <c r="AC51" s="10">
        <v>30.68</v>
      </c>
      <c r="AD51" s="2">
        <f t="shared" si="1"/>
        <v>0.51000000000000156</v>
      </c>
      <c r="AE51" s="138">
        <f t="shared" si="2"/>
        <v>-9.0439276485788644E-3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32.768999999999998</v>
      </c>
      <c r="Q52" s="2"/>
      <c r="T52" s="93" t="s">
        <v>106</v>
      </c>
      <c r="U52" s="88" t="s">
        <v>352</v>
      </c>
      <c r="W52" s="133">
        <v>42629</v>
      </c>
      <c r="X52" s="10">
        <v>31.3</v>
      </c>
      <c r="Y52" s="10">
        <v>31.35</v>
      </c>
      <c r="Z52" s="10">
        <v>30.84</v>
      </c>
      <c r="AA52" s="10">
        <v>31.08</v>
      </c>
      <c r="AB52" s="95">
        <v>11413900</v>
      </c>
      <c r="AC52" s="10">
        <v>30.96</v>
      </c>
      <c r="AD52" s="2">
        <f t="shared" si="1"/>
        <v>0.51000000000000156</v>
      </c>
      <c r="AE52" s="138">
        <f t="shared" si="2"/>
        <v>-5.4609701252810172E-3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32.438000000000002</v>
      </c>
      <c r="Q53" s="2"/>
      <c r="T53" s="93" t="s">
        <v>107</v>
      </c>
      <c r="U53" s="90">
        <v>2669717</v>
      </c>
      <c r="W53" s="133">
        <v>42628</v>
      </c>
      <c r="X53" s="10">
        <v>30.76</v>
      </c>
      <c r="Y53" s="10">
        <v>31.27</v>
      </c>
      <c r="Z53" s="10">
        <v>30.46</v>
      </c>
      <c r="AA53" s="10">
        <v>31.25</v>
      </c>
      <c r="AB53" s="95">
        <v>10378500</v>
      </c>
      <c r="AC53" s="10">
        <v>31.13</v>
      </c>
      <c r="AD53" s="2">
        <f t="shared" si="1"/>
        <v>0.80999999999999872</v>
      </c>
      <c r="AE53" s="138">
        <f t="shared" si="2"/>
        <v>1.7320261437908435E-2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32.106999999999999</v>
      </c>
      <c r="T54" s="93" t="s">
        <v>110</v>
      </c>
      <c r="U54" s="90">
        <v>10906400</v>
      </c>
      <c r="W54" s="133">
        <v>42627</v>
      </c>
      <c r="X54" s="10">
        <v>30.95</v>
      </c>
      <c r="Y54" s="10">
        <v>31.11</v>
      </c>
      <c r="Z54" s="10">
        <v>30.66</v>
      </c>
      <c r="AA54" s="10">
        <v>30.71</v>
      </c>
      <c r="AB54" s="95">
        <v>9834000</v>
      </c>
      <c r="AC54" s="10">
        <v>30.6</v>
      </c>
      <c r="AD54" s="2">
        <f t="shared" si="1"/>
        <v>0.44999999999999929</v>
      </c>
      <c r="AE54" s="138">
        <f t="shared" si="2"/>
        <v>-7.4602659746998423E-3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31.776</v>
      </c>
      <c r="T55" s="93" t="s">
        <v>108</v>
      </c>
      <c r="U55" s="88" t="s">
        <v>582</v>
      </c>
      <c r="W55" s="133">
        <v>42626</v>
      </c>
      <c r="X55" s="10">
        <v>30.81</v>
      </c>
      <c r="Y55" s="10">
        <v>31.16</v>
      </c>
      <c r="Z55" s="10">
        <v>30.45</v>
      </c>
      <c r="AA55" s="10">
        <v>30.95</v>
      </c>
      <c r="AB55" s="95">
        <v>14350900</v>
      </c>
      <c r="AC55" s="10">
        <v>30.83</v>
      </c>
      <c r="AD55" s="2">
        <f t="shared" si="1"/>
        <v>0.71000000000000085</v>
      </c>
      <c r="AE55" s="138">
        <f t="shared" si="2"/>
        <v>1.6244314489928247E-3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31.445</v>
      </c>
      <c r="T56" s="93" t="s">
        <v>111</v>
      </c>
      <c r="U56" s="88">
        <v>16.059999999999999</v>
      </c>
      <c r="W56" s="133">
        <v>42625</v>
      </c>
      <c r="X56" s="10">
        <v>31.41</v>
      </c>
      <c r="Y56" s="10">
        <v>31.53</v>
      </c>
      <c r="Z56" s="10">
        <v>30.7</v>
      </c>
      <c r="AA56" s="10">
        <v>30.89</v>
      </c>
      <c r="AB56" s="95">
        <v>20385000</v>
      </c>
      <c r="AC56" s="10">
        <v>30.78</v>
      </c>
      <c r="AD56" s="2">
        <f t="shared" si="1"/>
        <v>0.83000000000000185</v>
      </c>
      <c r="AE56" s="138">
        <f t="shared" si="2"/>
        <v>-1.9432940426887479E-2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31.114000000000001</v>
      </c>
      <c r="T57" s="93" t="s">
        <v>112</v>
      </c>
      <c r="U57" s="88">
        <v>2.11</v>
      </c>
      <c r="W57" s="133">
        <v>42622</v>
      </c>
      <c r="X57" s="10">
        <v>31.05</v>
      </c>
      <c r="Y57" s="10">
        <v>31.91</v>
      </c>
      <c r="Z57" s="10">
        <v>31.05</v>
      </c>
      <c r="AA57" s="10">
        <v>31.51</v>
      </c>
      <c r="AB57" s="95">
        <v>19170200</v>
      </c>
      <c r="AC57" s="10">
        <v>31.39</v>
      </c>
      <c r="AD57" s="2">
        <f t="shared" si="1"/>
        <v>0.85999999999999943</v>
      </c>
      <c r="AE57" s="138">
        <f t="shared" si="2"/>
        <v>6.412311638345658E-3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30.783000000000001</v>
      </c>
      <c r="T58" s="93" t="s">
        <v>109</v>
      </c>
      <c r="U58" s="88" t="s">
        <v>583</v>
      </c>
      <c r="W58" s="133">
        <v>42621</v>
      </c>
      <c r="X58" s="10">
        <v>31</v>
      </c>
      <c r="Y58" s="10">
        <v>31.73</v>
      </c>
      <c r="Z58" s="10">
        <v>30.7</v>
      </c>
      <c r="AA58" s="10">
        <v>31.31</v>
      </c>
      <c r="AB58" s="95">
        <v>18294900</v>
      </c>
      <c r="AC58" s="10">
        <v>31.19</v>
      </c>
      <c r="AD58" s="2">
        <f t="shared" si="1"/>
        <v>1.0300000000000011</v>
      </c>
      <c r="AE58" s="138">
        <f t="shared" si="2"/>
        <v>-3.2051282051270835E-4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30.452000000000002</v>
      </c>
      <c r="W59" s="133">
        <v>42620</v>
      </c>
      <c r="X59" s="10">
        <v>31.66</v>
      </c>
      <c r="Y59" s="10">
        <v>31.75</v>
      </c>
      <c r="Z59" s="10">
        <v>31.1</v>
      </c>
      <c r="AA59" s="10">
        <v>31.32</v>
      </c>
      <c r="AB59" s="95">
        <v>19365500</v>
      </c>
      <c r="AC59" s="10">
        <v>31.2</v>
      </c>
      <c r="AD59" s="2">
        <f t="shared" si="1"/>
        <v>0.64999999999999858</v>
      </c>
      <c r="AE59" s="138">
        <f t="shared" si="2"/>
        <v>-4.1474654377880116E-2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30.121000000000002</v>
      </c>
      <c r="W60" s="133">
        <v>42619</v>
      </c>
      <c r="X60" s="10">
        <v>32.58</v>
      </c>
      <c r="Y60" s="10">
        <v>32.71</v>
      </c>
      <c r="Z60" s="10">
        <v>32.17</v>
      </c>
      <c r="AA60" s="10">
        <v>32.67</v>
      </c>
      <c r="AB60" s="95">
        <v>6778400</v>
      </c>
      <c r="AC60" s="10">
        <v>32.549999999999997</v>
      </c>
      <c r="AD60" s="2">
        <f t="shared" si="1"/>
        <v>0.53999999999999915</v>
      </c>
      <c r="AE60" s="138">
        <f t="shared" si="2"/>
        <v>5.2501544163061631E-3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29.790000000000003</v>
      </c>
      <c r="W61" s="133">
        <v>42615</v>
      </c>
      <c r="X61" s="10">
        <v>32.14</v>
      </c>
      <c r="Y61" s="10">
        <v>32.81</v>
      </c>
      <c r="Z61" s="10">
        <v>32.01</v>
      </c>
      <c r="AA61" s="10">
        <v>32.5</v>
      </c>
      <c r="AB61" s="95">
        <v>7494900</v>
      </c>
      <c r="AC61" s="10">
        <v>32.380000000000003</v>
      </c>
      <c r="AD61" s="2">
        <f t="shared" si="1"/>
        <v>0.80000000000000426</v>
      </c>
      <c r="AE61" s="138">
        <f t="shared" si="2"/>
        <v>1.6959798994975017E-2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42614</v>
      </c>
      <c r="X62" s="10">
        <v>32.1</v>
      </c>
      <c r="Y62" s="10">
        <v>32.15</v>
      </c>
      <c r="Z62" s="10">
        <v>31.81</v>
      </c>
      <c r="AA62" s="10">
        <v>31.96</v>
      </c>
      <c r="AB62" s="95">
        <v>7468400</v>
      </c>
      <c r="AC62" s="10">
        <v>31.84</v>
      </c>
      <c r="AD62" s="2">
        <f t="shared" si="1"/>
        <v>0.33999999999999986</v>
      </c>
      <c r="AE62" s="138">
        <f t="shared" si="2"/>
        <v>-9.4132412927516729E-4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42613</v>
      </c>
      <c r="X63" s="10">
        <v>32.159999999999997</v>
      </c>
      <c r="Y63" s="10">
        <v>32.29</v>
      </c>
      <c r="Z63" s="10">
        <v>31.91</v>
      </c>
      <c r="AA63" s="10">
        <v>31.99</v>
      </c>
      <c r="AB63" s="95">
        <v>9102800</v>
      </c>
      <c r="AC63" s="10">
        <v>31.87</v>
      </c>
      <c r="AD63" s="2">
        <f t="shared" si="1"/>
        <v>0.37999999999999901</v>
      </c>
      <c r="AE63" s="138">
        <f t="shared" si="2"/>
        <v>-5.3058676654181847E-3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42612</v>
      </c>
      <c r="X64" s="10">
        <v>32.33</v>
      </c>
      <c r="Y64" s="10">
        <v>32.5</v>
      </c>
      <c r="Z64" s="10">
        <v>32.090000000000003</v>
      </c>
      <c r="AA64" s="10">
        <v>32.159999999999997</v>
      </c>
      <c r="AB64" s="95">
        <v>5044600</v>
      </c>
      <c r="AC64" s="10">
        <v>32.04</v>
      </c>
      <c r="AD64" s="2">
        <f t="shared" si="1"/>
        <v>0.40999999999999659</v>
      </c>
      <c r="AE64" s="138">
        <f t="shared" si="2"/>
        <v>-5.277864017385947E-3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42611</v>
      </c>
      <c r="X65" s="10">
        <v>32.46</v>
      </c>
      <c r="Y65" s="10">
        <v>32.72</v>
      </c>
      <c r="Z65" s="10">
        <v>32.17</v>
      </c>
      <c r="AA65" s="10">
        <v>32.33</v>
      </c>
      <c r="AB65" s="95">
        <v>7667300</v>
      </c>
      <c r="AC65" s="10">
        <v>32.21</v>
      </c>
      <c r="AD65" s="2">
        <f t="shared" si="1"/>
        <v>0.54999999999999716</v>
      </c>
      <c r="AE65" s="138">
        <f t="shared" si="2"/>
        <v>-1.0749385749385776E-2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42608</v>
      </c>
      <c r="X66" s="10">
        <v>32.770000000000003</v>
      </c>
      <c r="Y66" s="10">
        <v>32.94</v>
      </c>
      <c r="Z66" s="10">
        <v>32.46</v>
      </c>
      <c r="AA66" s="10">
        <v>32.68</v>
      </c>
      <c r="AB66" s="95">
        <v>6549100</v>
      </c>
      <c r="AC66" s="10">
        <v>32.56</v>
      </c>
      <c r="AD66" s="2">
        <f t="shared" si="1"/>
        <v>0.47999999999999687</v>
      </c>
      <c r="AE66" s="138">
        <f t="shared" si="2"/>
        <v>-2.450980392156854E-3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42607</v>
      </c>
      <c r="X67" s="10">
        <v>32.85</v>
      </c>
      <c r="Y67" s="10">
        <v>33.06</v>
      </c>
      <c r="Z67" s="10">
        <v>32.67</v>
      </c>
      <c r="AA67" s="10">
        <v>32.76</v>
      </c>
      <c r="AB67" s="95">
        <v>7845500</v>
      </c>
      <c r="AC67" s="10">
        <v>32.64</v>
      </c>
      <c r="AD67" s="2">
        <f>Y67-Z67</f>
        <v>0.39000000000000057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42606</v>
      </c>
      <c r="X68" s="10">
        <v>32.25</v>
      </c>
      <c r="Y68" s="10">
        <v>33.24</v>
      </c>
      <c r="Z68" s="10">
        <v>32.21</v>
      </c>
      <c r="AA68" s="10">
        <v>32.99</v>
      </c>
      <c r="AB68" s="95">
        <v>12246500</v>
      </c>
      <c r="AC68" s="10">
        <v>32.869999999999997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33" priority="31">
      <formula>F39&gt;0</formula>
    </cfRule>
    <cfRule type="expression" dxfId="632" priority="32">
      <formula>F39&lt;0</formula>
    </cfRule>
  </conditionalFormatting>
  <conditionalFormatting sqref="F44:F57 F60:F101">
    <cfRule type="expression" dxfId="631" priority="27">
      <formula>F44&gt;0</formula>
    </cfRule>
    <cfRule type="expression" dxfId="630" priority="28">
      <formula>F44&lt;0</formula>
    </cfRule>
  </conditionalFormatting>
  <conditionalFormatting sqref="F44:F57 F60:F101">
    <cfRule type="expression" dxfId="629" priority="29">
      <formula>F44&gt;0</formula>
    </cfRule>
    <cfRule type="expression" dxfId="628" priority="30">
      <formula>F44&lt;0</formula>
    </cfRule>
  </conditionalFormatting>
  <conditionalFormatting sqref="H39:H57 H60:H101">
    <cfRule type="expression" dxfId="627" priority="25">
      <formula>H39&gt;0</formula>
    </cfRule>
    <cfRule type="expression" dxfId="626" priority="26">
      <formula>H39&lt;0</formula>
    </cfRule>
  </conditionalFormatting>
  <conditionalFormatting sqref="F35:F38">
    <cfRule type="expression" dxfId="625" priority="19">
      <formula>F35&gt;0</formula>
    </cfRule>
    <cfRule type="expression" dxfId="624" priority="20">
      <formula>F35&lt;0</formula>
    </cfRule>
  </conditionalFormatting>
  <conditionalFormatting sqref="H35:H38">
    <cfRule type="expression" dxfId="623" priority="17">
      <formula>H35&gt;0</formula>
    </cfRule>
    <cfRule type="expression" dxfId="622" priority="18">
      <formula>H35&lt;0</formula>
    </cfRule>
  </conditionalFormatting>
  <conditionalFormatting sqref="Q8">
    <cfRule type="expression" dxfId="621" priority="13">
      <formula>Q8&gt;0</formula>
    </cfRule>
    <cfRule type="expression" dxfId="620" priority="14">
      <formula>Q8&lt;0</formula>
    </cfRule>
  </conditionalFormatting>
  <conditionalFormatting sqref="Q7">
    <cfRule type="expression" dxfId="619" priority="15">
      <formula>Q7&gt;0</formula>
    </cfRule>
    <cfRule type="expression" dxfId="618" priority="16">
      <formula>Q7&lt;0</formula>
    </cfRule>
  </conditionalFormatting>
  <conditionalFormatting sqref="F58">
    <cfRule type="expression" dxfId="617" priority="9">
      <formula>F58&gt;0</formula>
    </cfRule>
    <cfRule type="expression" dxfId="616" priority="10">
      <formula>F58&lt;0</formula>
    </cfRule>
  </conditionalFormatting>
  <conditionalFormatting sqref="F58">
    <cfRule type="expression" dxfId="615" priority="11">
      <formula>F58&gt;0</formula>
    </cfRule>
    <cfRule type="expression" dxfId="614" priority="12">
      <formula>F58&lt;0</formula>
    </cfRule>
  </conditionalFormatting>
  <conditionalFormatting sqref="H58">
    <cfRule type="expression" dxfId="613" priority="7">
      <formula>H58&gt;0</formula>
    </cfRule>
    <cfRule type="expression" dxfId="612" priority="8">
      <formula>H58&lt;0</formula>
    </cfRule>
  </conditionalFormatting>
  <conditionalFormatting sqref="F59">
    <cfRule type="expression" dxfId="611" priority="3">
      <formula>F59&gt;0</formula>
    </cfRule>
    <cfRule type="expression" dxfId="610" priority="4">
      <formula>F59&lt;0</formula>
    </cfRule>
  </conditionalFormatting>
  <conditionalFormatting sqref="F59">
    <cfRule type="expression" dxfId="609" priority="5">
      <formula>F59&gt;0</formula>
    </cfRule>
    <cfRule type="expression" dxfId="608" priority="6">
      <formula>F59&lt;0</formula>
    </cfRule>
  </conditionalFormatting>
  <conditionalFormatting sqref="H59">
    <cfRule type="expression" dxfId="607" priority="1">
      <formula>H59&gt;0</formula>
    </cfRule>
    <cfRule type="expression" dxfId="60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42699</v>
      </c>
      <c r="X2" s="10">
        <v>11.95</v>
      </c>
      <c r="Y2" s="10">
        <v>12.06</v>
      </c>
      <c r="Z2" s="10">
        <v>11.93</v>
      </c>
      <c r="AA2" s="10">
        <v>12.04</v>
      </c>
      <c r="AB2" s="95">
        <v>11404400</v>
      </c>
      <c r="AC2" s="10">
        <v>12.04</v>
      </c>
      <c r="AD2" s="2">
        <f>Y2-Z2</f>
        <v>0.13000000000000078</v>
      </c>
      <c r="AE2" s="138">
        <f>AC2/AC3-1</f>
        <v>1.1764705882352899E-2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11.610900000000001</v>
      </c>
      <c r="T3" s="1"/>
      <c r="W3" s="133">
        <v>42697</v>
      </c>
      <c r="X3" s="10">
        <v>11.9</v>
      </c>
      <c r="Y3" s="10">
        <v>12</v>
      </c>
      <c r="Z3" s="10">
        <v>11.85</v>
      </c>
      <c r="AA3" s="10">
        <v>11.9</v>
      </c>
      <c r="AB3" s="95">
        <v>22414000</v>
      </c>
      <c r="AC3" s="10">
        <v>11.9</v>
      </c>
      <c r="AD3" s="2">
        <f t="shared" ref="AD3:AD66" si="1">Y3-Z3</f>
        <v>0.15000000000000036</v>
      </c>
      <c r="AE3" s="138">
        <f t="shared" ref="AE3:AE66" si="2">AC3/AC4-1</f>
        <v>8.41042893187538E-4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11.92</v>
      </c>
      <c r="R4" s="525">
        <v>0</v>
      </c>
      <c r="T4" s="163"/>
      <c r="W4" s="133">
        <v>42696</v>
      </c>
      <c r="X4" s="10">
        <v>11.76</v>
      </c>
      <c r="Y4" s="10">
        <v>11.91</v>
      </c>
      <c r="Z4" s="10">
        <v>11.73</v>
      </c>
      <c r="AA4" s="10">
        <v>11.89</v>
      </c>
      <c r="AB4" s="95">
        <v>24145000</v>
      </c>
      <c r="AC4" s="10">
        <v>11.89</v>
      </c>
      <c r="AD4" s="2">
        <f t="shared" si="1"/>
        <v>0.17999999999999972</v>
      </c>
      <c r="AE4" s="138">
        <f t="shared" si="2"/>
        <v>8.4817642069552335E-3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2384</v>
      </c>
      <c r="W5" s="133">
        <v>42695</v>
      </c>
      <c r="X5" s="10">
        <v>11.77</v>
      </c>
      <c r="Y5" s="10">
        <v>11.9</v>
      </c>
      <c r="Z5" s="10">
        <v>11.77</v>
      </c>
      <c r="AA5" s="10">
        <v>11.79</v>
      </c>
      <c r="AB5" s="95">
        <v>19441500</v>
      </c>
      <c r="AC5" s="10">
        <v>11.79</v>
      </c>
      <c r="AD5" s="2">
        <f t="shared" si="1"/>
        <v>0.13000000000000078</v>
      </c>
      <c r="AE5" s="138">
        <f t="shared" si="2"/>
        <v>2.5510204081631294E-3</v>
      </c>
    </row>
    <row r="6" spans="1:31" x14ac:dyDescent="0.25">
      <c r="B6" s="473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3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2322.1800000000003</v>
      </c>
      <c r="W6" s="133">
        <v>42692</v>
      </c>
      <c r="X6" s="10">
        <v>11.87</v>
      </c>
      <c r="Y6" s="10">
        <v>11.9</v>
      </c>
      <c r="Z6" s="10">
        <v>11.73</v>
      </c>
      <c r="AA6" s="10">
        <v>11.76</v>
      </c>
      <c r="AB6" s="95">
        <v>28545400</v>
      </c>
      <c r="AC6" s="10">
        <v>11.76</v>
      </c>
      <c r="AD6" s="2">
        <f t="shared" si="1"/>
        <v>0.16999999999999993</v>
      </c>
      <c r="AE6" s="138">
        <f t="shared" si="2"/>
        <v>-9.2670598146588068E-3</v>
      </c>
    </row>
    <row r="7" spans="1:31" x14ac:dyDescent="0.25">
      <c r="B7" s="473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61.819999999999709</v>
      </c>
      <c r="R7">
        <v>200</v>
      </c>
      <c r="W7" s="133">
        <v>42691</v>
      </c>
      <c r="X7" s="10">
        <v>11.9</v>
      </c>
      <c r="Y7" s="10">
        <v>11.96</v>
      </c>
      <c r="Z7" s="10">
        <v>11.78</v>
      </c>
      <c r="AA7" s="10">
        <v>11.87</v>
      </c>
      <c r="AB7" s="95">
        <v>38462300</v>
      </c>
      <c r="AC7" s="10">
        <v>11.87</v>
      </c>
      <c r="AD7" s="2">
        <f t="shared" si="1"/>
        <v>0.18000000000000149</v>
      </c>
      <c r="AE7" s="138">
        <f t="shared" si="2"/>
        <v>-1.0833333333333361E-2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61.819999999999709</v>
      </c>
      <c r="W8" s="133">
        <v>42690</v>
      </c>
      <c r="X8" s="10">
        <v>12</v>
      </c>
      <c r="Y8" s="10">
        <v>12.05</v>
      </c>
      <c r="Z8" s="10">
        <v>11.92</v>
      </c>
      <c r="AA8" s="10">
        <v>12</v>
      </c>
      <c r="AB8" s="95">
        <v>25126200</v>
      </c>
      <c r="AC8" s="10">
        <v>12</v>
      </c>
      <c r="AD8" s="2">
        <f t="shared" si="1"/>
        <v>0.13000000000000078</v>
      </c>
      <c r="AE8" s="138">
        <f t="shared" si="2"/>
        <v>-3.3222591362125353E-3</v>
      </c>
    </row>
    <row r="9" spans="1:31" x14ac:dyDescent="0.25">
      <c r="H9" s="72"/>
      <c r="O9" s="11" t="s">
        <v>219</v>
      </c>
      <c r="Q9" s="138">
        <f>IF(Q2=0, 0, Q8/Q6)</f>
        <v>2.6621536659518084E-2</v>
      </c>
      <c r="W9" s="133">
        <v>42689</v>
      </c>
      <c r="X9" s="10">
        <v>12.06</v>
      </c>
      <c r="Y9" s="10">
        <v>12.14</v>
      </c>
      <c r="Z9" s="10">
        <v>11.95</v>
      </c>
      <c r="AA9" s="10">
        <v>12.04</v>
      </c>
      <c r="AB9" s="95">
        <v>31407600</v>
      </c>
      <c r="AC9" s="10">
        <v>12.04</v>
      </c>
      <c r="AD9" s="2">
        <f t="shared" si="1"/>
        <v>0.19000000000000128</v>
      </c>
      <c r="AE9" s="138">
        <f t="shared" si="2"/>
        <v>-1.6583747927032544E-3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42688</v>
      </c>
      <c r="X10" s="10">
        <v>12.27</v>
      </c>
      <c r="Y10" s="10">
        <v>12.5</v>
      </c>
      <c r="Z10" s="10">
        <v>12.02</v>
      </c>
      <c r="AA10" s="10">
        <v>12.06</v>
      </c>
      <c r="AB10" s="95">
        <v>54155500</v>
      </c>
      <c r="AC10" s="10">
        <v>12.06</v>
      </c>
      <c r="AD10" s="2">
        <f t="shared" si="1"/>
        <v>0.48000000000000043</v>
      </c>
      <c r="AE10" s="138">
        <f t="shared" si="2"/>
        <v>-1.7915309446253969E-2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4.9799999999999997E-2</v>
      </c>
      <c r="W11" s="133">
        <v>42685</v>
      </c>
      <c r="X11" s="10">
        <v>11.88</v>
      </c>
      <c r="Y11" s="10">
        <v>12.4</v>
      </c>
      <c r="Z11" s="10">
        <v>11.84</v>
      </c>
      <c r="AA11" s="10">
        <v>12.28</v>
      </c>
      <c r="AB11" s="95">
        <v>79135100</v>
      </c>
      <c r="AC11" s="10">
        <v>12.28</v>
      </c>
      <c r="AD11" s="2">
        <f t="shared" si="1"/>
        <v>0.5600000000000005</v>
      </c>
      <c r="AE11" s="138">
        <f t="shared" si="2"/>
        <v>2.8475711892797406E-2</v>
      </c>
    </row>
    <row r="12" spans="1:31" x14ac:dyDescent="0.25">
      <c r="H12" s="72"/>
      <c r="W12" s="133">
        <v>42684</v>
      </c>
      <c r="X12" s="10">
        <v>11.58</v>
      </c>
      <c r="Y12" s="10">
        <v>11.98</v>
      </c>
      <c r="Z12" s="10">
        <v>11.58</v>
      </c>
      <c r="AA12" s="10">
        <v>11.94</v>
      </c>
      <c r="AB12" s="95">
        <v>52749500</v>
      </c>
      <c r="AC12" s="10">
        <v>11.94</v>
      </c>
      <c r="AD12" s="2">
        <f t="shared" si="1"/>
        <v>0.40000000000000036</v>
      </c>
      <c r="AE12" s="138">
        <f t="shared" si="2"/>
        <v>3.1088082901554293E-2</v>
      </c>
    </row>
    <row r="13" spans="1:31" x14ac:dyDescent="0.25">
      <c r="H13" s="72"/>
      <c r="W13" s="133">
        <v>42683</v>
      </c>
      <c r="X13" s="10">
        <v>11.15</v>
      </c>
      <c r="Y13" s="10">
        <v>11.63</v>
      </c>
      <c r="Z13" s="10">
        <v>11.07</v>
      </c>
      <c r="AA13" s="10">
        <v>11.58</v>
      </c>
      <c r="AB13" s="95">
        <v>60533600</v>
      </c>
      <c r="AC13" s="10">
        <v>11.58</v>
      </c>
      <c r="AD13" s="2">
        <f t="shared" si="1"/>
        <v>0.5600000000000005</v>
      </c>
      <c r="AE13" s="138">
        <f t="shared" si="2"/>
        <v>8.7108013937282625E-3</v>
      </c>
    </row>
    <row r="14" spans="1:31" x14ac:dyDescent="0.25">
      <c r="H14" s="72"/>
      <c r="W14" s="133">
        <v>42682</v>
      </c>
      <c r="X14" s="10">
        <v>11.5</v>
      </c>
      <c r="Y14" s="10">
        <v>11.51</v>
      </c>
      <c r="Z14" s="10">
        <v>11.35</v>
      </c>
      <c r="AA14" s="10">
        <v>11.48</v>
      </c>
      <c r="AB14" s="95">
        <v>28456100</v>
      </c>
      <c r="AC14" s="10">
        <v>11.48</v>
      </c>
      <c r="AD14" s="2">
        <f t="shared" si="1"/>
        <v>0.16000000000000014</v>
      </c>
      <c r="AE14" s="138">
        <f t="shared" si="2"/>
        <v>-8.6355785837650689E-3</v>
      </c>
    </row>
    <row r="15" spans="1:31" x14ac:dyDescent="0.25">
      <c r="H15" s="72"/>
      <c r="W15" s="133">
        <v>42681</v>
      </c>
      <c r="X15" s="10">
        <v>11.52</v>
      </c>
      <c r="Y15" s="10">
        <v>11.62</v>
      </c>
      <c r="Z15" s="10">
        <v>11.39</v>
      </c>
      <c r="AA15" s="10">
        <v>11.58</v>
      </c>
      <c r="AB15" s="95">
        <v>25120700</v>
      </c>
      <c r="AC15" s="10">
        <v>11.58</v>
      </c>
      <c r="AD15" s="2">
        <f t="shared" si="1"/>
        <v>0.22999999999999865</v>
      </c>
      <c r="AE15" s="138">
        <f t="shared" si="2"/>
        <v>2.1164021164021163E-2</v>
      </c>
    </row>
    <row r="16" spans="1:31" x14ac:dyDescent="0.25">
      <c r="H16" s="72"/>
      <c r="W16" s="133">
        <v>42678</v>
      </c>
      <c r="X16" s="10">
        <v>11.31</v>
      </c>
      <c r="Y16" s="10">
        <v>11.5</v>
      </c>
      <c r="Z16" s="10">
        <v>11.3</v>
      </c>
      <c r="AA16" s="10">
        <v>11.34</v>
      </c>
      <c r="AB16" s="95">
        <v>24752400</v>
      </c>
      <c r="AC16" s="10">
        <v>11.34</v>
      </c>
      <c r="AD16" s="2">
        <f t="shared" si="1"/>
        <v>0.19999999999999929</v>
      </c>
      <c r="AE16" s="138">
        <f t="shared" si="2"/>
        <v>-8.810572687224516E-4</v>
      </c>
    </row>
    <row r="17" spans="1:31" x14ac:dyDescent="0.25">
      <c r="H17" s="72"/>
      <c r="W17" s="133">
        <v>42677</v>
      </c>
      <c r="X17" s="10">
        <v>11.39</v>
      </c>
      <c r="Y17" s="10">
        <v>11.46</v>
      </c>
      <c r="Z17" s="10">
        <v>11.27</v>
      </c>
      <c r="AA17" s="10">
        <v>11.35</v>
      </c>
      <c r="AB17" s="95">
        <v>38651500</v>
      </c>
      <c r="AC17" s="10">
        <v>11.35</v>
      </c>
      <c r="AD17" s="2">
        <f t="shared" si="1"/>
        <v>0.19000000000000128</v>
      </c>
      <c r="AE17" s="138">
        <f t="shared" si="2"/>
        <v>-4.3859649122807154E-3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45</v>
      </c>
      <c r="W18" s="133">
        <v>42676</v>
      </c>
      <c r="X18" s="10">
        <v>11.51</v>
      </c>
      <c r="Y18" s="10">
        <v>11.56</v>
      </c>
      <c r="Z18" s="10">
        <v>11.36</v>
      </c>
      <c r="AA18" s="10">
        <v>11.4</v>
      </c>
      <c r="AB18" s="95">
        <v>36229400</v>
      </c>
      <c r="AC18" s="10">
        <v>11.4</v>
      </c>
      <c r="AD18" s="2">
        <f t="shared" si="1"/>
        <v>0.20000000000000107</v>
      </c>
      <c r="AE18" s="138">
        <f t="shared" si="2"/>
        <v>-1.8087855297157507E-2</v>
      </c>
    </row>
    <row r="19" spans="1:31" ht="15.75" thickBot="1" x14ac:dyDescent="0.3">
      <c r="A19" s="359" t="s">
        <v>201</v>
      </c>
      <c r="B19" s="360"/>
      <c r="C19" s="361">
        <f>SumByColor($A$19,C2:C17)</f>
        <v>600</v>
      </c>
      <c r="D19" s="361"/>
      <c r="E19" s="361"/>
      <c r="F19" s="362">
        <f>SumByColor($A$19,F2:F17)</f>
        <v>7642</v>
      </c>
      <c r="G19" s="361"/>
      <c r="H19" s="361">
        <f>SumByColor($A$19,H2:H17)</f>
        <v>600</v>
      </c>
      <c r="I19" s="361"/>
      <c r="J19" s="361"/>
      <c r="K19" s="362">
        <f>SumByColor($A$19,K2:K17)</f>
        <v>7610</v>
      </c>
      <c r="L19" s="361"/>
      <c r="M19" s="362">
        <f t="shared" ref="M19" si="3">SumByColor($A$19,M2:M17)</f>
        <v>45</v>
      </c>
      <c r="W19" s="133">
        <v>42675</v>
      </c>
      <c r="X19" s="10">
        <v>11.78</v>
      </c>
      <c r="Y19" s="10">
        <v>11.84</v>
      </c>
      <c r="Z19" s="10">
        <v>11.5</v>
      </c>
      <c r="AA19" s="10">
        <v>11.61</v>
      </c>
      <c r="AB19" s="95">
        <v>35613600</v>
      </c>
      <c r="AC19" s="10">
        <v>11.61</v>
      </c>
      <c r="AD19" s="2">
        <f t="shared" si="1"/>
        <v>0.33999999999999986</v>
      </c>
      <c r="AE19" s="138">
        <f t="shared" si="2"/>
        <v>-1.1073253833049468E-2</v>
      </c>
    </row>
    <row r="20" spans="1:31" x14ac:dyDescent="0.25">
      <c r="W20" s="133">
        <v>42674</v>
      </c>
      <c r="X20" s="10">
        <v>11.75</v>
      </c>
      <c r="Y20" s="10">
        <v>11.81</v>
      </c>
      <c r="Z20" s="10">
        <v>11.69</v>
      </c>
      <c r="AA20" s="10">
        <v>11.74</v>
      </c>
      <c r="AB20" s="95">
        <v>31898400</v>
      </c>
      <c r="AC20" s="10">
        <v>11.74</v>
      </c>
      <c r="AD20" s="2">
        <f t="shared" si="1"/>
        <v>0.12000000000000099</v>
      </c>
      <c r="AE20" s="138">
        <f t="shared" si="2"/>
        <v>1.7064846416381396E-3</v>
      </c>
    </row>
    <row r="21" spans="1:31" x14ac:dyDescent="0.25">
      <c r="W21" s="133">
        <v>42671</v>
      </c>
      <c r="X21" s="10">
        <v>11.74</v>
      </c>
      <c r="Y21" s="10">
        <v>11.85</v>
      </c>
      <c r="Z21" s="10">
        <v>11.63</v>
      </c>
      <c r="AA21" s="10">
        <v>11.72</v>
      </c>
      <c r="AB21" s="95">
        <v>37142400</v>
      </c>
      <c r="AC21" s="10">
        <v>11.72</v>
      </c>
      <c r="AD21" s="2">
        <f t="shared" si="1"/>
        <v>0.21999999999999886</v>
      </c>
      <c r="AE21" s="138">
        <f t="shared" si="2"/>
        <v>-1.7035775127768327E-3</v>
      </c>
    </row>
    <row r="22" spans="1:31" x14ac:dyDescent="0.25">
      <c r="W22" s="133">
        <v>42670</v>
      </c>
      <c r="X22" s="10">
        <v>11.81</v>
      </c>
      <c r="Y22" s="10">
        <v>11.83</v>
      </c>
      <c r="Z22" s="10">
        <v>11.6</v>
      </c>
      <c r="AA22" s="10">
        <v>11.74</v>
      </c>
      <c r="AB22" s="95">
        <v>48402000</v>
      </c>
      <c r="AC22" s="10">
        <v>11.74</v>
      </c>
      <c r="AD22" s="2">
        <f t="shared" si="1"/>
        <v>0.23000000000000043</v>
      </c>
      <c r="AE22" s="138">
        <f t="shared" si="2"/>
        <v>-1.1784511784511786E-2</v>
      </c>
    </row>
    <row r="23" spans="1:31" x14ac:dyDescent="0.25">
      <c r="W23" s="133">
        <v>42669</v>
      </c>
      <c r="X23" s="10">
        <v>11.8</v>
      </c>
      <c r="Y23" s="10">
        <v>11.93</v>
      </c>
      <c r="Z23" s="10">
        <v>11.76</v>
      </c>
      <c r="AA23" s="10">
        <v>11.88</v>
      </c>
      <c r="AB23" s="95">
        <v>36219900</v>
      </c>
      <c r="AC23" s="10">
        <v>11.88</v>
      </c>
      <c r="AD23" s="2">
        <f t="shared" si="1"/>
        <v>0.16999999999999993</v>
      </c>
      <c r="AE23" s="138">
        <f t="shared" si="2"/>
        <v>2.5316455696202667E-3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12.05</v>
      </c>
      <c r="Y24" s="10">
        <v>12.1</v>
      </c>
      <c r="Z24" s="10">
        <v>11.76</v>
      </c>
      <c r="AA24" s="10">
        <v>11.85</v>
      </c>
      <c r="AB24" s="95">
        <v>42486000</v>
      </c>
      <c r="AC24" s="10">
        <v>11.85</v>
      </c>
      <c r="AD24" s="2">
        <f t="shared" si="1"/>
        <v>0.33999999999999986</v>
      </c>
      <c r="AE24" s="138" t="e">
        <f t="shared" si="2"/>
        <v>#DIV/0!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42668</v>
      </c>
      <c r="X25" s="10" t="s">
        <v>182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42667</v>
      </c>
      <c r="X26" s="10">
        <v>12.06</v>
      </c>
      <c r="Y26" s="10">
        <v>12.2</v>
      </c>
      <c r="Z26" s="10">
        <v>12.06</v>
      </c>
      <c r="AA26" s="10">
        <v>12.19</v>
      </c>
      <c r="AB26" s="95">
        <v>33733600</v>
      </c>
      <c r="AC26" s="10">
        <v>12.04</v>
      </c>
      <c r="AD26" s="2">
        <f t="shared" si="1"/>
        <v>0.13999999999999879</v>
      </c>
      <c r="AE26" s="138">
        <f t="shared" si="2"/>
        <v>1.4321819713563499E-2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42664</v>
      </c>
      <c r="X27" s="10">
        <v>11.93</v>
      </c>
      <c r="Y27" s="10">
        <v>12.04</v>
      </c>
      <c r="Z27" s="10">
        <v>11.85</v>
      </c>
      <c r="AA27" s="10">
        <v>12.02</v>
      </c>
      <c r="AB27" s="95">
        <v>24364200</v>
      </c>
      <c r="AC27" s="10">
        <v>11.87</v>
      </c>
      <c r="AD27" s="2">
        <f t="shared" si="1"/>
        <v>0.1899999999999995</v>
      </c>
      <c r="AE27" s="138">
        <f t="shared" si="2"/>
        <v>4.230118443316222E-3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42663</v>
      </c>
      <c r="X28" s="10">
        <v>12.02</v>
      </c>
      <c r="Y28" s="10">
        <v>12.03</v>
      </c>
      <c r="Z28" s="10">
        <v>11.9</v>
      </c>
      <c r="AA28" s="10">
        <v>11.97</v>
      </c>
      <c r="AB28" s="95">
        <v>18116000</v>
      </c>
      <c r="AC28" s="10">
        <v>11.82</v>
      </c>
      <c r="AD28" s="2">
        <f t="shared" si="1"/>
        <v>0.12999999999999901</v>
      </c>
      <c r="AE28" s="138">
        <f t="shared" si="2"/>
        <v>-3.3726812816188279E-3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42662</v>
      </c>
      <c r="X29" s="10">
        <v>11.89</v>
      </c>
      <c r="Y29" s="10">
        <v>12.05</v>
      </c>
      <c r="Z29" s="10">
        <v>11.88</v>
      </c>
      <c r="AA29" s="10">
        <v>12.01</v>
      </c>
      <c r="AB29" s="95">
        <v>26094000</v>
      </c>
      <c r="AC29" s="10">
        <v>11.86</v>
      </c>
      <c r="AD29" s="2">
        <f t="shared" si="1"/>
        <v>0.16999999999999993</v>
      </c>
      <c r="AE29" s="138">
        <f t="shared" si="2"/>
        <v>1.0221465076660996E-2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42661</v>
      </c>
      <c r="X30" s="10">
        <v>11.92</v>
      </c>
      <c r="Y30" s="10">
        <v>11.93</v>
      </c>
      <c r="Z30" s="10">
        <v>11.71</v>
      </c>
      <c r="AA30" s="10">
        <v>11.89</v>
      </c>
      <c r="AB30" s="95">
        <v>39911300</v>
      </c>
      <c r="AC30" s="10">
        <v>11.74</v>
      </c>
      <c r="AD30" s="2">
        <f t="shared" si="1"/>
        <v>0.21999999999999886</v>
      </c>
      <c r="AE30" s="138">
        <f t="shared" si="2"/>
        <v>8.5251491901106036E-4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42660</v>
      </c>
      <c r="X31" s="10">
        <v>11.91</v>
      </c>
      <c r="Y31" s="10">
        <v>12</v>
      </c>
      <c r="Z31" s="10">
        <v>11.88</v>
      </c>
      <c r="AA31" s="10">
        <v>11.88</v>
      </c>
      <c r="AB31" s="95">
        <v>19875000</v>
      </c>
      <c r="AC31" s="10">
        <v>11.73</v>
      </c>
      <c r="AD31" s="2">
        <f t="shared" si="1"/>
        <v>0.11999999999999922</v>
      </c>
      <c r="AE31" s="138">
        <f t="shared" si="2"/>
        <v>-2.5510204081632404E-3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42657</v>
      </c>
      <c r="X32" s="10">
        <v>11.96</v>
      </c>
      <c r="Y32" s="10">
        <v>12</v>
      </c>
      <c r="Z32" s="10">
        <v>11.89</v>
      </c>
      <c r="AA32" s="10">
        <v>11.91</v>
      </c>
      <c r="AB32" s="95">
        <v>25775700</v>
      </c>
      <c r="AC32" s="10">
        <v>11.76</v>
      </c>
      <c r="AD32" s="2">
        <f t="shared" si="1"/>
        <v>0.10999999999999943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42656</v>
      </c>
      <c r="X33" s="10">
        <v>11.91</v>
      </c>
      <c r="Y33" s="10">
        <v>11.91</v>
      </c>
      <c r="Z33" s="10">
        <v>11.69</v>
      </c>
      <c r="AA33" s="10">
        <v>11.91</v>
      </c>
      <c r="AB33" s="95">
        <v>39904200</v>
      </c>
      <c r="AC33" s="10">
        <v>11.76</v>
      </c>
      <c r="AD33" s="2">
        <f t="shared" si="1"/>
        <v>0.22000000000000064</v>
      </c>
      <c r="AE33" s="138">
        <f t="shared" si="2"/>
        <v>-4.2337002540220325E-3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42655</v>
      </c>
      <c r="X34" s="10">
        <v>12</v>
      </c>
      <c r="Y34" s="10">
        <v>12.01</v>
      </c>
      <c r="Z34" s="10">
        <v>11.94</v>
      </c>
      <c r="AA34" s="10">
        <v>11.96</v>
      </c>
      <c r="AB34" s="95">
        <v>20627000</v>
      </c>
      <c r="AC34" s="10">
        <v>11.81</v>
      </c>
      <c r="AD34" s="2">
        <f t="shared" si="1"/>
        <v>7.0000000000000284E-2</v>
      </c>
      <c r="AE34" s="138">
        <f t="shared" si="2"/>
        <v>-2.5337837837837718E-3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42654</v>
      </c>
      <c r="X35" s="10">
        <v>12.17</v>
      </c>
      <c r="Y35" s="10">
        <v>12.17</v>
      </c>
      <c r="Z35" s="10">
        <v>11.91</v>
      </c>
      <c r="AA35" s="10">
        <v>11.99</v>
      </c>
      <c r="AB35" s="95">
        <v>40053500</v>
      </c>
      <c r="AC35" s="10">
        <v>11.84</v>
      </c>
      <c r="AD35" s="2">
        <f t="shared" si="1"/>
        <v>0.25999999999999979</v>
      </c>
      <c r="AE35" s="138">
        <f t="shared" si="2"/>
        <v>-1.0860484544695126E-2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42653</v>
      </c>
      <c r="X36" s="10">
        <v>12.35</v>
      </c>
      <c r="Y36" s="10">
        <v>12.38</v>
      </c>
      <c r="Z36" s="10">
        <v>12.1</v>
      </c>
      <c r="AA36" s="10">
        <v>12.12</v>
      </c>
      <c r="AB36" s="95">
        <v>24951400</v>
      </c>
      <c r="AC36" s="10">
        <v>11.97</v>
      </c>
      <c r="AD36" s="2">
        <f t="shared" si="1"/>
        <v>0.28000000000000114</v>
      </c>
      <c r="AE36" s="138">
        <f t="shared" si="2"/>
        <v>-1.4003294892915963E-2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42650</v>
      </c>
      <c r="X37" s="10">
        <v>12.39</v>
      </c>
      <c r="Y37" s="10">
        <v>12.42</v>
      </c>
      <c r="Z37" s="10">
        <v>12.2</v>
      </c>
      <c r="AA37" s="10">
        <v>12.29</v>
      </c>
      <c r="AB37" s="95">
        <v>22093200</v>
      </c>
      <c r="AC37" s="10">
        <v>12.14</v>
      </c>
      <c r="AD37" s="2">
        <f t="shared" si="1"/>
        <v>0.22000000000000064</v>
      </c>
      <c r="AE37" s="138">
        <f t="shared" si="2"/>
        <v>-8.1699346405228468E-3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42649</v>
      </c>
      <c r="X38" s="10">
        <v>12.43</v>
      </c>
      <c r="Y38" s="10">
        <v>12.51</v>
      </c>
      <c r="Z38" s="10">
        <v>12.33</v>
      </c>
      <c r="AA38" s="10">
        <v>12.39</v>
      </c>
      <c r="AB38" s="95">
        <v>25880900</v>
      </c>
      <c r="AC38" s="10">
        <v>12.24</v>
      </c>
      <c r="AD38" s="2">
        <f t="shared" si="1"/>
        <v>0.17999999999999972</v>
      </c>
      <c r="AE38" s="138">
        <f t="shared" si="2"/>
        <v>-7.2992700729926918E-3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42648</v>
      </c>
      <c r="X39" s="10">
        <v>12.22</v>
      </c>
      <c r="Y39" s="10">
        <v>12.53</v>
      </c>
      <c r="Z39" s="10">
        <v>12.22</v>
      </c>
      <c r="AA39" s="10">
        <v>12.48</v>
      </c>
      <c r="AB39" s="95">
        <v>55529100</v>
      </c>
      <c r="AC39" s="10">
        <v>12.33</v>
      </c>
      <c r="AD39" s="2">
        <f t="shared" si="1"/>
        <v>0.30999999999999872</v>
      </c>
      <c r="AE39" s="138">
        <f t="shared" si="2"/>
        <v>2.3236514522821494E-2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8" t="s">
        <v>78</v>
      </c>
      <c r="P40" s="618"/>
      <c r="W40" s="133">
        <v>42647</v>
      </c>
      <c r="X40" s="10">
        <v>12.11</v>
      </c>
      <c r="Y40" s="10">
        <v>12.25</v>
      </c>
      <c r="Z40" s="10">
        <v>12.09</v>
      </c>
      <c r="AA40" s="10">
        <v>12.2</v>
      </c>
      <c r="AB40" s="95">
        <v>23948700</v>
      </c>
      <c r="AC40" s="10">
        <v>12.05</v>
      </c>
      <c r="AD40" s="2">
        <f t="shared" si="1"/>
        <v>0.16000000000000014</v>
      </c>
      <c r="AE40" s="138">
        <f t="shared" si="2"/>
        <v>8.3682008368202165E-3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13.112</v>
      </c>
      <c r="Q41" s="2"/>
      <c r="W41" s="133">
        <v>42646</v>
      </c>
      <c r="X41" s="10">
        <v>12.06</v>
      </c>
      <c r="Y41" s="10">
        <v>12.15</v>
      </c>
      <c r="Z41" s="10">
        <v>12.02</v>
      </c>
      <c r="AA41" s="10">
        <v>12.1</v>
      </c>
      <c r="AB41" s="95">
        <v>20683100</v>
      </c>
      <c r="AC41" s="10">
        <v>11.95</v>
      </c>
      <c r="AD41" s="2">
        <f t="shared" si="1"/>
        <v>0.13000000000000078</v>
      </c>
      <c r="AE41" s="138">
        <f t="shared" si="2"/>
        <v>2.5167785234898599E-3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285</v>
      </c>
      <c r="O42" s="83">
        <v>1.0900000000000001</v>
      </c>
      <c r="P42" s="83">
        <f t="shared" ref="P42:P61" si="25">O42*$Q$4</f>
        <v>12.992800000000001</v>
      </c>
      <c r="Q42" s="2"/>
      <c r="T42" s="91" t="s">
        <v>113</v>
      </c>
      <c r="W42" s="133">
        <v>42643</v>
      </c>
      <c r="X42" s="10">
        <v>12</v>
      </c>
      <c r="Y42" s="10">
        <v>12.14</v>
      </c>
      <c r="Z42" s="10">
        <v>11.99</v>
      </c>
      <c r="AA42" s="10">
        <v>12.07</v>
      </c>
      <c r="AB42" s="95">
        <v>34903800</v>
      </c>
      <c r="AC42" s="10">
        <v>11.92</v>
      </c>
      <c r="AD42" s="2">
        <f t="shared" si="1"/>
        <v>0.15000000000000036</v>
      </c>
      <c r="AE42" s="138">
        <f t="shared" si="2"/>
        <v>8.4602368866328881E-3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12.873600000000001</v>
      </c>
      <c r="Q43" s="2"/>
      <c r="T43" s="128" t="s">
        <v>98</v>
      </c>
      <c r="U43" s="98">
        <v>11.9</v>
      </c>
      <c r="W43" s="133">
        <v>42642</v>
      </c>
      <c r="X43" s="10">
        <v>12.03</v>
      </c>
      <c r="Y43" s="10">
        <v>12.12</v>
      </c>
      <c r="Z43" s="10">
        <v>11.95</v>
      </c>
      <c r="AA43" s="10">
        <v>11.97</v>
      </c>
      <c r="AB43" s="95">
        <v>23397400</v>
      </c>
      <c r="AC43" s="10">
        <v>11.82</v>
      </c>
      <c r="AD43" s="2">
        <f t="shared" si="1"/>
        <v>0.16999999999999993</v>
      </c>
      <c r="AE43" s="138">
        <f t="shared" si="2"/>
        <v>-1.005025125628134E-2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12.7544</v>
      </c>
      <c r="Q44" s="2"/>
      <c r="T44" s="93" t="s">
        <v>99</v>
      </c>
      <c r="U44" s="88">
        <v>11.95</v>
      </c>
      <c r="W44" s="133">
        <v>42641</v>
      </c>
      <c r="X44" s="10">
        <v>12.02</v>
      </c>
      <c r="Y44" s="10">
        <v>12.09</v>
      </c>
      <c r="Z44" s="10">
        <v>11.96</v>
      </c>
      <c r="AA44" s="10">
        <v>12.09</v>
      </c>
      <c r="AB44" s="95">
        <v>29341500</v>
      </c>
      <c r="AC44" s="10">
        <v>11.94</v>
      </c>
      <c r="AD44" s="2">
        <f t="shared" si="1"/>
        <v>0.12999999999999901</v>
      </c>
      <c r="AE44" s="138">
        <f t="shared" si="2"/>
        <v>9.2983939137785132E-3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12.635200000000001</v>
      </c>
      <c r="Q45" s="2"/>
      <c r="T45" s="93" t="s">
        <v>100</v>
      </c>
      <c r="U45" s="88" t="s">
        <v>405</v>
      </c>
      <c r="W45" s="133">
        <v>42640</v>
      </c>
      <c r="X45" s="10">
        <v>12.02</v>
      </c>
      <c r="Y45" s="10">
        <v>12.09</v>
      </c>
      <c r="Z45" s="10">
        <v>11.93</v>
      </c>
      <c r="AA45" s="10">
        <v>11.98</v>
      </c>
      <c r="AB45" s="95">
        <v>28965800</v>
      </c>
      <c r="AC45" s="10">
        <v>11.83</v>
      </c>
      <c r="AD45" s="2">
        <f t="shared" si="1"/>
        <v>0.16000000000000014</v>
      </c>
      <c r="AE45" s="138">
        <f t="shared" si="2"/>
        <v>-2.5295109612141209E-3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12.516</v>
      </c>
      <c r="Q46" s="2"/>
      <c r="T46" s="93" t="s">
        <v>101</v>
      </c>
      <c r="U46" s="88" t="s">
        <v>406</v>
      </c>
      <c r="W46" s="133">
        <v>42639</v>
      </c>
      <c r="X46" s="10">
        <v>12.12</v>
      </c>
      <c r="Y46" s="10">
        <v>12.12</v>
      </c>
      <c r="Z46" s="10">
        <v>12</v>
      </c>
      <c r="AA46" s="10">
        <v>12.01</v>
      </c>
      <c r="AB46" s="95">
        <v>26758600</v>
      </c>
      <c r="AC46" s="10">
        <v>11.86</v>
      </c>
      <c r="AD46" s="2">
        <f t="shared" si="1"/>
        <v>0.11999999999999922</v>
      </c>
      <c r="AE46" s="138">
        <f t="shared" si="2"/>
        <v>-1.3311148086522451E-2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12.396800000000001</v>
      </c>
      <c r="Q47" s="2"/>
      <c r="T47" s="93" t="s">
        <v>102</v>
      </c>
      <c r="U47" s="88">
        <v>12.72</v>
      </c>
      <c r="W47" s="133">
        <v>42636</v>
      </c>
      <c r="X47" s="10">
        <v>12.12</v>
      </c>
      <c r="Y47" s="10">
        <v>12.22</v>
      </c>
      <c r="Z47" s="10">
        <v>12.12</v>
      </c>
      <c r="AA47" s="10">
        <v>12.17</v>
      </c>
      <c r="AB47" s="95">
        <v>18993500</v>
      </c>
      <c r="AC47" s="10">
        <v>12.02</v>
      </c>
      <c r="AD47" s="2">
        <f t="shared" si="1"/>
        <v>0.10000000000000142</v>
      </c>
      <c r="AE47" s="138">
        <f t="shared" si="2"/>
        <v>-8.3125519534499315E-4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12.2776</v>
      </c>
      <c r="Q48" s="2"/>
      <c r="T48" s="93" t="s">
        <v>103</v>
      </c>
      <c r="U48" s="88">
        <v>1.2246999999999999</v>
      </c>
      <c r="W48" s="133">
        <v>42635</v>
      </c>
      <c r="X48" s="10">
        <v>12.17</v>
      </c>
      <c r="Y48" s="10">
        <v>12.29</v>
      </c>
      <c r="Z48" s="10">
        <v>12.16</v>
      </c>
      <c r="AA48" s="10">
        <v>12.18</v>
      </c>
      <c r="AB48" s="95">
        <v>36136200</v>
      </c>
      <c r="AC48" s="10">
        <v>12.03</v>
      </c>
      <c r="AD48" s="2">
        <f t="shared" si="1"/>
        <v>0.12999999999999901</v>
      </c>
      <c r="AE48" s="138">
        <f t="shared" si="2"/>
        <v>7.5376884422111434E-3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12.1584</v>
      </c>
      <c r="Q49" s="2"/>
      <c r="T49" s="93" t="s">
        <v>122</v>
      </c>
      <c r="U49" s="88" t="s">
        <v>376</v>
      </c>
      <c r="W49" s="133">
        <v>42634</v>
      </c>
      <c r="X49" s="10">
        <v>12.08</v>
      </c>
      <c r="Y49" s="10">
        <v>12.11</v>
      </c>
      <c r="Z49" s="10">
        <v>12.01</v>
      </c>
      <c r="AA49" s="10">
        <v>12.09</v>
      </c>
      <c r="AB49" s="95">
        <v>32934600</v>
      </c>
      <c r="AC49" s="10">
        <v>11.94</v>
      </c>
      <c r="AD49" s="2">
        <f t="shared" si="1"/>
        <v>9.9999999999999645E-2</v>
      </c>
      <c r="AE49" s="138">
        <f t="shared" si="2"/>
        <v>7.5949367088608E-3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12.039199999999999</v>
      </c>
      <c r="Q50" s="2"/>
      <c r="T50" s="93"/>
      <c r="U50" s="88"/>
      <c r="W50" s="133">
        <v>42633</v>
      </c>
      <c r="X50" s="10">
        <v>12.09</v>
      </c>
      <c r="Y50" s="10">
        <v>12.19</v>
      </c>
      <c r="Z50" s="10">
        <v>11.96</v>
      </c>
      <c r="AA50" s="10">
        <v>12</v>
      </c>
      <c r="AB50" s="95">
        <v>37820800</v>
      </c>
      <c r="AC50" s="10">
        <v>11.85</v>
      </c>
      <c r="AD50" s="2">
        <f t="shared" si="1"/>
        <v>0.22999999999999865</v>
      </c>
      <c r="AE50" s="138">
        <f t="shared" si="2"/>
        <v>-9.1973244147157684E-3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306</v>
      </c>
      <c r="O51" s="83">
        <v>1</v>
      </c>
      <c r="P51" s="83">
        <f t="shared" si="25"/>
        <v>11.92</v>
      </c>
      <c r="Q51" s="2"/>
      <c r="T51" s="93" t="s">
        <v>105</v>
      </c>
      <c r="U51" s="88" t="s">
        <v>407</v>
      </c>
      <c r="W51" s="133">
        <v>42632</v>
      </c>
      <c r="X51" s="10">
        <v>12.12</v>
      </c>
      <c r="Y51" s="10">
        <v>12.33</v>
      </c>
      <c r="Z51" s="10">
        <v>12.06</v>
      </c>
      <c r="AA51" s="10">
        <v>12.11</v>
      </c>
      <c r="AB51" s="95">
        <v>41175500</v>
      </c>
      <c r="AC51" s="10">
        <v>11.96</v>
      </c>
      <c r="AD51" s="2">
        <f t="shared" si="1"/>
        <v>0.26999999999999957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11.800800000000001</v>
      </c>
      <c r="Q52" s="2"/>
      <c r="T52" s="93" t="s">
        <v>106</v>
      </c>
      <c r="U52" s="88" t="s">
        <v>408</v>
      </c>
      <c r="W52" s="133">
        <v>42629</v>
      </c>
      <c r="X52" s="10">
        <v>12.05</v>
      </c>
      <c r="Y52" s="10">
        <v>12.13</v>
      </c>
      <c r="Z52" s="10">
        <v>12.01</v>
      </c>
      <c r="AA52" s="10">
        <v>12.11</v>
      </c>
      <c r="AB52" s="95">
        <v>26271600</v>
      </c>
      <c r="AC52" s="10">
        <v>11.96</v>
      </c>
      <c r="AD52" s="2">
        <f t="shared" si="1"/>
        <v>0.12000000000000099</v>
      </c>
      <c r="AE52" s="138">
        <f t="shared" si="2"/>
        <v>0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11.6816</v>
      </c>
      <c r="Q53" s="2"/>
      <c r="T53" s="93" t="s">
        <v>107</v>
      </c>
      <c r="U53" s="90">
        <v>11439553</v>
      </c>
      <c r="W53" s="133">
        <v>42628</v>
      </c>
      <c r="X53" s="10">
        <v>12.14</v>
      </c>
      <c r="Y53" s="10">
        <v>12.18</v>
      </c>
      <c r="Z53" s="10">
        <v>12.06</v>
      </c>
      <c r="AA53" s="10">
        <v>12.11</v>
      </c>
      <c r="AB53" s="95">
        <v>57334800</v>
      </c>
      <c r="AC53" s="10">
        <v>11.96</v>
      </c>
      <c r="AD53" s="2">
        <f t="shared" si="1"/>
        <v>0.11999999999999922</v>
      </c>
      <c r="AE53" s="138">
        <f t="shared" si="2"/>
        <v>-2.5020850708923348E-3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11.5624</v>
      </c>
      <c r="T54" s="93" t="s">
        <v>110</v>
      </c>
      <c r="U54" s="90">
        <v>33465200</v>
      </c>
      <c r="W54" s="133">
        <v>42627</v>
      </c>
      <c r="X54" s="10">
        <v>12.18</v>
      </c>
      <c r="Y54" s="10">
        <v>12.31</v>
      </c>
      <c r="Z54" s="10">
        <v>12.11</v>
      </c>
      <c r="AA54" s="10">
        <v>12.14</v>
      </c>
      <c r="AB54" s="95">
        <v>62450600</v>
      </c>
      <c r="AC54" s="10">
        <v>11.99</v>
      </c>
      <c r="AD54" s="2">
        <f t="shared" si="1"/>
        <v>0.20000000000000107</v>
      </c>
      <c r="AE54" s="138">
        <f t="shared" si="2"/>
        <v>-1.9623875715453765E-2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11.443199999999999</v>
      </c>
      <c r="T55" s="93" t="s">
        <v>108</v>
      </c>
      <c r="U55" s="88" t="s">
        <v>409</v>
      </c>
      <c r="W55" s="133">
        <v>42626</v>
      </c>
      <c r="X55" s="10">
        <v>12.53</v>
      </c>
      <c r="Y55" s="10">
        <v>12.68</v>
      </c>
      <c r="Z55" s="10">
        <v>12.33</v>
      </c>
      <c r="AA55" s="10">
        <v>12.38</v>
      </c>
      <c r="AB55" s="95">
        <v>56549100</v>
      </c>
      <c r="AC55" s="10">
        <v>12.23</v>
      </c>
      <c r="AD55" s="2">
        <f t="shared" si="1"/>
        <v>0.34999999999999964</v>
      </c>
      <c r="AE55" s="138">
        <f t="shared" si="2"/>
        <v>-2.4720893141945699E-2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324</v>
      </c>
      <c r="O56" s="83">
        <v>0.95</v>
      </c>
      <c r="P56" s="83">
        <f t="shared" si="25"/>
        <v>11.324</v>
      </c>
      <c r="T56" s="93" t="s">
        <v>111</v>
      </c>
      <c r="U56" s="88">
        <v>6.65</v>
      </c>
      <c r="W56" s="133">
        <v>42625</v>
      </c>
      <c r="X56" s="10">
        <v>12.32</v>
      </c>
      <c r="Y56" s="10">
        <v>12.77</v>
      </c>
      <c r="Z56" s="10">
        <v>12.28</v>
      </c>
      <c r="AA56" s="10">
        <v>12.7</v>
      </c>
      <c r="AB56" s="95">
        <v>42690200</v>
      </c>
      <c r="AC56" s="10">
        <v>12.54</v>
      </c>
      <c r="AD56" s="2">
        <f t="shared" si="1"/>
        <v>0.49000000000000021</v>
      </c>
      <c r="AE56" s="138">
        <f t="shared" si="2"/>
        <v>2.5347506132461062E-2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11.204799999999999</v>
      </c>
      <c r="T57" s="93" t="s">
        <v>112</v>
      </c>
      <c r="U57" s="88">
        <v>1.81</v>
      </c>
      <c r="W57" s="133">
        <v>42622</v>
      </c>
      <c r="X57" s="10">
        <v>12.61</v>
      </c>
      <c r="Y57" s="10">
        <v>12.69</v>
      </c>
      <c r="Z57" s="10">
        <v>12.38</v>
      </c>
      <c r="AA57" s="10">
        <v>12.38</v>
      </c>
      <c r="AB57" s="95">
        <v>35733600</v>
      </c>
      <c r="AC57" s="10">
        <v>12.23</v>
      </c>
      <c r="AD57" s="2">
        <f t="shared" si="1"/>
        <v>0.30999999999999872</v>
      </c>
      <c r="AE57" s="138">
        <f t="shared" si="2"/>
        <v>-2.7048528241845671E-2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11.085600000000001</v>
      </c>
      <c r="T58" s="93" t="s">
        <v>109</v>
      </c>
      <c r="U58" s="88" t="s">
        <v>410</v>
      </c>
      <c r="W58" s="133">
        <v>42621</v>
      </c>
      <c r="X58" s="10">
        <v>12.5</v>
      </c>
      <c r="Y58" s="10">
        <v>12.75</v>
      </c>
      <c r="Z58" s="10">
        <v>12.5</v>
      </c>
      <c r="AA58" s="10">
        <v>12.73</v>
      </c>
      <c r="AB58" s="95">
        <v>34017900</v>
      </c>
      <c r="AC58" s="10">
        <v>12.57</v>
      </c>
      <c r="AD58" s="2">
        <f t="shared" si="1"/>
        <v>0.25</v>
      </c>
      <c r="AE58" s="138">
        <f t="shared" si="2"/>
        <v>2.3923444976077235E-3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10.9664</v>
      </c>
      <c r="W59" s="133">
        <v>42620</v>
      </c>
      <c r="X59" s="10">
        <v>12.62</v>
      </c>
      <c r="Y59" s="10">
        <v>12.75</v>
      </c>
      <c r="Z59" s="10">
        <v>12.62</v>
      </c>
      <c r="AA59" s="10">
        <v>12.7</v>
      </c>
      <c r="AB59" s="95">
        <v>22879100</v>
      </c>
      <c r="AC59" s="10">
        <v>12.54</v>
      </c>
      <c r="AD59" s="2">
        <f t="shared" si="1"/>
        <v>0.13000000000000078</v>
      </c>
      <c r="AE59" s="138">
        <f t="shared" si="2"/>
        <v>2.3980815347721673E-3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10.847200000000001</v>
      </c>
      <c r="W60" s="133">
        <v>42619</v>
      </c>
      <c r="X60" s="10">
        <v>12.49</v>
      </c>
      <c r="Y60" s="10">
        <v>12.67</v>
      </c>
      <c r="Z60" s="10">
        <v>12.43</v>
      </c>
      <c r="AA60" s="10">
        <v>12.67</v>
      </c>
      <c r="AB60" s="95">
        <v>36098900</v>
      </c>
      <c r="AC60" s="10">
        <v>12.51</v>
      </c>
      <c r="AD60" s="2">
        <f t="shared" si="1"/>
        <v>0.24000000000000021</v>
      </c>
      <c r="AE60" s="138">
        <f t="shared" si="2"/>
        <v>1.2955465587044523E-2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2" si="65">C61*(E61-D61)</f>
        <v>-177.11999999999966</v>
      </c>
      <c r="G61" s="40">
        <f t="shared" ref="G61:G62" si="66">D61*C61</f>
        <v>5307.12</v>
      </c>
      <c r="H61" s="231">
        <f t="shared" ref="H61:H62" si="67">(E61-D61)/D61</f>
        <v>-3.3374033374033316E-2</v>
      </c>
      <c r="I61" s="40"/>
      <c r="O61" s="83">
        <v>0.9</v>
      </c>
      <c r="P61" s="83">
        <f t="shared" si="25"/>
        <v>10.728</v>
      </c>
      <c r="W61" s="133">
        <v>42615</v>
      </c>
      <c r="X61" s="10">
        <v>12.53</v>
      </c>
      <c r="Y61" s="10">
        <v>12.57</v>
      </c>
      <c r="Z61" s="10">
        <v>12.46</v>
      </c>
      <c r="AA61" s="10">
        <v>12.5</v>
      </c>
      <c r="AB61" s="95">
        <v>21079800</v>
      </c>
      <c r="AC61" s="10">
        <v>12.35</v>
      </c>
      <c r="AD61" s="2">
        <f t="shared" si="1"/>
        <v>0.10999999999999943</v>
      </c>
      <c r="AE61" s="138">
        <f t="shared" si="2"/>
        <v>4.8820179007322828E-3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42614</v>
      </c>
      <c r="X62" s="10">
        <v>12.66</v>
      </c>
      <c r="Y62" s="10">
        <v>12.72</v>
      </c>
      <c r="Z62" s="10">
        <v>12.35</v>
      </c>
      <c r="AA62" s="10">
        <v>12.44</v>
      </c>
      <c r="AB62" s="95">
        <v>40510400</v>
      </c>
      <c r="AC62" s="10">
        <v>12.29</v>
      </c>
      <c r="AD62" s="2">
        <f t="shared" si="1"/>
        <v>0.37000000000000099</v>
      </c>
      <c r="AE62" s="138">
        <f t="shared" si="2"/>
        <v>-1.2057877813504869E-2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12.48</v>
      </c>
      <c r="Y63" s="10">
        <v>12.61</v>
      </c>
      <c r="Z63" s="10">
        <v>12.48</v>
      </c>
      <c r="AA63" s="10">
        <v>12.6</v>
      </c>
      <c r="AB63" s="95">
        <v>26030600</v>
      </c>
      <c r="AC63" s="10">
        <v>12.44</v>
      </c>
      <c r="AD63" s="2">
        <f t="shared" si="1"/>
        <v>0.12999999999999901</v>
      </c>
      <c r="AE63" s="138">
        <f t="shared" si="2"/>
        <v>3.225806451612856E-3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12.47</v>
      </c>
      <c r="Y64" s="10">
        <v>12.56</v>
      </c>
      <c r="Z64" s="10">
        <v>12.43</v>
      </c>
      <c r="AA64" s="10">
        <v>12.55</v>
      </c>
      <c r="AB64" s="95">
        <v>26040400</v>
      </c>
      <c r="AC64" s="10">
        <v>12.4</v>
      </c>
      <c r="AD64" s="2">
        <f t="shared" si="1"/>
        <v>0.13000000000000078</v>
      </c>
      <c r="AE64" s="138">
        <f t="shared" si="2"/>
        <v>6.4935064935065512E-3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12.38</v>
      </c>
      <c r="Y65" s="10">
        <v>12.5</v>
      </c>
      <c r="Z65" s="10">
        <v>12.38</v>
      </c>
      <c r="AA65" s="10">
        <v>12.47</v>
      </c>
      <c r="AB65" s="95">
        <v>22243200</v>
      </c>
      <c r="AC65" s="10">
        <v>12.32</v>
      </c>
      <c r="AD65" s="2">
        <f t="shared" si="1"/>
        <v>0.11999999999999922</v>
      </c>
      <c r="AE65" s="138">
        <f t="shared" si="2"/>
        <v>7.3589533932951756E-3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12.47</v>
      </c>
      <c r="Y66" s="10">
        <v>12.55</v>
      </c>
      <c r="Z66" s="10">
        <v>12.34</v>
      </c>
      <c r="AA66" s="10">
        <v>12.38</v>
      </c>
      <c r="AB66" s="95">
        <v>22645900</v>
      </c>
      <c r="AC66" s="10">
        <v>12.23</v>
      </c>
      <c r="AD66" s="2">
        <f t="shared" si="1"/>
        <v>0.21000000000000085</v>
      </c>
      <c r="AE66" s="138">
        <f t="shared" si="2"/>
        <v>-7.3051948051947591E-3</v>
      </c>
    </row>
    <row r="67" spans="2:31" x14ac:dyDescent="0.25">
      <c r="W67" s="133">
        <v>42607</v>
      </c>
      <c r="X67" s="10">
        <v>12.3</v>
      </c>
      <c r="Y67" s="10">
        <v>12.52</v>
      </c>
      <c r="Z67" s="10">
        <v>12.21</v>
      </c>
      <c r="AA67" s="10">
        <v>12.47</v>
      </c>
      <c r="AB67" s="95">
        <v>44713700</v>
      </c>
      <c r="AC67" s="10">
        <v>12.32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42606</v>
      </c>
      <c r="X68" s="10">
        <v>12.41</v>
      </c>
      <c r="Y68" s="10">
        <v>12.44</v>
      </c>
      <c r="Z68" s="10">
        <v>12.28</v>
      </c>
      <c r="AA68" s="10">
        <v>12.3</v>
      </c>
      <c r="AB68" s="95">
        <v>19999600</v>
      </c>
      <c r="AC68" s="10">
        <v>12.15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5" priority="25">
      <formula>F30&gt;0</formula>
    </cfRule>
    <cfRule type="expression" dxfId="604" priority="26">
      <formula>F30&lt;0</formula>
    </cfRule>
  </conditionalFormatting>
  <conditionalFormatting sqref="F34:F42 F46:F66">
    <cfRule type="expression" dxfId="603" priority="21">
      <formula>F34&gt;0</formula>
    </cfRule>
    <cfRule type="expression" dxfId="602" priority="22">
      <formula>F34&lt;0</formula>
    </cfRule>
  </conditionalFormatting>
  <conditionalFormatting sqref="F34:F42 F46:F66">
    <cfRule type="expression" dxfId="601" priority="23">
      <formula>F34&gt;0</formula>
    </cfRule>
    <cfRule type="expression" dxfId="600" priority="24">
      <formula>F34&lt;0</formula>
    </cfRule>
  </conditionalFormatting>
  <conditionalFormatting sqref="H30:H42 H46:H66">
    <cfRule type="expression" dxfId="599" priority="19">
      <formula>H30&gt;0</formula>
    </cfRule>
    <cfRule type="expression" dxfId="598" priority="20">
      <formula>H30&lt;0</formula>
    </cfRule>
  </conditionalFormatting>
  <conditionalFormatting sqref="F25:F29">
    <cfRule type="expression" dxfId="597" priority="13">
      <formula>F25&gt;0</formula>
    </cfRule>
    <cfRule type="expression" dxfId="596" priority="14">
      <formula>F25&lt;0</formula>
    </cfRule>
  </conditionalFormatting>
  <conditionalFormatting sqref="H25:H29">
    <cfRule type="expression" dxfId="595" priority="11">
      <formula>H25&gt;0</formula>
    </cfRule>
    <cfRule type="expression" dxfId="594" priority="12">
      <formula>H25&lt;0</formula>
    </cfRule>
  </conditionalFormatting>
  <conditionalFormatting sqref="Q7">
    <cfRule type="expression" dxfId="593" priority="9">
      <formula>Q7&gt;0</formula>
    </cfRule>
    <cfRule type="expression" dxfId="592" priority="10">
      <formula>Q7&lt;0</formula>
    </cfRule>
  </conditionalFormatting>
  <conditionalFormatting sqref="Q8">
    <cfRule type="expression" dxfId="591" priority="7">
      <formula>Q8&gt;0</formula>
    </cfRule>
    <cfRule type="expression" dxfId="590" priority="8">
      <formula>Q8&lt;0</formula>
    </cfRule>
  </conditionalFormatting>
  <conditionalFormatting sqref="F43:F45">
    <cfRule type="expression" dxfId="589" priority="3">
      <formula>F43&gt;0</formula>
    </cfRule>
    <cfRule type="expression" dxfId="588" priority="4">
      <formula>F43&lt;0</formula>
    </cfRule>
  </conditionalFormatting>
  <conditionalFormatting sqref="F43:F45">
    <cfRule type="expression" dxfId="587" priority="5">
      <formula>F43&gt;0</formula>
    </cfRule>
    <cfRule type="expression" dxfId="586" priority="6">
      <formula>F43&lt;0</formula>
    </cfRule>
  </conditionalFormatting>
  <conditionalFormatting sqref="H43:H45">
    <cfRule type="expression" dxfId="585" priority="1">
      <formula>H43&gt;0</formula>
    </cfRule>
    <cfRule type="expression" dxfId="58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112.48</v>
      </c>
      <c r="R4" s="525">
        <v>-5.7000000000000002E-3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2249.6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-120.40000000000009</v>
      </c>
      <c r="R7">
        <v>20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-120.40000000000009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-5.0801687763713119E-2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" si="21">C31*(E31-D31)</f>
        <v>-87.400000000000091</v>
      </c>
      <c r="G31" s="40">
        <f t="shared" ref="G31" si="22">D31*C31</f>
        <v>2370</v>
      </c>
      <c r="H31" s="231">
        <f t="shared" ref="H31" si="23">(E31-D31)/D31</f>
        <v>-3.6877637130801728E-2</v>
      </c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123.72800000000001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122.60320000000002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121.47840000000001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120.35360000000001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119.22880000000001</v>
      </c>
      <c r="Q45" s="2"/>
      <c r="T45" s="93" t="s">
        <v>100</v>
      </c>
      <c r="U45" s="130" t="s">
        <v>584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118.10400000000001</v>
      </c>
      <c r="Q46" s="2"/>
      <c r="T46" s="93" t="s">
        <v>101</v>
      </c>
      <c r="U46" s="130" t="s">
        <v>585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116.97920000000001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115.85440000000001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114.7296</v>
      </c>
      <c r="Q49" s="2"/>
      <c r="T49" s="93" t="s">
        <v>104</v>
      </c>
      <c r="U49" s="130" t="s">
        <v>374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113.60480000000001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112.48</v>
      </c>
      <c r="Q51" s="2"/>
      <c r="T51" s="93" t="s">
        <v>105</v>
      </c>
      <c r="U51" s="130" t="s">
        <v>586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111.3552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110.2304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109.1056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107.9808</v>
      </c>
      <c r="T55" s="93" t="s">
        <v>108</v>
      </c>
      <c r="U55" s="130" t="s">
        <v>587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106.85599999999999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105.7312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104.60640000000001</v>
      </c>
      <c r="T58" s="93" t="s">
        <v>109</v>
      </c>
      <c r="U58" s="130" t="s">
        <v>588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103.48160000000001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102.35680000000001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101.232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83" priority="9">
      <formula>F33&gt;0</formula>
    </cfRule>
    <cfRule type="expression" dxfId="582" priority="10">
      <formula>F33&lt;0</formula>
    </cfRule>
  </conditionalFormatting>
  <conditionalFormatting sqref="Q7">
    <cfRule type="expression" dxfId="581" priority="7">
      <formula>Q7&gt;0</formula>
    </cfRule>
    <cfRule type="expression" dxfId="580" priority="8">
      <formula>Q7&lt;0</formula>
    </cfRule>
  </conditionalFormatting>
  <conditionalFormatting sqref="Q8">
    <cfRule type="expression" dxfId="579" priority="5">
      <formula>Q8&gt;0</formula>
    </cfRule>
    <cfRule type="expression" dxfId="578" priority="6">
      <formula>Q8&lt;0</formula>
    </cfRule>
  </conditionalFormatting>
  <conditionalFormatting sqref="F25:F32">
    <cfRule type="expression" dxfId="577" priority="3">
      <formula>F25&gt;0</formula>
    </cfRule>
    <cfRule type="expression" dxfId="576" priority="4">
      <formula>F25&lt;0</formula>
    </cfRule>
  </conditionalFormatting>
  <conditionalFormatting sqref="H25:H32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72" activePane="bottomLeft" state="frozen"/>
      <selection activeCell="A2" sqref="A2"/>
      <selection pane="bottomLeft" activeCell="J92" sqref="J92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3200</v>
      </c>
      <c r="T2" s="158"/>
      <c r="U2" s="34" t="s">
        <v>258</v>
      </c>
      <c r="W2" s="123">
        <v>42699</v>
      </c>
      <c r="X2" s="41">
        <v>11.68</v>
      </c>
      <c r="Y2" s="41">
        <v>11.79</v>
      </c>
      <c r="Z2" s="41">
        <v>11.6</v>
      </c>
      <c r="AA2" s="41">
        <v>11.72</v>
      </c>
      <c r="AB2" s="104">
        <v>753700</v>
      </c>
      <c r="AC2" s="9">
        <v>11.72</v>
      </c>
      <c r="AD2" s="2">
        <f>Y2-Z2</f>
        <v>0.1899999999999995</v>
      </c>
      <c r="AE2" s="138">
        <f>AC2/AC3-1</f>
        <v>9.4745908699398473E-3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19.891765625000062</v>
      </c>
      <c r="T3" s="163">
        <v>42640</v>
      </c>
      <c r="U3" s="34" t="s">
        <v>300</v>
      </c>
      <c r="W3" s="123">
        <v>42697</v>
      </c>
      <c r="X3" s="41">
        <v>11.39</v>
      </c>
      <c r="Y3" s="41">
        <v>11.64</v>
      </c>
      <c r="Z3" s="41">
        <v>11.37</v>
      </c>
      <c r="AA3" s="41">
        <v>11.61</v>
      </c>
      <c r="AB3" s="104">
        <v>2702500</v>
      </c>
      <c r="AC3" s="9">
        <v>11.61</v>
      </c>
      <c r="AD3" s="2">
        <f t="shared" ref="AD3:AD66" si="1">Y3-Z3</f>
        <v>0.27000000000000135</v>
      </c>
      <c r="AE3" s="138">
        <f t="shared" ref="AE3:AE66" si="2">AC3/AC4-1</f>
        <v>1.1324041811846541E-2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11.53</v>
      </c>
      <c r="R4" s="525">
        <v>-3.27E-2</v>
      </c>
      <c r="T4" s="1"/>
      <c r="W4" s="123">
        <v>42696</v>
      </c>
      <c r="X4" s="41">
        <v>11.63</v>
      </c>
      <c r="Y4" s="41">
        <v>11.69</v>
      </c>
      <c r="Z4" s="41">
        <v>11.33</v>
      </c>
      <c r="AA4" s="41">
        <v>11.48</v>
      </c>
      <c r="AB4" s="104">
        <v>4104100</v>
      </c>
      <c r="AC4" s="9">
        <v>11.48</v>
      </c>
      <c r="AD4" s="2">
        <f t="shared" si="1"/>
        <v>0.35999999999999943</v>
      </c>
      <c r="AE4" s="138">
        <f t="shared" si="2"/>
        <v>-2.297872340425533E-2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36896</v>
      </c>
      <c r="T5" s="1"/>
      <c r="W5" s="123">
        <v>42695</v>
      </c>
      <c r="X5" s="41">
        <v>11.74</v>
      </c>
      <c r="Y5" s="41">
        <v>11.88</v>
      </c>
      <c r="Z5" s="41">
        <v>11.65</v>
      </c>
      <c r="AA5" s="41">
        <v>11.75</v>
      </c>
      <c r="AB5" s="104">
        <v>3562700</v>
      </c>
      <c r="AC5" s="9">
        <v>11.75</v>
      </c>
      <c r="AD5" s="2">
        <f t="shared" si="1"/>
        <v>0.23000000000000043</v>
      </c>
      <c r="AE5" s="138">
        <f t="shared" si="2"/>
        <v>1.0318142734307756E-2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63653.650000000198</v>
      </c>
      <c r="W6" s="123">
        <v>42692</v>
      </c>
      <c r="X6" s="41">
        <v>11.84</v>
      </c>
      <c r="Y6" s="41">
        <v>11.88</v>
      </c>
      <c r="Z6" s="41">
        <v>11.62</v>
      </c>
      <c r="AA6" s="41">
        <v>11.63</v>
      </c>
      <c r="AB6" s="104">
        <v>1899800</v>
      </c>
      <c r="AC6" s="9">
        <v>11.63</v>
      </c>
      <c r="AD6" s="2">
        <f t="shared" si="1"/>
        <v>0.26000000000000156</v>
      </c>
      <c r="AE6" s="138">
        <f t="shared" si="2"/>
        <v>-1.8565400843881807E-2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-26757.650000000198</v>
      </c>
      <c r="R7">
        <v>1900</v>
      </c>
      <c r="W7" s="123">
        <v>42691</v>
      </c>
      <c r="X7" s="41">
        <v>11.63</v>
      </c>
      <c r="Y7" s="41">
        <v>11.95</v>
      </c>
      <c r="Z7" s="41">
        <v>11.61</v>
      </c>
      <c r="AA7" s="41">
        <v>11.85</v>
      </c>
      <c r="AB7" s="104">
        <v>3510900</v>
      </c>
      <c r="AC7" s="9">
        <v>11.85</v>
      </c>
      <c r="AD7" s="2">
        <f t="shared" si="1"/>
        <v>0.33999999999999986</v>
      </c>
      <c r="AE7" s="138">
        <f t="shared" si="2"/>
        <v>2.155172413793105E-2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-26757.650000000198</v>
      </c>
      <c r="R8" s="166"/>
      <c r="W8" s="123">
        <v>42690</v>
      </c>
      <c r="X8" s="41">
        <v>11.75</v>
      </c>
      <c r="Y8" s="41">
        <v>11.89</v>
      </c>
      <c r="Z8" s="41">
        <v>11.54</v>
      </c>
      <c r="AA8" s="41">
        <v>11.6</v>
      </c>
      <c r="AB8" s="104">
        <v>2373600</v>
      </c>
      <c r="AC8" s="9">
        <v>11.6</v>
      </c>
      <c r="AD8" s="2">
        <f t="shared" si="1"/>
        <v>0.35000000000000142</v>
      </c>
      <c r="AE8" s="138">
        <f t="shared" si="2"/>
        <v>-1.4443500424808797E-2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-0.42036316849073252</v>
      </c>
      <c r="W9" s="123">
        <v>42689</v>
      </c>
      <c r="X9" s="41">
        <v>11.63</v>
      </c>
      <c r="Y9" s="41">
        <v>11.81</v>
      </c>
      <c r="Z9" s="41">
        <v>11.55</v>
      </c>
      <c r="AA9" s="41">
        <v>11.77</v>
      </c>
      <c r="AB9" s="104">
        <v>2707300</v>
      </c>
      <c r="AC9" s="9">
        <v>11.77</v>
      </c>
      <c r="AD9" s="2">
        <f t="shared" si="1"/>
        <v>0.25999999999999979</v>
      </c>
      <c r="AE9" s="138">
        <f t="shared" si="2"/>
        <v>1.6407599309153698E-2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42688</v>
      </c>
      <c r="X10" s="41">
        <v>11.23</v>
      </c>
      <c r="Y10" s="41">
        <v>11.66</v>
      </c>
      <c r="Z10" s="41">
        <v>11.23</v>
      </c>
      <c r="AA10" s="41">
        <v>11.58</v>
      </c>
      <c r="AB10" s="104">
        <v>3683500</v>
      </c>
      <c r="AC10" s="9">
        <v>11.58</v>
      </c>
      <c r="AD10" s="2">
        <f t="shared" si="1"/>
        <v>0.42999999999999972</v>
      </c>
      <c r="AE10" s="138">
        <f t="shared" si="2"/>
        <v>3.0249110320284656E-2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42685</v>
      </c>
      <c r="X11" s="41">
        <v>11.19</v>
      </c>
      <c r="Y11" s="41">
        <v>11.4</v>
      </c>
      <c r="Z11" s="41">
        <v>11.03</v>
      </c>
      <c r="AA11" s="41">
        <v>11.24</v>
      </c>
      <c r="AB11" s="104">
        <v>3559000</v>
      </c>
      <c r="AC11" s="9">
        <v>11.24</v>
      </c>
      <c r="AD11" s="2">
        <f t="shared" si="1"/>
        <v>0.37000000000000099</v>
      </c>
      <c r="AE11" s="138">
        <f t="shared" si="2"/>
        <v>3.5714285714285587E-3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42684</v>
      </c>
      <c r="X12" s="41">
        <v>11.74</v>
      </c>
      <c r="Y12" s="41">
        <v>11.83</v>
      </c>
      <c r="Z12" s="41">
        <v>11.18</v>
      </c>
      <c r="AA12" s="41">
        <v>11.2</v>
      </c>
      <c r="AB12" s="104">
        <v>6096600</v>
      </c>
      <c r="AC12" s="9">
        <v>11.2</v>
      </c>
      <c r="AD12" s="2">
        <f t="shared" si="1"/>
        <v>0.65000000000000036</v>
      </c>
      <c r="AE12" s="138">
        <f t="shared" si="2"/>
        <v>-4.5996592844974482E-2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42683</v>
      </c>
      <c r="X13" s="41">
        <v>11.55</v>
      </c>
      <c r="Y13" s="41">
        <v>12.13</v>
      </c>
      <c r="Z13" s="41">
        <v>11.5</v>
      </c>
      <c r="AA13" s="41">
        <v>11.74</v>
      </c>
      <c r="AB13" s="104">
        <v>9746100</v>
      </c>
      <c r="AC13" s="9">
        <v>11.74</v>
      </c>
      <c r="AD13" s="2">
        <f t="shared" si="1"/>
        <v>0.63000000000000078</v>
      </c>
      <c r="AE13" s="138">
        <f t="shared" si="2"/>
        <v>2.4432809773123898E-2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42682</v>
      </c>
      <c r="X14" s="41">
        <v>11.47</v>
      </c>
      <c r="Y14" s="41">
        <v>11.58</v>
      </c>
      <c r="Z14" s="41">
        <v>11.4</v>
      </c>
      <c r="AA14" s="41">
        <v>11.46</v>
      </c>
      <c r="AB14" s="104">
        <v>3855700</v>
      </c>
      <c r="AC14" s="9">
        <v>11.46</v>
      </c>
      <c r="AD14" s="2">
        <f t="shared" si="1"/>
        <v>0.17999999999999972</v>
      </c>
      <c r="AE14" s="138">
        <f t="shared" si="2"/>
        <v>-8.7183958151693108E-4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42681</v>
      </c>
      <c r="X15" s="41">
        <v>11.32</v>
      </c>
      <c r="Y15" s="41">
        <v>11.47</v>
      </c>
      <c r="Z15" s="41">
        <v>11.28</v>
      </c>
      <c r="AA15" s="41">
        <v>11.47</v>
      </c>
      <c r="AB15" s="104">
        <v>4340100</v>
      </c>
      <c r="AC15" s="9">
        <v>11.47</v>
      </c>
      <c r="AD15" s="2">
        <f t="shared" si="1"/>
        <v>0.19000000000000128</v>
      </c>
      <c r="AE15" s="138">
        <f t="shared" si="2"/>
        <v>2.9622980251346576E-2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42678</v>
      </c>
      <c r="X16" s="41">
        <v>11.29</v>
      </c>
      <c r="Y16" s="41">
        <v>11.53</v>
      </c>
      <c r="Z16" s="41">
        <v>11.14</v>
      </c>
      <c r="AA16" s="41">
        <v>11.14</v>
      </c>
      <c r="AB16" s="104">
        <v>5341800</v>
      </c>
      <c r="AC16" s="9">
        <v>11.14</v>
      </c>
      <c r="AD16" s="2">
        <f t="shared" si="1"/>
        <v>0.38999999999999879</v>
      </c>
      <c r="AE16" s="138">
        <f t="shared" si="2"/>
        <v>3.6036036036037888E-3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42677</v>
      </c>
      <c r="X17" s="41">
        <v>10.88</v>
      </c>
      <c r="Y17" s="41">
        <v>11.28</v>
      </c>
      <c r="Z17" s="41">
        <v>10.85</v>
      </c>
      <c r="AA17" s="41">
        <v>11.1</v>
      </c>
      <c r="AB17" s="104">
        <v>5443300</v>
      </c>
      <c r="AC17" s="9">
        <v>11.1</v>
      </c>
      <c r="AD17" s="2">
        <f t="shared" si="1"/>
        <v>0.42999999999999972</v>
      </c>
      <c r="AE17" s="138">
        <f t="shared" si="2"/>
        <v>1.9283746556473691E-2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42676</v>
      </c>
      <c r="X18" s="41">
        <v>11.5</v>
      </c>
      <c r="Y18" s="41">
        <v>11.51</v>
      </c>
      <c r="Z18" s="41">
        <v>10.81</v>
      </c>
      <c r="AA18" s="41">
        <v>10.89</v>
      </c>
      <c r="AB18" s="104">
        <v>15762400</v>
      </c>
      <c r="AC18" s="9">
        <v>10.89</v>
      </c>
      <c r="AD18" s="2">
        <f t="shared" si="1"/>
        <v>0.69999999999999929</v>
      </c>
      <c r="AE18" s="138">
        <f t="shared" si="2"/>
        <v>-7.7118644067796671E-2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42675</v>
      </c>
      <c r="X19" s="41">
        <v>11.91</v>
      </c>
      <c r="Y19" s="41">
        <v>12</v>
      </c>
      <c r="Z19" s="41">
        <v>11.72</v>
      </c>
      <c r="AA19" s="41">
        <v>11.8</v>
      </c>
      <c r="AB19" s="104">
        <v>5303100</v>
      </c>
      <c r="AC19" s="9">
        <v>11.8</v>
      </c>
      <c r="AD19" s="2">
        <f t="shared" si="1"/>
        <v>0.27999999999999936</v>
      </c>
      <c r="AE19" s="138">
        <f t="shared" si="2"/>
        <v>-8.4033613445377853E-3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42674</v>
      </c>
      <c r="X20" s="41">
        <v>11.77</v>
      </c>
      <c r="Y20" s="41">
        <v>12.02</v>
      </c>
      <c r="Z20" s="41">
        <v>11.75</v>
      </c>
      <c r="AA20" s="41">
        <v>11.9</v>
      </c>
      <c r="AB20" s="104">
        <v>8600700</v>
      </c>
      <c r="AC20" s="9">
        <v>11.9</v>
      </c>
      <c r="AD20" s="2">
        <f t="shared" si="1"/>
        <v>0.26999999999999957</v>
      </c>
      <c r="AE20" s="138">
        <f t="shared" si="2"/>
        <v>1.1904761904761862E-2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42671</v>
      </c>
      <c r="X21" s="41">
        <v>12.05</v>
      </c>
      <c r="Y21" s="41">
        <v>12.1</v>
      </c>
      <c r="Z21" s="41">
        <v>11.27</v>
      </c>
      <c r="AA21" s="41">
        <v>11.76</v>
      </c>
      <c r="AB21" s="104">
        <v>12747200</v>
      </c>
      <c r="AC21" s="9">
        <v>11.76</v>
      </c>
      <c r="AD21" s="2">
        <f t="shared" si="1"/>
        <v>0.83000000000000007</v>
      </c>
      <c r="AE21" s="138">
        <f t="shared" si="2"/>
        <v>-1.4249790444258115E-2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42670</v>
      </c>
      <c r="X22" s="41">
        <v>11.92</v>
      </c>
      <c r="Y22" s="41">
        <v>12.03</v>
      </c>
      <c r="Z22" s="41">
        <v>11.82</v>
      </c>
      <c r="AA22" s="41">
        <v>11.93</v>
      </c>
      <c r="AB22" s="104">
        <v>5151000</v>
      </c>
      <c r="AC22" s="9">
        <v>11.93</v>
      </c>
      <c r="AD22" s="2">
        <f t="shared" si="1"/>
        <v>0.20999999999999908</v>
      </c>
      <c r="AE22" s="138">
        <f t="shared" si="2"/>
        <v>2.5210084033613356E-3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42669</v>
      </c>
      <c r="X23" s="41">
        <v>12.03</v>
      </c>
      <c r="Y23" s="41">
        <v>12.09</v>
      </c>
      <c r="Z23" s="41">
        <v>11.79</v>
      </c>
      <c r="AA23" s="41">
        <v>11.9</v>
      </c>
      <c r="AB23" s="104">
        <v>7765300</v>
      </c>
      <c r="AC23" s="9">
        <v>11.9</v>
      </c>
      <c r="AD23" s="2">
        <f t="shared" si="1"/>
        <v>0.30000000000000071</v>
      </c>
      <c r="AE23" s="138">
        <f t="shared" si="2"/>
        <v>-2.1381578947368363E-2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42668</v>
      </c>
      <c r="X24" s="41">
        <v>12.41</v>
      </c>
      <c r="Y24" s="41">
        <v>12.51</v>
      </c>
      <c r="Z24" s="41">
        <v>12.15</v>
      </c>
      <c r="AA24" s="41">
        <v>12.16</v>
      </c>
      <c r="AB24" s="104">
        <v>6320400</v>
      </c>
      <c r="AC24" s="9">
        <v>12.16</v>
      </c>
      <c r="AD24" s="2">
        <f t="shared" si="1"/>
        <v>0.35999999999999943</v>
      </c>
      <c r="AE24" s="138">
        <f t="shared" si="2"/>
        <v>-2.0933977455716568E-2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42667</v>
      </c>
      <c r="X25" s="41">
        <v>12.69</v>
      </c>
      <c r="Y25" s="41">
        <v>12.78</v>
      </c>
      <c r="Z25" s="41">
        <v>12.35</v>
      </c>
      <c r="AA25" s="41">
        <v>12.42</v>
      </c>
      <c r="AB25" s="104">
        <v>3620800</v>
      </c>
      <c r="AC25" s="9">
        <v>12.42</v>
      </c>
      <c r="AD25" s="2">
        <f t="shared" si="1"/>
        <v>0.42999999999999972</v>
      </c>
      <c r="AE25" s="138">
        <f t="shared" si="2"/>
        <v>-1.8957345971563955E-2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42664</v>
      </c>
      <c r="X26" s="41">
        <v>12.85</v>
      </c>
      <c r="Y26" s="41">
        <v>13.05</v>
      </c>
      <c r="Z26" s="41">
        <v>12.66</v>
      </c>
      <c r="AA26" s="41">
        <v>12.66</v>
      </c>
      <c r="AB26" s="104">
        <v>3827600</v>
      </c>
      <c r="AC26" s="9">
        <v>12.66</v>
      </c>
      <c r="AD26" s="2">
        <f t="shared" si="1"/>
        <v>0.39000000000000057</v>
      </c>
      <c r="AE26" s="138">
        <f t="shared" si="2"/>
        <v>-2.4653312788906034E-2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42663</v>
      </c>
      <c r="X27" s="41">
        <v>13.04</v>
      </c>
      <c r="Y27" s="41">
        <v>13.12</v>
      </c>
      <c r="Z27" s="41">
        <v>12.85</v>
      </c>
      <c r="AA27" s="41">
        <v>12.98</v>
      </c>
      <c r="AB27" s="104">
        <v>2999400</v>
      </c>
      <c r="AC27" s="9">
        <v>12.98</v>
      </c>
      <c r="AD27" s="2">
        <f t="shared" si="1"/>
        <v>0.26999999999999957</v>
      </c>
      <c r="AE27" s="138">
        <f t="shared" si="2"/>
        <v>-6.8859984697781096E-3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42662</v>
      </c>
      <c r="X28" s="41">
        <v>12.88</v>
      </c>
      <c r="Y28" s="41">
        <v>13.14</v>
      </c>
      <c r="Z28" s="41">
        <v>12.82</v>
      </c>
      <c r="AA28" s="41">
        <v>13.07</v>
      </c>
      <c r="AB28" s="104">
        <v>2991000</v>
      </c>
      <c r="AC28" s="9">
        <v>13.07</v>
      </c>
      <c r="AD28" s="2">
        <f t="shared" si="1"/>
        <v>0.32000000000000028</v>
      </c>
      <c r="AE28" s="138">
        <f t="shared" si="2"/>
        <v>1.8706157443491911E-2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42661</v>
      </c>
      <c r="X29" s="41">
        <v>12.79</v>
      </c>
      <c r="Y29" s="41">
        <v>12.96</v>
      </c>
      <c r="Z29" s="41">
        <v>12.65</v>
      </c>
      <c r="AA29" s="41">
        <v>12.83</v>
      </c>
      <c r="AB29" s="104">
        <v>5691600</v>
      </c>
      <c r="AC29" s="9">
        <v>12.83</v>
      </c>
      <c r="AD29" s="2">
        <f t="shared" si="1"/>
        <v>0.3100000000000005</v>
      </c>
      <c r="AE29" s="138">
        <f t="shared" si="2"/>
        <v>1.5835312747426666E-2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42660</v>
      </c>
      <c r="X30" s="41">
        <v>12.86</v>
      </c>
      <c r="Y30" s="41">
        <v>12.98</v>
      </c>
      <c r="Z30" s="41">
        <v>12.61</v>
      </c>
      <c r="AA30" s="41">
        <v>12.63</v>
      </c>
      <c r="AB30" s="104">
        <v>3758700</v>
      </c>
      <c r="AC30" s="9">
        <v>12.63</v>
      </c>
      <c r="AD30" s="2">
        <f t="shared" si="1"/>
        <v>0.37000000000000099</v>
      </c>
      <c r="AE30" s="138">
        <f t="shared" si="2"/>
        <v>-2.1688613477924057E-2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42657</v>
      </c>
      <c r="X31" s="41">
        <v>13.04</v>
      </c>
      <c r="Y31" s="41">
        <v>13.22</v>
      </c>
      <c r="Z31" s="41">
        <v>12.88</v>
      </c>
      <c r="AA31" s="41">
        <v>12.91</v>
      </c>
      <c r="AB31" s="104">
        <v>3619300</v>
      </c>
      <c r="AC31" s="9">
        <v>12.91</v>
      </c>
      <c r="AD31" s="2">
        <f t="shared" si="1"/>
        <v>0.33999999999999986</v>
      </c>
      <c r="AE31" s="138">
        <f t="shared" si="2"/>
        <v>-8.4485407066051676E-3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42656</v>
      </c>
      <c r="X32" s="41">
        <v>12.93</v>
      </c>
      <c r="Y32" s="41">
        <v>13.12</v>
      </c>
      <c r="Z32" s="41">
        <v>12.77</v>
      </c>
      <c r="AA32" s="41">
        <v>13.02</v>
      </c>
      <c r="AB32" s="104">
        <v>3970800</v>
      </c>
      <c r="AC32" s="9">
        <v>13.02</v>
      </c>
      <c r="AD32" s="2">
        <f t="shared" si="1"/>
        <v>0.34999999999999964</v>
      </c>
      <c r="AE32" s="138">
        <f t="shared" si="2"/>
        <v>5.4054054054053502E-3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42655</v>
      </c>
      <c r="X33" s="41">
        <v>12.96</v>
      </c>
      <c r="Y33" s="41">
        <v>12.98</v>
      </c>
      <c r="Z33" s="41">
        <v>12.79</v>
      </c>
      <c r="AA33" s="41">
        <v>12.95</v>
      </c>
      <c r="AB33" s="104">
        <v>3297600</v>
      </c>
      <c r="AC33" s="9">
        <v>12.95</v>
      </c>
      <c r="AD33" s="2">
        <f t="shared" si="1"/>
        <v>0.19000000000000128</v>
      </c>
      <c r="AE33" s="138">
        <f t="shared" si="2"/>
        <v>-7.716049382717749E-4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42654</v>
      </c>
      <c r="X34" s="41">
        <v>13.09</v>
      </c>
      <c r="Y34" s="41">
        <v>13.13</v>
      </c>
      <c r="Z34" s="41">
        <v>12.9</v>
      </c>
      <c r="AA34" s="41">
        <v>12.96</v>
      </c>
      <c r="AB34" s="104">
        <v>7598100</v>
      </c>
      <c r="AC34" s="9">
        <v>12.96</v>
      </c>
      <c r="AD34" s="2">
        <f t="shared" si="1"/>
        <v>0.23000000000000043</v>
      </c>
      <c r="AE34" s="138">
        <f t="shared" si="2"/>
        <v>-1.4448669201520881E-2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42653</v>
      </c>
      <c r="X35" s="41">
        <v>12.82</v>
      </c>
      <c r="Y35" s="41">
        <v>13.19</v>
      </c>
      <c r="Z35" s="41">
        <v>12.66</v>
      </c>
      <c r="AA35" s="41">
        <v>13.15</v>
      </c>
      <c r="AB35" s="104">
        <v>7096100</v>
      </c>
      <c r="AC35" s="9">
        <v>13.15</v>
      </c>
      <c r="AD35" s="2">
        <f t="shared" si="1"/>
        <v>0.52999999999999936</v>
      </c>
      <c r="AE35" s="138">
        <f t="shared" si="2"/>
        <v>4.7808764940239001E-2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42650</v>
      </c>
      <c r="X36" s="41">
        <v>12.44</v>
      </c>
      <c r="Y36" s="41">
        <v>12.66</v>
      </c>
      <c r="Z36" s="41">
        <v>12.44</v>
      </c>
      <c r="AA36" s="41">
        <v>12.55</v>
      </c>
      <c r="AB36" s="104">
        <v>5271400</v>
      </c>
      <c r="AC36" s="9">
        <v>12.55</v>
      </c>
      <c r="AD36" s="2">
        <f t="shared" si="1"/>
        <v>0.22000000000000064</v>
      </c>
      <c r="AE36" s="138">
        <f t="shared" si="2"/>
        <v>1.7017828200972529E-2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42649</v>
      </c>
      <c r="X37" s="41">
        <v>12.23</v>
      </c>
      <c r="Y37" s="41">
        <v>12.47</v>
      </c>
      <c r="Z37" s="41">
        <v>12.2</v>
      </c>
      <c r="AA37" s="41">
        <v>12.34</v>
      </c>
      <c r="AB37" s="104">
        <v>3306700</v>
      </c>
      <c r="AC37" s="9">
        <v>12.34</v>
      </c>
      <c r="AD37" s="2">
        <f t="shared" si="1"/>
        <v>0.27000000000000135</v>
      </c>
      <c r="AE37" s="138">
        <f t="shared" si="2"/>
        <v>8.110300081103361E-4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42648</v>
      </c>
      <c r="X38" s="41">
        <v>12.3</v>
      </c>
      <c r="Y38" s="41">
        <v>12.46</v>
      </c>
      <c r="Z38" s="41">
        <v>12.2</v>
      </c>
      <c r="AA38" s="41">
        <v>12.33</v>
      </c>
      <c r="AB38" s="104">
        <v>2892500</v>
      </c>
      <c r="AC38" s="9">
        <v>12.33</v>
      </c>
      <c r="AD38" s="2">
        <f t="shared" si="1"/>
        <v>0.26000000000000156</v>
      </c>
      <c r="AE38" s="138">
        <f t="shared" si="2"/>
        <v>1.0655737704918122E-2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42647</v>
      </c>
      <c r="X39" s="41">
        <v>12.52</v>
      </c>
      <c r="Y39" s="41">
        <v>12.61</v>
      </c>
      <c r="Z39" s="41">
        <v>12.15</v>
      </c>
      <c r="AA39" s="41">
        <v>12.2</v>
      </c>
      <c r="AB39" s="104">
        <v>7359200</v>
      </c>
      <c r="AC39" s="9">
        <v>12.2</v>
      </c>
      <c r="AD39" s="2">
        <f t="shared" si="1"/>
        <v>0.45999999999999908</v>
      </c>
      <c r="AE39" s="138">
        <f t="shared" si="2"/>
        <v>-2.4000000000000021E-2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42646</v>
      </c>
      <c r="X40" s="41">
        <v>12.66</v>
      </c>
      <c r="Y40" s="41">
        <v>12.78</v>
      </c>
      <c r="Z40" s="41">
        <v>12.34</v>
      </c>
      <c r="AA40" s="41">
        <v>12.5</v>
      </c>
      <c r="AB40" s="104">
        <v>5753600</v>
      </c>
      <c r="AC40" s="9">
        <v>12.5</v>
      </c>
      <c r="AD40" s="2">
        <f t="shared" si="1"/>
        <v>0.4399999999999995</v>
      </c>
      <c r="AE40" s="138">
        <f t="shared" si="2"/>
        <v>-1.1075949367088667E-2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42643</v>
      </c>
      <c r="X41" s="41">
        <v>12.81</v>
      </c>
      <c r="Y41" s="41">
        <v>12.82</v>
      </c>
      <c r="Z41" s="41">
        <v>12.54</v>
      </c>
      <c r="AA41" s="41">
        <v>12.64</v>
      </c>
      <c r="AB41" s="104">
        <v>8204200</v>
      </c>
      <c r="AC41" s="9">
        <v>12.64</v>
      </c>
      <c r="AD41" s="2">
        <f t="shared" si="1"/>
        <v>0.28000000000000114</v>
      </c>
      <c r="AE41" s="138">
        <f t="shared" si="2"/>
        <v>-9.4043887147334804E-3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42642</v>
      </c>
      <c r="X42" s="41">
        <v>13.22</v>
      </c>
      <c r="Y42" s="41">
        <v>13.22</v>
      </c>
      <c r="Z42" s="41">
        <v>12.7</v>
      </c>
      <c r="AA42" s="41">
        <v>12.76</v>
      </c>
      <c r="AB42" s="104">
        <v>9119400</v>
      </c>
      <c r="AC42" s="9">
        <v>12.76</v>
      </c>
      <c r="AD42" s="2">
        <f t="shared" si="1"/>
        <v>0.52000000000000135</v>
      </c>
      <c r="AE42" s="138">
        <f t="shared" si="2"/>
        <v>-4.1322314049586861E-2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12.683</v>
      </c>
      <c r="T43" s="108" t="s">
        <v>98</v>
      </c>
      <c r="U43" s="106">
        <v>11.61</v>
      </c>
      <c r="W43" s="123">
        <v>42641</v>
      </c>
      <c r="X43" s="41">
        <v>13.52</v>
      </c>
      <c r="Y43" s="41">
        <v>13.58</v>
      </c>
      <c r="Z43" s="41">
        <v>13.29</v>
      </c>
      <c r="AA43" s="41">
        <v>13.31</v>
      </c>
      <c r="AB43" s="104">
        <v>6965000</v>
      </c>
      <c r="AC43" s="9">
        <v>13.31</v>
      </c>
      <c r="AD43" s="2">
        <f t="shared" si="1"/>
        <v>0.29000000000000092</v>
      </c>
      <c r="AE43" s="138">
        <f t="shared" si="2"/>
        <v>-1.187824795842618E-2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12.5677</v>
      </c>
      <c r="T44" s="108" t="s">
        <v>99</v>
      </c>
      <c r="U44" s="106">
        <v>11.68</v>
      </c>
      <c r="W44" s="123">
        <v>42640</v>
      </c>
      <c r="X44" s="41">
        <v>13.61</v>
      </c>
      <c r="Y44" s="41">
        <v>13.65</v>
      </c>
      <c r="Z44" s="41">
        <v>13.35</v>
      </c>
      <c r="AA44" s="41">
        <v>13.47</v>
      </c>
      <c r="AB44" s="104">
        <v>4038700</v>
      </c>
      <c r="AC44" s="9">
        <v>13.47</v>
      </c>
      <c r="AD44" s="2">
        <f t="shared" si="1"/>
        <v>0.30000000000000071</v>
      </c>
      <c r="AE44" s="138">
        <f t="shared" si="2"/>
        <v>-1.4630577907827291E-2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12.452400000000001</v>
      </c>
      <c r="Q45" s="2"/>
      <c r="T45" s="108" t="s">
        <v>100</v>
      </c>
      <c r="U45" s="106" t="s">
        <v>411</v>
      </c>
      <c r="W45" s="123">
        <v>42639</v>
      </c>
      <c r="X45" s="41">
        <v>13.88</v>
      </c>
      <c r="Y45" s="41">
        <v>13.89</v>
      </c>
      <c r="Z45" s="41">
        <v>13.57</v>
      </c>
      <c r="AA45" s="41">
        <v>13.67</v>
      </c>
      <c r="AB45" s="104">
        <v>3235400</v>
      </c>
      <c r="AC45" s="9">
        <v>13.67</v>
      </c>
      <c r="AD45" s="2">
        <f t="shared" si="1"/>
        <v>0.32000000000000028</v>
      </c>
      <c r="AE45" s="138">
        <f t="shared" si="2"/>
        <v>-1.6546762589928043E-2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12.3371</v>
      </c>
      <c r="Q46" s="2"/>
      <c r="T46" s="108" t="s">
        <v>101</v>
      </c>
      <c r="U46" s="106" t="s">
        <v>412</v>
      </c>
      <c r="W46" s="123">
        <v>42636</v>
      </c>
      <c r="X46" s="41">
        <v>13.8</v>
      </c>
      <c r="Y46" s="41">
        <v>14</v>
      </c>
      <c r="Z46" s="41">
        <v>13.75</v>
      </c>
      <c r="AA46" s="41">
        <v>13.9</v>
      </c>
      <c r="AB46" s="104">
        <v>3698500</v>
      </c>
      <c r="AC46" s="9">
        <v>13.9</v>
      </c>
      <c r="AD46" s="2">
        <f t="shared" si="1"/>
        <v>0.25</v>
      </c>
      <c r="AE46" s="138">
        <f t="shared" si="2"/>
        <v>-7.1890726096335289E-4</v>
      </c>
    </row>
    <row r="47" spans="2:41" x14ac:dyDescent="0.25">
      <c r="B47" s="62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12.2218</v>
      </c>
      <c r="Q47" s="2"/>
      <c r="T47" s="108" t="s">
        <v>102</v>
      </c>
      <c r="U47" s="106">
        <v>16.03</v>
      </c>
      <c r="W47" s="123">
        <v>42635</v>
      </c>
      <c r="X47" s="41">
        <v>13.89</v>
      </c>
      <c r="Y47" s="41">
        <v>13.96</v>
      </c>
      <c r="Z47" s="41">
        <v>13.66</v>
      </c>
      <c r="AA47" s="41">
        <v>13.91</v>
      </c>
      <c r="AB47" s="104">
        <v>3084700</v>
      </c>
      <c r="AC47" s="9">
        <v>13.91</v>
      </c>
      <c r="AD47" s="2">
        <f t="shared" si="1"/>
        <v>0.30000000000000071</v>
      </c>
      <c r="AE47" s="138">
        <f t="shared" si="2"/>
        <v>8.701957940536742E-3</v>
      </c>
    </row>
    <row r="48" spans="2:41" x14ac:dyDescent="0.25">
      <c r="B48" s="62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12.1065</v>
      </c>
      <c r="Q48" s="2"/>
      <c r="T48" s="108" t="s">
        <v>103</v>
      </c>
      <c r="U48" s="106">
        <v>1.1869499999999999</v>
      </c>
      <c r="W48" s="123">
        <v>42634</v>
      </c>
      <c r="X48" s="41">
        <v>13.67</v>
      </c>
      <c r="Y48" s="41">
        <v>13.91</v>
      </c>
      <c r="Z48" s="41">
        <v>13.63</v>
      </c>
      <c r="AA48" s="41">
        <v>13.79</v>
      </c>
      <c r="AB48" s="104">
        <v>4343300</v>
      </c>
      <c r="AC48" s="9">
        <v>13.79</v>
      </c>
      <c r="AD48" s="2">
        <f t="shared" si="1"/>
        <v>0.27999999999999936</v>
      </c>
      <c r="AE48" s="138">
        <f t="shared" si="2"/>
        <v>1.2481644640234935E-2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11.991199999999999</v>
      </c>
      <c r="Q49" s="2"/>
      <c r="T49" s="108" t="s">
        <v>122</v>
      </c>
      <c r="U49" s="106" t="s">
        <v>413</v>
      </c>
      <c r="W49" s="123">
        <v>42633</v>
      </c>
      <c r="X49" s="41">
        <v>13.29</v>
      </c>
      <c r="Y49" s="41">
        <v>13.65</v>
      </c>
      <c r="Z49" s="41">
        <v>13.22</v>
      </c>
      <c r="AA49" s="41">
        <v>13.62</v>
      </c>
      <c r="AB49" s="104">
        <v>5358200</v>
      </c>
      <c r="AC49" s="9">
        <v>13.62</v>
      </c>
      <c r="AD49" s="2">
        <f t="shared" si="1"/>
        <v>0.42999999999999972</v>
      </c>
      <c r="AE49" s="138">
        <f t="shared" si="2"/>
        <v>2.7149321266968229E-2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11.8759</v>
      </c>
      <c r="Q50" s="2"/>
      <c r="T50" s="108"/>
      <c r="U50" s="106"/>
      <c r="W50" s="123">
        <v>42632</v>
      </c>
      <c r="X50" s="41">
        <v>13.37</v>
      </c>
      <c r="Y50" s="41">
        <v>13.44</v>
      </c>
      <c r="Z50" s="41">
        <v>13.04</v>
      </c>
      <c r="AA50" s="41">
        <v>13.26</v>
      </c>
      <c r="AB50" s="104">
        <v>3460100</v>
      </c>
      <c r="AC50" s="9">
        <v>13.26</v>
      </c>
      <c r="AD50" s="2">
        <f t="shared" si="1"/>
        <v>0.40000000000000036</v>
      </c>
      <c r="AE50" s="138">
        <f t="shared" si="2"/>
        <v>-2.2573363431150906E-3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11.7606</v>
      </c>
      <c r="Q51" s="2"/>
      <c r="T51" s="108" t="s">
        <v>105</v>
      </c>
      <c r="U51" s="106" t="s">
        <v>414</v>
      </c>
      <c r="W51" s="123">
        <v>42629</v>
      </c>
      <c r="X51" s="41">
        <v>12.99</v>
      </c>
      <c r="Y51" s="41">
        <v>13.32</v>
      </c>
      <c r="Z51" s="41">
        <v>12.89</v>
      </c>
      <c r="AA51" s="41">
        <v>13.29</v>
      </c>
      <c r="AB51" s="104">
        <v>6121800</v>
      </c>
      <c r="AC51" s="9">
        <v>13.29</v>
      </c>
      <c r="AD51" s="2">
        <f t="shared" si="1"/>
        <v>0.42999999999999972</v>
      </c>
      <c r="AE51" s="138">
        <f t="shared" si="2"/>
        <v>1.2957317073170715E-2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11.645299999999999</v>
      </c>
      <c r="Q52" s="2"/>
      <c r="T52" s="108" t="s">
        <v>106</v>
      </c>
      <c r="U52" s="106" t="s">
        <v>380</v>
      </c>
      <c r="W52" s="123">
        <v>42628</v>
      </c>
      <c r="X52" s="41">
        <v>12.87</v>
      </c>
      <c r="Y52" s="41">
        <v>13.28</v>
      </c>
      <c r="Z52" s="41">
        <v>12.75</v>
      </c>
      <c r="AA52" s="41">
        <v>13.12</v>
      </c>
      <c r="AB52" s="104">
        <v>4966000</v>
      </c>
      <c r="AC52" s="9">
        <v>13.12</v>
      </c>
      <c r="AD52" s="2">
        <f t="shared" si="1"/>
        <v>0.52999999999999936</v>
      </c>
      <c r="AE52" s="138">
        <f t="shared" si="2"/>
        <v>1.6266460108443015E-2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11.53</v>
      </c>
      <c r="Q53" s="2"/>
      <c r="T53" s="108" t="s">
        <v>107</v>
      </c>
      <c r="U53" s="107">
        <v>753689</v>
      </c>
      <c r="W53" s="123">
        <v>42627</v>
      </c>
      <c r="X53" s="41">
        <v>13</v>
      </c>
      <c r="Y53" s="41">
        <v>13.14</v>
      </c>
      <c r="Z53" s="41">
        <v>12.77</v>
      </c>
      <c r="AA53" s="41">
        <v>12.91</v>
      </c>
      <c r="AB53" s="104">
        <v>5997000</v>
      </c>
      <c r="AC53" s="9">
        <v>12.91</v>
      </c>
      <c r="AD53" s="2">
        <f t="shared" si="1"/>
        <v>0.37000000000000099</v>
      </c>
      <c r="AE53" s="138">
        <f t="shared" si="2"/>
        <v>-9.2095165003837076E-3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11.4147</v>
      </c>
      <c r="Q54" s="2"/>
      <c r="T54" s="108" t="s">
        <v>110</v>
      </c>
      <c r="U54" s="107">
        <v>5068700</v>
      </c>
      <c r="W54" s="123">
        <v>42626</v>
      </c>
      <c r="X54" s="41">
        <v>13.42</v>
      </c>
      <c r="Y54" s="41">
        <v>13.42</v>
      </c>
      <c r="Z54" s="41">
        <v>12.87</v>
      </c>
      <c r="AA54" s="41">
        <v>13.03</v>
      </c>
      <c r="AB54" s="104">
        <v>6838100</v>
      </c>
      <c r="AC54" s="9">
        <v>13.03</v>
      </c>
      <c r="AD54" s="2">
        <f t="shared" si="1"/>
        <v>0.55000000000000071</v>
      </c>
      <c r="AE54" s="138">
        <f t="shared" si="2"/>
        <v>-4.3318649045521296E-2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11.299399999999999</v>
      </c>
      <c r="T55" s="108" t="s">
        <v>108</v>
      </c>
      <c r="U55" s="106" t="s">
        <v>415</v>
      </c>
      <c r="W55" s="123">
        <v>42625</v>
      </c>
      <c r="X55" s="41">
        <v>13.33</v>
      </c>
      <c r="Y55" s="41">
        <v>13.67</v>
      </c>
      <c r="Z55" s="41">
        <v>13.24</v>
      </c>
      <c r="AA55" s="41">
        <v>13.62</v>
      </c>
      <c r="AB55" s="104">
        <v>4759300</v>
      </c>
      <c r="AC55" s="9">
        <v>13.62</v>
      </c>
      <c r="AD55" s="2">
        <f t="shared" si="1"/>
        <v>0.42999999999999972</v>
      </c>
      <c r="AE55" s="138">
        <f t="shared" si="2"/>
        <v>1.6417910447761086E-2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11.184099999999999</v>
      </c>
      <c r="T56" s="108" t="s">
        <v>111</v>
      </c>
      <c r="U56" s="106">
        <v>234.4</v>
      </c>
      <c r="W56" s="123">
        <v>42622</v>
      </c>
      <c r="X56" s="41">
        <v>13.72</v>
      </c>
      <c r="Y56" s="41">
        <v>13.76</v>
      </c>
      <c r="Z56" s="41">
        <v>13.37</v>
      </c>
      <c r="AA56" s="41">
        <v>13.4</v>
      </c>
      <c r="AB56" s="104">
        <v>7564000</v>
      </c>
      <c r="AC56" s="9">
        <v>13.4</v>
      </c>
      <c r="AD56" s="2">
        <f t="shared" si="1"/>
        <v>0.39000000000000057</v>
      </c>
      <c r="AE56" s="138">
        <f t="shared" si="2"/>
        <v>-3.3189033189033101E-2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11.0688</v>
      </c>
      <c r="T57" s="108" t="s">
        <v>112</v>
      </c>
      <c r="U57" s="106">
        <v>0.05</v>
      </c>
      <c r="W57" s="123">
        <v>42621</v>
      </c>
      <c r="X57" s="41">
        <v>13.4</v>
      </c>
      <c r="Y57" s="41">
        <v>13.92</v>
      </c>
      <c r="Z57" s="41">
        <v>13.27</v>
      </c>
      <c r="AA57" s="41">
        <v>13.86</v>
      </c>
      <c r="AB57" s="104">
        <v>7029300</v>
      </c>
      <c r="AC57" s="9">
        <v>13.86</v>
      </c>
      <c r="AD57" s="2">
        <f t="shared" si="1"/>
        <v>0.65000000000000036</v>
      </c>
      <c r="AE57" s="138">
        <f t="shared" si="2"/>
        <v>3.2786885245901676E-2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10.953499999999998</v>
      </c>
      <c r="T58" s="108" t="s">
        <v>109</v>
      </c>
      <c r="U58" s="106" t="s">
        <v>123</v>
      </c>
      <c r="W58" s="123">
        <v>42620</v>
      </c>
      <c r="X58" s="41">
        <v>12.73</v>
      </c>
      <c r="Y58" s="41">
        <v>13.44</v>
      </c>
      <c r="Z58" s="41">
        <v>12.73</v>
      </c>
      <c r="AA58" s="41">
        <v>13.42</v>
      </c>
      <c r="AB58" s="104">
        <v>6121200</v>
      </c>
      <c r="AC58" s="9">
        <v>13.42</v>
      </c>
      <c r="AD58" s="2">
        <f t="shared" si="1"/>
        <v>0.70999999999999908</v>
      </c>
      <c r="AE58" s="138">
        <f t="shared" si="2"/>
        <v>5.5031446540880546E-2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10.838199999999999</v>
      </c>
      <c r="W59" s="123">
        <v>42619</v>
      </c>
      <c r="X59" s="41">
        <v>12.51</v>
      </c>
      <c r="Y59" s="41">
        <v>12.8</v>
      </c>
      <c r="Z59" s="41">
        <v>12.51</v>
      </c>
      <c r="AA59" s="41">
        <v>12.72</v>
      </c>
      <c r="AB59" s="104">
        <v>4219700</v>
      </c>
      <c r="AC59" s="9">
        <v>12.72</v>
      </c>
      <c r="AD59" s="2">
        <f t="shared" si="1"/>
        <v>0.29000000000000092</v>
      </c>
      <c r="AE59" s="138">
        <f t="shared" si="2"/>
        <v>1.9230769230769162E-2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2" si="10">H60*I60-J60</f>
        <v>6806.25</v>
      </c>
      <c r="O60" s="83">
        <v>0.93</v>
      </c>
      <c r="P60" s="83">
        <f t="shared" si="8"/>
        <v>10.722899999999999</v>
      </c>
      <c r="W60" s="123">
        <v>42615</v>
      </c>
      <c r="X60" s="41">
        <v>12.22</v>
      </c>
      <c r="Y60" s="41">
        <v>12.57</v>
      </c>
      <c r="Z60" s="41">
        <v>12.2</v>
      </c>
      <c r="AA60" s="41">
        <v>12.48</v>
      </c>
      <c r="AB60" s="104">
        <v>2269700</v>
      </c>
      <c r="AC60" s="9">
        <v>12.48</v>
      </c>
      <c r="AD60" s="2">
        <f t="shared" si="1"/>
        <v>0.37000000000000099</v>
      </c>
      <c r="AE60" s="138">
        <f t="shared" si="2"/>
        <v>2.8854080791426151E-2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10.6076</v>
      </c>
      <c r="W61" s="123">
        <v>42614</v>
      </c>
      <c r="X61" s="41">
        <v>12.54</v>
      </c>
      <c r="Y61" s="41">
        <v>12.56</v>
      </c>
      <c r="Z61" s="41">
        <v>12.07</v>
      </c>
      <c r="AA61" s="41">
        <v>12.13</v>
      </c>
      <c r="AB61" s="104">
        <v>3351200</v>
      </c>
      <c r="AC61" s="9">
        <v>12.13</v>
      </c>
      <c r="AD61" s="2">
        <f t="shared" si="1"/>
        <v>0.49000000000000021</v>
      </c>
      <c r="AE61" s="138">
        <f t="shared" si="2"/>
        <v>-2.8044871794871806E-2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10.4923</v>
      </c>
      <c r="W62" s="123">
        <v>42613</v>
      </c>
      <c r="X62" s="41">
        <v>12.42</v>
      </c>
      <c r="Y62" s="41">
        <v>12.75</v>
      </c>
      <c r="Z62" s="41">
        <v>12.29</v>
      </c>
      <c r="AA62" s="41">
        <v>12.48</v>
      </c>
      <c r="AB62" s="104">
        <v>3099400</v>
      </c>
      <c r="AC62" s="9">
        <v>12.48</v>
      </c>
      <c r="AD62" s="2">
        <f t="shared" si="1"/>
        <v>0.46000000000000085</v>
      </c>
      <c r="AE62" s="138">
        <f t="shared" si="2"/>
        <v>5.6406124093473231E-3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10.376999999999999</v>
      </c>
      <c r="W63" s="123">
        <v>42612</v>
      </c>
      <c r="X63" s="41">
        <v>12.57</v>
      </c>
      <c r="Y63" s="41">
        <v>12.66</v>
      </c>
      <c r="Z63" s="41">
        <v>12.38</v>
      </c>
      <c r="AA63" s="41">
        <v>12.41</v>
      </c>
      <c r="AB63" s="104">
        <v>2992200</v>
      </c>
      <c r="AC63" s="9">
        <v>12.41</v>
      </c>
      <c r="AD63" s="2">
        <f t="shared" si="1"/>
        <v>0.27999999999999936</v>
      </c>
      <c r="AE63" s="138">
        <f t="shared" si="2"/>
        <v>-1.4297061159650459E-2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42611</v>
      </c>
      <c r="X64" s="41">
        <v>12.49</v>
      </c>
      <c r="Y64" s="41">
        <v>12.73</v>
      </c>
      <c r="Z64" s="41">
        <v>12.48</v>
      </c>
      <c r="AA64" s="41">
        <v>12.59</v>
      </c>
      <c r="AB64" s="104">
        <v>2875300</v>
      </c>
      <c r="AC64" s="9">
        <v>12.59</v>
      </c>
      <c r="AD64" s="2">
        <f t="shared" si="1"/>
        <v>0.25</v>
      </c>
      <c r="AE64" s="138">
        <f t="shared" si="2"/>
        <v>1.0433386837881198E-2</v>
      </c>
    </row>
    <row r="65" spans="1:41" ht="16.5" customHeight="1" x14ac:dyDescent="0.25">
      <c r="A65" s="632" t="s">
        <v>284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42608</v>
      </c>
      <c r="X65" s="41">
        <v>12.48</v>
      </c>
      <c r="Y65" s="41">
        <v>12.91</v>
      </c>
      <c r="Z65" s="41">
        <v>12.43</v>
      </c>
      <c r="AA65" s="41">
        <v>12.46</v>
      </c>
      <c r="AB65" s="104">
        <v>4520000</v>
      </c>
      <c r="AC65" s="9">
        <v>12.46</v>
      </c>
      <c r="AD65" s="2">
        <f t="shared" si="1"/>
        <v>0.48000000000000043</v>
      </c>
      <c r="AE65" s="138">
        <f t="shared" si="2"/>
        <v>3.2206119162641045E-3</v>
      </c>
      <c r="AL65" s="234"/>
      <c r="AO65" s="234"/>
    </row>
    <row r="66" spans="1:41" x14ac:dyDescent="0.25">
      <c r="A66" s="63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42607</v>
      </c>
      <c r="X66" s="41">
        <v>12.43</v>
      </c>
      <c r="Y66" s="41">
        <v>12.58</v>
      </c>
      <c r="Z66" s="41">
        <v>12.31</v>
      </c>
      <c r="AA66" s="41">
        <v>12.42</v>
      </c>
      <c r="AB66" s="104">
        <v>2347000</v>
      </c>
      <c r="AC66" s="9">
        <v>12.42</v>
      </c>
      <c r="AD66" s="2">
        <f t="shared" si="1"/>
        <v>0.26999999999999957</v>
      </c>
      <c r="AE66" s="138">
        <f t="shared" si="2"/>
        <v>-3.2102728731943087E-3</v>
      </c>
    </row>
    <row r="67" spans="1:41" ht="17.25" customHeight="1" x14ac:dyDescent="0.25">
      <c r="A67" s="63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42606</v>
      </c>
      <c r="X67" s="41">
        <v>12.54</v>
      </c>
      <c r="Y67" s="41">
        <v>12.64</v>
      </c>
      <c r="Z67" s="41">
        <v>12.4</v>
      </c>
      <c r="AA67" s="41">
        <v>12.46</v>
      </c>
      <c r="AB67" s="104">
        <v>3348000</v>
      </c>
      <c r="AC67" s="9">
        <v>12.46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631" t="s">
        <v>295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3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3">
        <v>42702</v>
      </c>
      <c r="H82" s="185">
        <v>300</v>
      </c>
      <c r="I82" s="80">
        <v>11.9</v>
      </c>
      <c r="J82" s="2">
        <v>0.08</v>
      </c>
      <c r="K82" s="2">
        <f t="shared" si="10"/>
        <v>3569.92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6" si="15">C83*D83+E83</f>
        <v>2664</v>
      </c>
      <c r="H83" s="185"/>
      <c r="I83" s="240"/>
      <c r="J83" s="3"/>
      <c r="K83" s="3"/>
    </row>
    <row r="84" spans="2:11" x14ac:dyDescent="0.25">
      <c r="B84" s="473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3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3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3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37605</v>
      </c>
      <c r="D107" s="81"/>
      <c r="E107" s="14"/>
      <c r="F107" s="18">
        <f>SUM(F2:F106)</f>
        <v>541256.78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33105</v>
      </c>
      <c r="D108" s="361"/>
      <c r="E108" s="361"/>
      <c r="F108" s="362">
        <f>SumByColor($A$108,F2:F106)</f>
        <v>459648</v>
      </c>
      <c r="G108" s="361"/>
      <c r="H108" s="361">
        <f>SumByColor($A$108,H2:H106)</f>
        <v>33105</v>
      </c>
      <c r="I108" s="361"/>
      <c r="J108" s="361"/>
      <c r="K108" s="362">
        <f>SumByColor($A$108,K2:K106)</f>
        <v>461186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325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364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5" si="76">C203*(E203-D203)</f>
        <v>-24498.720000000001</v>
      </c>
      <c r="G203" s="40">
        <f t="shared" ref="G203:G215" si="77">IF(C203=0, 0,D203*C203)</f>
        <v>80973.72</v>
      </c>
      <c r="H203" s="232">
        <f t="shared" ref="H203:H215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354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365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>
        <v>42701</v>
      </c>
      <c r="C214" s="510">
        <v>3500</v>
      </c>
      <c r="D214" s="511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7" t="s">
        <v>401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73" priority="38">
      <formula>F12&gt;0</formula>
    </cfRule>
    <cfRule type="expression" dxfId="57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71" priority="31">
      <formula>F113&gt;0</formula>
    </cfRule>
    <cfRule type="expression" dxfId="570" priority="32">
      <formula>F113&lt;0</formula>
    </cfRule>
  </conditionalFormatting>
  <conditionalFormatting sqref="H113:H119">
    <cfRule type="expression" dxfId="569" priority="19">
      <formula>H113&gt;0</formula>
    </cfRule>
    <cfRule type="expression" dxfId="568" priority="20">
      <formula>H113&lt;0</formula>
    </cfRule>
  </conditionalFormatting>
  <conditionalFormatting sqref="H120">
    <cfRule type="expression" dxfId="567" priority="17">
      <formula>H120&gt;0</formula>
    </cfRule>
    <cfRule type="expression" dxfId="566" priority="18">
      <formula>H120&lt;0</formula>
    </cfRule>
  </conditionalFormatting>
  <conditionalFormatting sqref="H121">
    <cfRule type="expression" dxfId="565" priority="15">
      <formula>H121&gt;0</formula>
    </cfRule>
    <cfRule type="expression" dxfId="564" priority="16">
      <formula>H121&lt;0</formula>
    </cfRule>
  </conditionalFormatting>
  <conditionalFormatting sqref="H122:H124">
    <cfRule type="expression" dxfId="563" priority="13">
      <formula>H122&gt;0</formula>
    </cfRule>
    <cfRule type="expression" dxfId="562" priority="14">
      <formula>H122&lt;0</formula>
    </cfRule>
  </conditionalFormatting>
  <conditionalFormatting sqref="H125">
    <cfRule type="expression" dxfId="561" priority="9">
      <formula>H125&gt;0</formula>
    </cfRule>
    <cfRule type="expression" dxfId="560" priority="10">
      <formula>H125&lt;0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42699</v>
      </c>
      <c r="X2" s="142">
        <v>51.68</v>
      </c>
      <c r="Y2" s="142">
        <v>51.74</v>
      </c>
      <c r="Z2" s="10">
        <v>51.35</v>
      </c>
      <c r="AA2" s="10">
        <v>51.52</v>
      </c>
      <c r="AB2" s="95">
        <v>2736800</v>
      </c>
      <c r="AC2" s="10">
        <v>51.52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42697</v>
      </c>
      <c r="X3" s="10">
        <v>51.71</v>
      </c>
      <c r="Y3" s="10">
        <v>51.85</v>
      </c>
      <c r="Z3" s="10">
        <v>51.2</v>
      </c>
      <c r="AA3" s="10">
        <v>51.34</v>
      </c>
      <c r="AB3" s="95">
        <v>4141600</v>
      </c>
      <c r="AC3" s="10">
        <v>51.34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50.63</v>
      </c>
      <c r="R4" s="525">
        <v>-7.4000000000000003E-3</v>
      </c>
      <c r="T4" s="1"/>
      <c r="W4" s="133">
        <v>42696</v>
      </c>
      <c r="X4" s="10">
        <v>51.47</v>
      </c>
      <c r="Y4" s="10">
        <v>51.75</v>
      </c>
      <c r="Z4" s="10">
        <v>51.05</v>
      </c>
      <c r="AA4" s="10">
        <v>51.71</v>
      </c>
      <c r="AB4" s="95">
        <v>5210900</v>
      </c>
      <c r="AC4" s="10">
        <v>51.71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2025.2</v>
      </c>
      <c r="W5" s="133">
        <v>42695</v>
      </c>
      <c r="X5" s="10">
        <v>51</v>
      </c>
      <c r="Y5" s="10">
        <v>51.42</v>
      </c>
      <c r="Z5" s="10">
        <v>50.95</v>
      </c>
      <c r="AA5" s="10">
        <v>51.28</v>
      </c>
      <c r="AB5" s="95">
        <v>5348500</v>
      </c>
      <c r="AC5" s="10">
        <v>51.28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42692</v>
      </c>
      <c r="X6" s="10">
        <v>51.39</v>
      </c>
      <c r="Y6" s="10">
        <v>51.89</v>
      </c>
      <c r="Z6" s="10">
        <v>50.96</v>
      </c>
      <c r="AA6" s="10">
        <v>51.1</v>
      </c>
      <c r="AB6" s="95">
        <v>7441200</v>
      </c>
      <c r="AC6" s="10">
        <v>51.1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199.96000000000117</v>
      </c>
      <c r="R7">
        <v>40</v>
      </c>
      <c r="W7" s="133">
        <v>42691</v>
      </c>
      <c r="X7" s="10">
        <v>50.94</v>
      </c>
      <c r="Y7" s="10">
        <v>51.67</v>
      </c>
      <c r="Z7" s="10">
        <v>50.72</v>
      </c>
      <c r="AA7" s="10">
        <v>51.59</v>
      </c>
      <c r="AB7" s="95">
        <v>7635100</v>
      </c>
      <c r="AC7" s="10">
        <v>51.59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-81.999999999999773</v>
      </c>
      <c r="W8" s="133">
        <v>42690</v>
      </c>
      <c r="X8" s="10">
        <v>50</v>
      </c>
      <c r="Y8" s="10">
        <v>50.8</v>
      </c>
      <c r="Z8" s="10">
        <v>49.95</v>
      </c>
      <c r="AA8" s="10">
        <v>50.68</v>
      </c>
      <c r="AB8" s="95">
        <v>6654900</v>
      </c>
      <c r="AC8" s="10">
        <v>50.68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-3.8914198936977874E-2</v>
      </c>
      <c r="W9" s="133">
        <v>42689</v>
      </c>
      <c r="X9" s="10">
        <v>50.46</v>
      </c>
      <c r="Y9" s="10">
        <v>50.64</v>
      </c>
      <c r="Z9" s="10">
        <v>49.75</v>
      </c>
      <c r="AA9" s="10">
        <v>50.13</v>
      </c>
      <c r="AB9" s="95">
        <v>9272200</v>
      </c>
      <c r="AC9" s="10">
        <v>50.13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42688</v>
      </c>
      <c r="X10" s="10">
        <v>51.18</v>
      </c>
      <c r="Y10" s="10">
        <v>51.19</v>
      </c>
      <c r="Z10" s="10">
        <v>50.21</v>
      </c>
      <c r="AA10" s="10">
        <v>50.21</v>
      </c>
      <c r="AB10" s="95">
        <v>7933800</v>
      </c>
      <c r="AC10" s="10">
        <v>50.21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42685</v>
      </c>
      <c r="X11" s="10">
        <v>50.22</v>
      </c>
      <c r="Y11" s="10">
        <v>50.85</v>
      </c>
      <c r="Z11" s="10">
        <v>50.18</v>
      </c>
      <c r="AA11" s="10">
        <v>50.77</v>
      </c>
      <c r="AB11" s="95">
        <v>6283600</v>
      </c>
      <c r="AC11" s="10">
        <v>50.77</v>
      </c>
      <c r="AE11" s="138"/>
    </row>
    <row r="12" spans="1:42" x14ac:dyDescent="0.25">
      <c r="H12" s="72"/>
      <c r="W12" s="133">
        <v>42684</v>
      </c>
      <c r="X12" s="10">
        <v>51.29</v>
      </c>
      <c r="Y12" s="10">
        <v>51.37</v>
      </c>
      <c r="Z12" s="10">
        <v>50.33</v>
      </c>
      <c r="AA12" s="10">
        <v>50.39</v>
      </c>
      <c r="AB12" s="95">
        <v>12316100</v>
      </c>
      <c r="AC12" s="10">
        <v>50.39</v>
      </c>
      <c r="AE12" s="138"/>
      <c r="AL12" s="234"/>
      <c r="AO12" s="234"/>
    </row>
    <row r="13" spans="1:42" x14ac:dyDescent="0.25">
      <c r="H13" s="72"/>
      <c r="T13" s="1"/>
      <c r="W13" s="133">
        <v>42683</v>
      </c>
      <c r="X13" s="10">
        <v>50.07</v>
      </c>
      <c r="Y13" s="10">
        <v>51.27</v>
      </c>
      <c r="Z13" s="10">
        <v>49.8</v>
      </c>
      <c r="AA13" s="10">
        <v>51.12</v>
      </c>
      <c r="AB13" s="95">
        <v>9044100</v>
      </c>
      <c r="AC13" s="10">
        <v>51.12</v>
      </c>
      <c r="AE13" s="138"/>
    </row>
    <row r="14" spans="1:42" x14ac:dyDescent="0.25">
      <c r="H14" s="72"/>
      <c r="W14" s="133">
        <v>42682</v>
      </c>
      <c r="X14" s="10">
        <v>51.1</v>
      </c>
      <c r="Y14" s="10">
        <v>51.49</v>
      </c>
      <c r="Z14" s="10">
        <v>50.95</v>
      </c>
      <c r="AA14" s="10">
        <v>51.08</v>
      </c>
      <c r="AB14" s="95">
        <v>8111400</v>
      </c>
      <c r="AC14" s="10">
        <v>51.08</v>
      </c>
      <c r="AE14" s="138"/>
      <c r="AL14" s="234"/>
      <c r="AO14" s="234"/>
      <c r="AP14" s="234"/>
    </row>
    <row r="15" spans="1:42" x14ac:dyDescent="0.25">
      <c r="H15" s="72"/>
      <c r="W15" s="133">
        <v>42681</v>
      </c>
      <c r="X15" s="10">
        <v>50.48</v>
      </c>
      <c r="Y15" s="10">
        <v>50.93</v>
      </c>
      <c r="Z15" s="10">
        <v>50.28</v>
      </c>
      <c r="AA15" s="10">
        <v>50.91</v>
      </c>
      <c r="AB15" s="95">
        <v>8358700</v>
      </c>
      <c r="AC15" s="10">
        <v>50.91</v>
      </c>
      <c r="AE15" s="138"/>
    </row>
    <row r="16" spans="1:42" x14ac:dyDescent="0.25">
      <c r="H16" s="72"/>
      <c r="O16" s="2"/>
      <c r="P16" s="2"/>
      <c r="Q16" s="2"/>
      <c r="T16" s="69"/>
      <c r="W16" s="133">
        <v>42678</v>
      </c>
      <c r="X16" s="10">
        <v>49.8</v>
      </c>
      <c r="Y16" s="10">
        <v>50.45</v>
      </c>
      <c r="Z16" s="10">
        <v>49.76</v>
      </c>
      <c r="AA16" s="10">
        <v>49.96</v>
      </c>
      <c r="AB16" s="95">
        <v>9925200</v>
      </c>
      <c r="AC16" s="10">
        <v>49.96</v>
      </c>
      <c r="AE16" s="138"/>
    </row>
    <row r="17" spans="1:41" x14ac:dyDescent="0.25">
      <c r="H17" s="72"/>
      <c r="O17" s="2"/>
      <c r="P17" s="2"/>
      <c r="Q17" s="2"/>
      <c r="W17" s="133">
        <v>42677</v>
      </c>
      <c r="X17" s="10">
        <v>49.98</v>
      </c>
      <c r="Y17" s="10">
        <v>50</v>
      </c>
      <c r="Z17" s="10">
        <v>49.31</v>
      </c>
      <c r="AA17" s="10">
        <v>49.73</v>
      </c>
      <c r="AB17" s="95">
        <v>7678700</v>
      </c>
      <c r="AC17" s="10">
        <v>49.73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42676</v>
      </c>
      <c r="X18" s="10">
        <v>49.24</v>
      </c>
      <c r="Y18" s="10">
        <v>50.27</v>
      </c>
      <c r="Z18" s="10">
        <v>49.01</v>
      </c>
      <c r="AA18" s="10">
        <v>49.72</v>
      </c>
      <c r="AB18" s="95">
        <v>10775900</v>
      </c>
      <c r="AC18" s="10">
        <v>49.72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42675</v>
      </c>
      <c r="X19" s="10">
        <v>50.5</v>
      </c>
      <c r="Y19" s="10">
        <v>50.51</v>
      </c>
      <c r="Z19" s="10">
        <v>49.14</v>
      </c>
      <c r="AA19" s="10">
        <v>49.62</v>
      </c>
      <c r="AB19" s="95">
        <v>14079600</v>
      </c>
      <c r="AC19" s="10">
        <v>49.62</v>
      </c>
      <c r="AE19" s="138"/>
    </row>
    <row r="20" spans="1:41" x14ac:dyDescent="0.25">
      <c r="O20" s="2"/>
      <c r="P20" s="2"/>
      <c r="Q20" s="2"/>
      <c r="W20" s="133">
        <v>42674</v>
      </c>
      <c r="X20" s="10">
        <v>50.88</v>
      </c>
      <c r="Y20" s="10">
        <v>51.15</v>
      </c>
      <c r="Z20" s="10">
        <v>50</v>
      </c>
      <c r="AA20" s="10">
        <v>50.18</v>
      </c>
      <c r="AB20" s="95">
        <v>17931300</v>
      </c>
      <c r="AC20" s="10">
        <v>50.18</v>
      </c>
      <c r="AE20" s="138"/>
    </row>
    <row r="21" spans="1:41" x14ac:dyDescent="0.25">
      <c r="O21" s="2"/>
      <c r="P21" s="2"/>
      <c r="Q21" s="2"/>
      <c r="W21" s="133">
        <v>42671</v>
      </c>
      <c r="X21" s="10">
        <v>52.12</v>
      </c>
      <c r="Y21" s="10">
        <v>52.5</v>
      </c>
      <c r="Z21" s="10">
        <v>51.79</v>
      </c>
      <c r="AA21" s="10">
        <v>52.02</v>
      </c>
      <c r="AB21" s="95">
        <v>9096700</v>
      </c>
      <c r="AC21" s="10">
        <v>52.02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42670</v>
      </c>
      <c r="X22" s="10">
        <v>52.34</v>
      </c>
      <c r="Y22" s="10">
        <v>52.34</v>
      </c>
      <c r="Z22" s="10">
        <v>51.69</v>
      </c>
      <c r="AA22" s="10">
        <v>51.89</v>
      </c>
      <c r="AB22" s="95">
        <v>7939200</v>
      </c>
      <c r="AC22" s="10">
        <v>51.89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42669</v>
      </c>
      <c r="X23" s="10">
        <v>50.95</v>
      </c>
      <c r="Y23" s="10">
        <v>52.27</v>
      </c>
      <c r="Z23" s="10">
        <v>50.9</v>
      </c>
      <c r="AA23" s="10">
        <v>51.97</v>
      </c>
      <c r="AB23" s="95">
        <v>12401100</v>
      </c>
      <c r="AC23" s="10">
        <v>51.97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42668</v>
      </c>
      <c r="X24" s="10">
        <v>50.97</v>
      </c>
      <c r="Y24" s="10">
        <v>51.44</v>
      </c>
      <c r="Z24" s="10">
        <v>50.71</v>
      </c>
      <c r="AA24" s="10">
        <v>51.05</v>
      </c>
      <c r="AB24" s="95">
        <v>14975300</v>
      </c>
      <c r="AC24" s="10">
        <v>51.05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42667</v>
      </c>
      <c r="X25" s="10">
        <v>52.16</v>
      </c>
      <c r="Y25" s="10">
        <v>52.29</v>
      </c>
      <c r="Z25" s="10">
        <v>51.83</v>
      </c>
      <c r="AA25" s="10">
        <v>51.87</v>
      </c>
      <c r="AB25" s="95">
        <v>7578200</v>
      </c>
      <c r="AC25" s="10">
        <v>51.87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42664</v>
      </c>
      <c r="X26" s="10">
        <v>51.74</v>
      </c>
      <c r="Y26" s="10">
        <v>51.87</v>
      </c>
      <c r="Z26" s="10">
        <v>51.25</v>
      </c>
      <c r="AA26" s="10">
        <v>51.77</v>
      </c>
      <c r="AB26" s="95">
        <v>9161000</v>
      </c>
      <c r="AC26" s="10">
        <v>51.77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42663</v>
      </c>
      <c r="X27" s="10">
        <v>51.77</v>
      </c>
      <c r="Y27" s="10">
        <v>52.36</v>
      </c>
      <c r="Z27" s="10">
        <v>51.69</v>
      </c>
      <c r="AA27" s="10">
        <v>51.89</v>
      </c>
      <c r="AB27" s="95">
        <v>6590500</v>
      </c>
      <c r="AC27" s="10">
        <v>51.89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42662</v>
      </c>
      <c r="X28" s="10">
        <v>51.34</v>
      </c>
      <c r="Y28" s="10">
        <v>51.84</v>
      </c>
      <c r="Z28" s="10">
        <v>51.14</v>
      </c>
      <c r="AA28" s="10">
        <v>51.8</v>
      </c>
      <c r="AB28" s="95">
        <v>6999000</v>
      </c>
      <c r="AC28" s="10">
        <v>51.8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42661</v>
      </c>
      <c r="X29" s="10">
        <v>51.3</v>
      </c>
      <c r="Y29" s="10">
        <v>51.66</v>
      </c>
      <c r="Z29" s="10">
        <v>51.19</v>
      </c>
      <c r="AA29" s="10">
        <v>51.22</v>
      </c>
      <c r="AB29" s="95">
        <v>6805200</v>
      </c>
      <c r="AC29" s="10">
        <v>51.22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42660</v>
      </c>
      <c r="X30" s="10">
        <v>51.65</v>
      </c>
      <c r="Y30" s="10">
        <v>51.75</v>
      </c>
      <c r="Z30" s="10">
        <v>50.96</v>
      </c>
      <c r="AA30" s="10">
        <v>51.03</v>
      </c>
      <c r="AB30" s="95">
        <v>7904000</v>
      </c>
      <c r="AC30" s="10">
        <v>51.03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42657</v>
      </c>
      <c r="X31" s="10">
        <v>52.38</v>
      </c>
      <c r="Y31" s="10">
        <v>52.5</v>
      </c>
      <c r="Z31" s="10">
        <v>51.62</v>
      </c>
      <c r="AA31" s="10">
        <v>51.62</v>
      </c>
      <c r="AB31" s="95">
        <v>7133800</v>
      </c>
      <c r="AC31" s="10">
        <v>51.62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249</v>
      </c>
      <c r="W32" s="133">
        <v>42656</v>
      </c>
      <c r="X32" s="10">
        <v>52.12</v>
      </c>
      <c r="Y32" s="10">
        <v>52.32</v>
      </c>
      <c r="Z32" s="10">
        <v>51.5</v>
      </c>
      <c r="AA32" s="10">
        <v>52.03</v>
      </c>
      <c r="AB32" s="95">
        <v>8425800</v>
      </c>
      <c r="AC32" s="10">
        <v>52.03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250</v>
      </c>
      <c r="W33" s="133">
        <v>42655</v>
      </c>
      <c r="X33" s="10">
        <v>52.01</v>
      </c>
      <c r="Y33" s="10">
        <v>52.71</v>
      </c>
      <c r="Z33" s="10">
        <v>51.8</v>
      </c>
      <c r="AA33" s="10">
        <v>52.44</v>
      </c>
      <c r="AB33" s="95">
        <v>9301300</v>
      </c>
      <c r="AC33" s="10">
        <v>52.44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42654</v>
      </c>
      <c r="X34" s="10">
        <v>51.95</v>
      </c>
      <c r="Y34" s="10">
        <v>52.25</v>
      </c>
      <c r="Z34" s="10">
        <v>51.52</v>
      </c>
      <c r="AA34" s="10">
        <v>51.82</v>
      </c>
      <c r="AB34" s="95">
        <v>9203500</v>
      </c>
      <c r="AC34" s="10">
        <v>51.82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42653</v>
      </c>
      <c r="X35" s="10">
        <v>52.13</v>
      </c>
      <c r="Y35" s="10">
        <v>52.25</v>
      </c>
      <c r="Z35" s="10">
        <v>51.77</v>
      </c>
      <c r="AA35" s="10">
        <v>51.79</v>
      </c>
      <c r="AB35" s="95">
        <v>5469300</v>
      </c>
      <c r="AC35" s="10">
        <v>51.79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42650</v>
      </c>
      <c r="X36" s="10">
        <v>52.42</v>
      </c>
      <c r="Y36" s="10">
        <v>52.46</v>
      </c>
      <c r="Z36" s="10">
        <v>51.68</v>
      </c>
      <c r="AA36" s="10">
        <v>51.79</v>
      </c>
      <c r="AB36" s="95">
        <v>8407100</v>
      </c>
      <c r="AC36" s="10">
        <v>51.79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42649</v>
      </c>
      <c r="X37" s="10">
        <v>52.2</v>
      </c>
      <c r="Y37" s="10">
        <v>52.33</v>
      </c>
      <c r="Z37" s="10">
        <v>51.97</v>
      </c>
      <c r="AA37" s="10">
        <v>52.03</v>
      </c>
      <c r="AB37" s="95">
        <v>9391700</v>
      </c>
      <c r="AC37" s="10">
        <v>52.03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42648</v>
      </c>
      <c r="X38" s="10">
        <v>52.15</v>
      </c>
      <c r="Y38" s="10">
        <v>52.64</v>
      </c>
      <c r="Z38" s="10">
        <v>52.1</v>
      </c>
      <c r="AA38" s="10">
        <v>52.12</v>
      </c>
      <c r="AB38" s="95">
        <v>7244100</v>
      </c>
      <c r="AC38" s="10">
        <v>52.12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42647</v>
      </c>
      <c r="X39" s="10">
        <v>52.9</v>
      </c>
      <c r="Y39" s="10">
        <v>53.06</v>
      </c>
      <c r="Z39" s="10">
        <v>52.08</v>
      </c>
      <c r="AA39" s="10">
        <v>52.14</v>
      </c>
      <c r="AB39" s="95">
        <v>10737400</v>
      </c>
      <c r="AC39" s="10">
        <v>52.14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42646</v>
      </c>
      <c r="X40" s="10">
        <v>52.54</v>
      </c>
      <c r="Y40" s="10">
        <v>53</v>
      </c>
      <c r="Z40" s="10">
        <v>52.42</v>
      </c>
      <c r="AA40" s="10">
        <v>52.67</v>
      </c>
      <c r="AB40" s="95">
        <v>7632500</v>
      </c>
      <c r="AC40" s="10">
        <v>52.67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42643</v>
      </c>
      <c r="X41" s="10">
        <v>52.57</v>
      </c>
      <c r="Y41" s="10">
        <v>53.06</v>
      </c>
      <c r="Z41" s="10">
        <v>52.28</v>
      </c>
      <c r="AA41" s="10">
        <v>52.65</v>
      </c>
      <c r="AB41" s="95">
        <v>12940200</v>
      </c>
      <c r="AC41" s="10">
        <v>52.65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42642</v>
      </c>
      <c r="X42" s="10">
        <v>52.92</v>
      </c>
      <c r="Y42" s="10">
        <v>53.58</v>
      </c>
      <c r="Z42" s="10">
        <v>52.12</v>
      </c>
      <c r="AA42" s="10">
        <v>52.16</v>
      </c>
      <c r="AB42" s="95">
        <v>16993900</v>
      </c>
      <c r="AC42" s="10">
        <v>52.16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42641</v>
      </c>
      <c r="X43" s="10">
        <v>54.6</v>
      </c>
      <c r="Y43" s="10">
        <v>55</v>
      </c>
      <c r="Z43" s="10">
        <v>52.8</v>
      </c>
      <c r="AA43" s="10">
        <v>53.25</v>
      </c>
      <c r="AB43" s="95">
        <v>33213000</v>
      </c>
      <c r="AC43" s="10">
        <v>53.25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8" t="s">
        <v>78</v>
      </c>
      <c r="P44" s="618"/>
      <c r="T44" s="93" t="s">
        <v>99</v>
      </c>
      <c r="U44" s="130">
        <v>51.68</v>
      </c>
      <c r="W44" s="133">
        <v>42640</v>
      </c>
      <c r="X44" s="10">
        <v>54.25</v>
      </c>
      <c r="Y44" s="10">
        <v>55.54</v>
      </c>
      <c r="Z44" s="10">
        <v>53.9</v>
      </c>
      <c r="AA44" s="10">
        <v>55.34</v>
      </c>
      <c r="AB44" s="95">
        <v>17945200</v>
      </c>
      <c r="AC44" s="10">
        <v>55.34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55.693000000000005</v>
      </c>
      <c r="T45" s="93" t="s">
        <v>100</v>
      </c>
      <c r="U45" s="130" t="s">
        <v>589</v>
      </c>
      <c r="W45" s="133">
        <v>42639</v>
      </c>
      <c r="X45" s="10">
        <v>54.8</v>
      </c>
      <c r="Y45" s="10">
        <v>55</v>
      </c>
      <c r="Z45" s="10">
        <v>54.08</v>
      </c>
      <c r="AA45" s="10">
        <v>54.4</v>
      </c>
      <c r="AB45" s="95">
        <v>11629600</v>
      </c>
      <c r="AC45" s="10">
        <v>54.4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55.186700000000009</v>
      </c>
      <c r="T46" s="93" t="s">
        <v>101</v>
      </c>
      <c r="U46" s="130" t="s">
        <v>590</v>
      </c>
      <c r="W46" s="133">
        <v>42636</v>
      </c>
      <c r="X46" s="10">
        <v>55.02</v>
      </c>
      <c r="Y46" s="10">
        <v>55.71</v>
      </c>
      <c r="Z46" s="10">
        <v>54.91</v>
      </c>
      <c r="AA46" s="10">
        <v>55.15</v>
      </c>
      <c r="AB46" s="95">
        <v>8921700</v>
      </c>
      <c r="AC46" s="10">
        <v>55.15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54.680400000000006</v>
      </c>
      <c r="T47" s="93" t="s">
        <v>102</v>
      </c>
      <c r="U47" s="130">
        <v>63.05</v>
      </c>
      <c r="W47" s="133">
        <v>42635</v>
      </c>
      <c r="X47" s="10">
        <v>55.47</v>
      </c>
      <c r="Y47" s="10">
        <v>55.98</v>
      </c>
      <c r="Z47" s="10">
        <v>55.24</v>
      </c>
      <c r="AA47" s="10">
        <v>55.41</v>
      </c>
      <c r="AB47" s="95">
        <v>8052400</v>
      </c>
      <c r="AC47" s="10">
        <v>55.41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54.174100000000003</v>
      </c>
      <c r="T48" s="93" t="s">
        <v>103</v>
      </c>
      <c r="U48" s="130">
        <v>0.52987099999999998</v>
      </c>
      <c r="W48" s="133">
        <v>42634</v>
      </c>
      <c r="X48" s="10">
        <v>55.02</v>
      </c>
      <c r="Y48" s="10">
        <v>55.38</v>
      </c>
      <c r="Z48" s="10">
        <v>54.61</v>
      </c>
      <c r="AA48" s="10">
        <v>55.34</v>
      </c>
      <c r="AB48" s="95">
        <v>8041700</v>
      </c>
      <c r="AC48" s="10">
        <v>55.34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53.667800000000007</v>
      </c>
      <c r="T49" s="93" t="s">
        <v>122</v>
      </c>
      <c r="U49" s="130" t="s">
        <v>345</v>
      </c>
      <c r="W49" s="133">
        <v>42633</v>
      </c>
      <c r="X49" s="10">
        <v>55.26</v>
      </c>
      <c r="Y49" s="10">
        <v>55.44</v>
      </c>
      <c r="Z49" s="10">
        <v>54.76</v>
      </c>
      <c r="AA49" s="10">
        <v>54.87</v>
      </c>
      <c r="AB49" s="95">
        <v>8563000</v>
      </c>
      <c r="AC49" s="10">
        <v>54.87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53.161500000000004</v>
      </c>
      <c r="T50" s="93"/>
      <c r="U50" s="130"/>
      <c r="W50" s="133">
        <v>42632</v>
      </c>
      <c r="X50" s="10">
        <v>55.38</v>
      </c>
      <c r="Y50" s="10">
        <v>55.47</v>
      </c>
      <c r="Z50" s="10">
        <v>54.93</v>
      </c>
      <c r="AA50" s="10">
        <v>54.95</v>
      </c>
      <c r="AB50" s="95">
        <v>7671300</v>
      </c>
      <c r="AC50" s="10">
        <v>54.95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52.655200000000008</v>
      </c>
      <c r="T51" s="93" t="s">
        <v>105</v>
      </c>
      <c r="U51" s="130" t="s">
        <v>591</v>
      </c>
      <c r="W51" s="133">
        <v>42629</v>
      </c>
      <c r="X51" s="10">
        <v>55.24</v>
      </c>
      <c r="Y51" s="10">
        <v>55.36</v>
      </c>
      <c r="Z51" s="10">
        <v>55.05</v>
      </c>
      <c r="AA51" s="10">
        <v>55.18</v>
      </c>
      <c r="AB51" s="95">
        <v>11715400</v>
      </c>
      <c r="AC51" s="10">
        <v>55.18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52.148900000000005</v>
      </c>
      <c r="T52" s="93" t="s">
        <v>106</v>
      </c>
      <c r="U52" s="130" t="s">
        <v>386</v>
      </c>
      <c r="W52" s="133">
        <v>42628</v>
      </c>
      <c r="X52" s="10">
        <v>55</v>
      </c>
      <c r="Y52" s="10">
        <v>55.54</v>
      </c>
      <c r="Z52" s="10">
        <v>54.81</v>
      </c>
      <c r="AA52" s="10">
        <v>55.47</v>
      </c>
      <c r="AB52" s="95">
        <v>6283900</v>
      </c>
      <c r="AC52" s="10">
        <v>55.47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51.642600000000002</v>
      </c>
      <c r="T53" s="93" t="s">
        <v>107</v>
      </c>
      <c r="U53" s="131">
        <v>2736767</v>
      </c>
      <c r="W53" s="133">
        <v>42627</v>
      </c>
      <c r="X53" s="10">
        <v>55.16</v>
      </c>
      <c r="Y53" s="10">
        <v>55.56</v>
      </c>
      <c r="Z53" s="10">
        <v>54.93</v>
      </c>
      <c r="AA53" s="10">
        <v>55.13</v>
      </c>
      <c r="AB53" s="95">
        <v>7621200</v>
      </c>
      <c r="AC53" s="10">
        <v>55.13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51.136300000000006</v>
      </c>
      <c r="T54" s="93" t="s">
        <v>110</v>
      </c>
      <c r="U54" s="131">
        <v>9289200</v>
      </c>
      <c r="W54" s="133">
        <v>42626</v>
      </c>
      <c r="X54" s="10">
        <v>55.86</v>
      </c>
      <c r="Y54" s="10">
        <v>55.94</v>
      </c>
      <c r="Z54" s="10">
        <v>55.12</v>
      </c>
      <c r="AA54" s="10">
        <v>55.37</v>
      </c>
      <c r="AB54" s="95">
        <v>7359400</v>
      </c>
      <c r="AC54" s="10">
        <v>55.37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50.63</v>
      </c>
      <c r="T55" s="93" t="s">
        <v>108</v>
      </c>
      <c r="U55" s="130" t="s">
        <v>592</v>
      </c>
      <c r="W55" s="133">
        <v>42625</v>
      </c>
      <c r="X55" s="10">
        <v>55</v>
      </c>
      <c r="Y55" s="10">
        <v>56.12</v>
      </c>
      <c r="Z55" s="10">
        <v>54.95</v>
      </c>
      <c r="AA55" s="10">
        <v>56.01</v>
      </c>
      <c r="AB55" s="95">
        <v>7470900</v>
      </c>
      <c r="AC55" s="10">
        <v>56.01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50.123699999999999</v>
      </c>
      <c r="T56" s="93" t="s">
        <v>111</v>
      </c>
      <c r="U56" s="130">
        <v>23.25</v>
      </c>
      <c r="W56" s="133">
        <v>42622</v>
      </c>
      <c r="X56" s="10">
        <v>55.88</v>
      </c>
      <c r="Y56" s="10">
        <v>56</v>
      </c>
      <c r="Z56" s="10">
        <v>55.27</v>
      </c>
      <c r="AA56" s="10">
        <v>55.33</v>
      </c>
      <c r="AB56" s="95">
        <v>11310400</v>
      </c>
      <c r="AC56" s="10">
        <v>55.33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49.617400000000004</v>
      </c>
      <c r="T57" s="93" t="s">
        <v>112</v>
      </c>
      <c r="U57" s="130">
        <v>2.2200000000000002</v>
      </c>
      <c r="W57" s="133">
        <v>42621</v>
      </c>
      <c r="X57" s="10">
        <v>56.88</v>
      </c>
      <c r="Y57" s="10">
        <v>57.27</v>
      </c>
      <c r="Z57" s="10">
        <v>56.11</v>
      </c>
      <c r="AA57" s="10">
        <v>56.17</v>
      </c>
      <c r="AB57" s="95">
        <v>12741900</v>
      </c>
      <c r="AC57" s="10">
        <v>56.17</v>
      </c>
      <c r="AE57" s="138"/>
    </row>
    <row r="58" spans="1:41" x14ac:dyDescent="0.25">
      <c r="O58" s="83">
        <v>0.97</v>
      </c>
      <c r="P58" s="83">
        <f t="shared" si="31"/>
        <v>49.1111</v>
      </c>
      <c r="T58" s="93" t="s">
        <v>109</v>
      </c>
      <c r="U58" s="130" t="s">
        <v>593</v>
      </c>
      <c r="W58" s="133">
        <v>42620</v>
      </c>
      <c r="X58" s="10">
        <v>57.48</v>
      </c>
      <c r="Y58" s="10">
        <v>57.78</v>
      </c>
      <c r="Z58" s="10">
        <v>57.01</v>
      </c>
      <c r="AA58" s="10">
        <v>57.72</v>
      </c>
      <c r="AB58" s="95">
        <v>7536100</v>
      </c>
      <c r="AC58" s="10">
        <v>57.72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48.604799999999997</v>
      </c>
      <c r="W59" s="133">
        <v>42619</v>
      </c>
      <c r="X59" s="10">
        <v>58.25</v>
      </c>
      <c r="Y59" s="10">
        <v>58.38</v>
      </c>
      <c r="Z59" s="10">
        <v>57.21</v>
      </c>
      <c r="AA59" s="10">
        <v>57.41</v>
      </c>
      <c r="AB59" s="95">
        <v>9771800</v>
      </c>
      <c r="AC59" s="10">
        <v>57.41</v>
      </c>
      <c r="AE59" s="138"/>
    </row>
    <row r="60" spans="1:41" x14ac:dyDescent="0.25">
      <c r="O60" s="83">
        <v>0.95</v>
      </c>
      <c r="P60" s="83">
        <f t="shared" si="31"/>
        <v>48.098500000000001</v>
      </c>
      <c r="W60" s="133">
        <v>42615</v>
      </c>
      <c r="X60" s="10">
        <v>58.63</v>
      </c>
      <c r="Y60" s="10">
        <v>59.18</v>
      </c>
      <c r="Z60" s="10">
        <v>57.99</v>
      </c>
      <c r="AA60" s="10">
        <v>58.02</v>
      </c>
      <c r="AB60" s="95">
        <v>6933100</v>
      </c>
      <c r="AC60" s="10">
        <v>58.02</v>
      </c>
      <c r="AE60" s="138"/>
    </row>
    <row r="61" spans="1:41" x14ac:dyDescent="0.25">
      <c r="O61" s="83">
        <v>0.94</v>
      </c>
      <c r="P61" s="83">
        <f t="shared" si="31"/>
        <v>47.592199999999998</v>
      </c>
      <c r="W61" s="133">
        <v>42614</v>
      </c>
      <c r="X61" s="10">
        <v>57.67</v>
      </c>
      <c r="Y61" s="10">
        <v>58.55</v>
      </c>
      <c r="Z61" s="10">
        <v>57.53</v>
      </c>
      <c r="AA61" s="10">
        <v>58.54</v>
      </c>
      <c r="AB61" s="95">
        <v>8225000</v>
      </c>
      <c r="AC61" s="10">
        <v>58.54</v>
      </c>
      <c r="AE61" s="138"/>
    </row>
    <row r="62" spans="1:41" x14ac:dyDescent="0.25">
      <c r="O62" s="83">
        <v>0.93</v>
      </c>
      <c r="P62" s="83">
        <f t="shared" si="31"/>
        <v>47.085900000000002</v>
      </c>
      <c r="W62" s="133">
        <v>42614</v>
      </c>
      <c r="X62" s="10" t="s">
        <v>203</v>
      </c>
      <c r="Y62" s="10"/>
      <c r="Z62" s="10"/>
      <c r="AA62" s="10"/>
      <c r="AB62" s="95"/>
      <c r="AC62" s="10"/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46.579600000000006</v>
      </c>
      <c r="W63" s="133">
        <v>42613</v>
      </c>
      <c r="X63" s="10">
        <v>57.86</v>
      </c>
      <c r="Y63" s="10">
        <v>58.28</v>
      </c>
      <c r="Z63" s="10">
        <v>57.19</v>
      </c>
      <c r="AA63" s="10">
        <v>57.64</v>
      </c>
      <c r="AB63" s="95">
        <v>7723600</v>
      </c>
      <c r="AC63" s="10">
        <v>57.48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46.073300000000003</v>
      </c>
      <c r="W64" s="133">
        <v>42612</v>
      </c>
      <c r="X64" s="10">
        <v>58.46</v>
      </c>
      <c r="Y64" s="10">
        <v>58.76</v>
      </c>
      <c r="Z64" s="10">
        <v>57.85</v>
      </c>
      <c r="AA64" s="10">
        <v>58</v>
      </c>
      <c r="AB64" s="95">
        <v>6344600</v>
      </c>
      <c r="AC64" s="10">
        <v>57.84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45.567</v>
      </c>
      <c r="W65" s="133">
        <v>42611</v>
      </c>
      <c r="X65" s="10">
        <v>59.2</v>
      </c>
      <c r="Y65" s="10">
        <v>59.25</v>
      </c>
      <c r="Z65" s="10">
        <v>58.53</v>
      </c>
      <c r="AA65" s="10">
        <v>58.63</v>
      </c>
      <c r="AB65" s="95">
        <v>5831000</v>
      </c>
      <c r="AC65" s="10">
        <v>58.47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42608</v>
      </c>
      <c r="X66" s="10">
        <v>58.57</v>
      </c>
      <c r="Y66" s="10">
        <v>59.2</v>
      </c>
      <c r="Z66" s="10">
        <v>58.3</v>
      </c>
      <c r="AA66" s="10">
        <v>59</v>
      </c>
      <c r="AB66" s="95">
        <v>9994300</v>
      </c>
      <c r="AC66" s="10">
        <v>58.84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42607</v>
      </c>
      <c r="X67" s="10">
        <v>60.01</v>
      </c>
      <c r="Y67" s="10">
        <v>60.15</v>
      </c>
      <c r="Z67" s="10">
        <v>59.03</v>
      </c>
      <c r="AA67" s="10">
        <v>59.24</v>
      </c>
      <c r="AB67" s="95">
        <v>8713900</v>
      </c>
      <c r="AC67" s="10">
        <v>59.08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42606</v>
      </c>
      <c r="X68" s="10">
        <v>59.89</v>
      </c>
      <c r="Y68" s="10">
        <v>60.33</v>
      </c>
      <c r="Z68" s="10">
        <v>59.72</v>
      </c>
      <c r="AA68" s="10">
        <v>60.22</v>
      </c>
      <c r="AB68" s="95">
        <v>11379000</v>
      </c>
      <c r="AC68" s="10">
        <v>60.05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5" t="s">
        <v>266</v>
      </c>
      <c r="W2" s="133">
        <v>42699</v>
      </c>
      <c r="X2" s="10">
        <v>27.48</v>
      </c>
      <c r="Y2" s="10">
        <v>27.7</v>
      </c>
      <c r="Z2" s="10">
        <v>26.95</v>
      </c>
      <c r="AA2" s="10">
        <v>27.43</v>
      </c>
      <c r="AB2" s="95">
        <v>2109000</v>
      </c>
      <c r="AC2" s="10">
        <v>27.43</v>
      </c>
      <c r="AD2" s="2">
        <f>Y2-Z2</f>
        <v>0.75</v>
      </c>
      <c r="AE2" s="138">
        <f>AC2/AC3-1</f>
        <v>-7.2859744990894093E-4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24.264733333333332</v>
      </c>
      <c r="T3" s="1"/>
      <c r="W3" s="133">
        <v>42697</v>
      </c>
      <c r="X3" s="10">
        <v>27.35</v>
      </c>
      <c r="Y3" s="10">
        <v>27.91</v>
      </c>
      <c r="Z3" s="10">
        <v>27.29</v>
      </c>
      <c r="AA3" s="10">
        <v>27.45</v>
      </c>
      <c r="AB3" s="95">
        <v>4204600</v>
      </c>
      <c r="AC3" s="10">
        <v>27.45</v>
      </c>
      <c r="AD3" s="2">
        <f t="shared" ref="AD3:AD66" si="0">Y3-Z3</f>
        <v>0.62000000000000099</v>
      </c>
      <c r="AE3" s="138">
        <f t="shared" ref="AE3:AE66" si="1">AC3/AC4-1</f>
        <v>2.9229082937523021E-3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27.06</v>
      </c>
      <c r="R4" s="525">
        <v>-4.0000000000000002E-4</v>
      </c>
      <c r="T4" s="163"/>
      <c r="U4" s="1"/>
      <c r="W4" s="133">
        <v>42696</v>
      </c>
      <c r="X4" s="10">
        <v>29.05</v>
      </c>
      <c r="Y4" s="10">
        <v>29.12</v>
      </c>
      <c r="Z4" s="10">
        <v>27.2</v>
      </c>
      <c r="AA4" s="10">
        <v>27.37</v>
      </c>
      <c r="AB4" s="95">
        <v>6781500</v>
      </c>
      <c r="AC4" s="10">
        <v>27.37</v>
      </c>
      <c r="AD4" s="2">
        <f t="shared" si="0"/>
        <v>1.9200000000000017</v>
      </c>
      <c r="AE4" s="138">
        <f t="shared" si="1"/>
        <v>-5.7831325301204828E-2</v>
      </c>
    </row>
    <row r="5" spans="1:31" x14ac:dyDescent="0.25">
      <c r="B5" s="74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4059</v>
      </c>
      <c r="W5" s="133">
        <v>42695</v>
      </c>
      <c r="X5" s="10">
        <v>28.5</v>
      </c>
      <c r="Y5" s="10">
        <v>29.07</v>
      </c>
      <c r="Z5" s="10">
        <v>28.47</v>
      </c>
      <c r="AA5" s="10">
        <v>29.05</v>
      </c>
      <c r="AB5" s="95">
        <v>5394200</v>
      </c>
      <c r="AC5" s="10">
        <v>29.05</v>
      </c>
      <c r="AD5" s="2">
        <f t="shared" si="0"/>
        <v>0.60000000000000142</v>
      </c>
      <c r="AE5" s="138">
        <f t="shared" si="1"/>
        <v>2.7954706298655374E-2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3639.71</v>
      </c>
      <c r="W6" s="133">
        <v>42692</v>
      </c>
      <c r="X6" s="10">
        <v>27.21</v>
      </c>
      <c r="Y6" s="10">
        <v>28.36</v>
      </c>
      <c r="Z6" s="10">
        <v>27.21</v>
      </c>
      <c r="AA6" s="10">
        <v>28.26</v>
      </c>
      <c r="AB6" s="95">
        <v>4146300</v>
      </c>
      <c r="AC6" s="10">
        <v>28.26</v>
      </c>
      <c r="AD6" s="2">
        <f t="shared" si="0"/>
        <v>1.1499999999999986</v>
      </c>
      <c r="AE6" s="138">
        <f t="shared" si="1"/>
        <v>3.4028540065861757E-2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707.23</v>
      </c>
      <c r="R7">
        <v>50</v>
      </c>
      <c r="W7" s="133">
        <v>42691</v>
      </c>
      <c r="X7" s="10">
        <v>27.24</v>
      </c>
      <c r="Y7" s="10">
        <v>27.44</v>
      </c>
      <c r="Z7" s="10">
        <v>27.02</v>
      </c>
      <c r="AA7" s="10">
        <v>27.33</v>
      </c>
      <c r="AB7" s="95">
        <v>2785100</v>
      </c>
      <c r="AC7" s="10">
        <v>27.33</v>
      </c>
      <c r="AD7" s="2">
        <f t="shared" si="0"/>
        <v>0.42000000000000171</v>
      </c>
      <c r="AE7" s="138">
        <f t="shared" si="1"/>
        <v>4.4101433296581671E-3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419.28999999999996</v>
      </c>
      <c r="W8" s="133">
        <v>42690</v>
      </c>
      <c r="X8" s="10">
        <v>27.73</v>
      </c>
      <c r="Y8" s="10">
        <v>27.95</v>
      </c>
      <c r="Z8" s="10">
        <v>27.15</v>
      </c>
      <c r="AA8" s="10">
        <v>27.21</v>
      </c>
      <c r="AB8" s="95">
        <v>3385100</v>
      </c>
      <c r="AC8" s="10">
        <v>27.21</v>
      </c>
      <c r="AD8" s="2">
        <f t="shared" si="0"/>
        <v>0.80000000000000071</v>
      </c>
      <c r="AE8" s="138">
        <f t="shared" si="1"/>
        <v>-2.6475849731663614E-2</v>
      </c>
    </row>
    <row r="9" spans="1:31" x14ac:dyDescent="0.25">
      <c r="H9" s="72"/>
      <c r="O9" s="11" t="s">
        <v>219</v>
      </c>
      <c r="Q9" s="138">
        <f>IF(Q2=0, 0, Q8/Q6)</f>
        <v>0.11519873836102326</v>
      </c>
      <c r="W9" s="133">
        <v>42689</v>
      </c>
      <c r="X9" s="10">
        <v>28.13</v>
      </c>
      <c r="Y9" s="10">
        <v>28.19</v>
      </c>
      <c r="Z9" s="10">
        <v>27.57</v>
      </c>
      <c r="AA9" s="10">
        <v>27.95</v>
      </c>
      <c r="AB9" s="95">
        <v>4844400</v>
      </c>
      <c r="AC9" s="10">
        <v>27.95</v>
      </c>
      <c r="AD9" s="2">
        <f t="shared" si="0"/>
        <v>0.62000000000000099</v>
      </c>
      <c r="AE9" s="138">
        <f t="shared" si="1"/>
        <v>-1.2018381053375715E-2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42688</v>
      </c>
      <c r="X10" s="10">
        <v>27.45</v>
      </c>
      <c r="Y10" s="10">
        <v>28.3</v>
      </c>
      <c r="Z10" s="10">
        <v>27.45</v>
      </c>
      <c r="AA10" s="10">
        <v>28.29</v>
      </c>
      <c r="AB10" s="95">
        <v>6922400</v>
      </c>
      <c r="AC10" s="10">
        <v>28.29</v>
      </c>
      <c r="AD10" s="2">
        <f t="shared" si="0"/>
        <v>0.85000000000000142</v>
      </c>
      <c r="AE10" s="138">
        <f t="shared" si="1"/>
        <v>3.2105071141919073E-2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42685</v>
      </c>
      <c r="X11" s="10">
        <v>28.07</v>
      </c>
      <c r="Y11" s="10">
        <v>28.18</v>
      </c>
      <c r="Z11" s="10">
        <v>26.8</v>
      </c>
      <c r="AA11" s="10">
        <v>27.41</v>
      </c>
      <c r="AB11" s="95">
        <v>7408800</v>
      </c>
      <c r="AC11" s="10">
        <v>27.41</v>
      </c>
      <c r="AD11" s="2">
        <f t="shared" si="0"/>
        <v>1.379999999999999</v>
      </c>
      <c r="AE11" s="138">
        <f t="shared" si="1"/>
        <v>-2.904711300035423E-2</v>
      </c>
    </row>
    <row r="12" spans="1:31" x14ac:dyDescent="0.25">
      <c r="H12" s="72"/>
      <c r="W12" s="133">
        <v>42684</v>
      </c>
      <c r="X12" s="10">
        <v>26.93</v>
      </c>
      <c r="Y12" s="10">
        <v>28.5</v>
      </c>
      <c r="Z12" s="10">
        <v>26.93</v>
      </c>
      <c r="AA12" s="10">
        <v>28.23</v>
      </c>
      <c r="AB12" s="95">
        <v>7989700</v>
      </c>
      <c r="AC12" s="10">
        <v>28.23</v>
      </c>
      <c r="AD12" s="2">
        <f t="shared" si="0"/>
        <v>1.5700000000000003</v>
      </c>
      <c r="AE12" s="138">
        <f t="shared" si="1"/>
        <v>5.4538662682106942E-2</v>
      </c>
    </row>
    <row r="13" spans="1:31" x14ac:dyDescent="0.25">
      <c r="H13" s="72"/>
      <c r="W13" s="133">
        <v>42683</v>
      </c>
      <c r="X13" s="10">
        <v>25.93</v>
      </c>
      <c r="Y13" s="10">
        <v>26.96</v>
      </c>
      <c r="Z13" s="10">
        <v>25.5</v>
      </c>
      <c r="AA13" s="10">
        <v>26.77</v>
      </c>
      <c r="AB13" s="95">
        <v>5775100</v>
      </c>
      <c r="AC13" s="10">
        <v>26.77</v>
      </c>
      <c r="AD13" s="2">
        <f t="shared" si="0"/>
        <v>1.4600000000000009</v>
      </c>
      <c r="AE13" s="138">
        <f t="shared" si="1"/>
        <v>2.2536287242169495E-2</v>
      </c>
    </row>
    <row r="14" spans="1:31" x14ac:dyDescent="0.25">
      <c r="H14" s="72"/>
      <c r="W14" s="133">
        <v>42682</v>
      </c>
      <c r="X14" s="10">
        <v>25.06</v>
      </c>
      <c r="Y14" s="10">
        <v>26.28</v>
      </c>
      <c r="Z14" s="10">
        <v>24.81</v>
      </c>
      <c r="AA14" s="10">
        <v>26.18</v>
      </c>
      <c r="AB14" s="95">
        <v>5434000</v>
      </c>
      <c r="AC14" s="10">
        <v>26.18</v>
      </c>
      <c r="AD14" s="2">
        <f t="shared" si="0"/>
        <v>1.4700000000000024</v>
      </c>
      <c r="AE14" s="138">
        <f t="shared" si="1"/>
        <v>4.2612504978096322E-2</v>
      </c>
    </row>
    <row r="15" spans="1:31" x14ac:dyDescent="0.25">
      <c r="H15" s="72"/>
      <c r="W15" s="133">
        <v>42681</v>
      </c>
      <c r="X15" s="10">
        <v>24.88</v>
      </c>
      <c r="Y15" s="10">
        <v>25.35</v>
      </c>
      <c r="Z15" s="10">
        <v>24.76</v>
      </c>
      <c r="AA15" s="10">
        <v>25.11</v>
      </c>
      <c r="AB15" s="95">
        <v>5502200</v>
      </c>
      <c r="AC15" s="10">
        <v>25.11</v>
      </c>
      <c r="AD15" s="2">
        <f t="shared" si="0"/>
        <v>0.58999999999999986</v>
      </c>
      <c r="AE15" s="138">
        <f t="shared" si="1"/>
        <v>2.4897959183673546E-2</v>
      </c>
    </row>
    <row r="16" spans="1:31" x14ac:dyDescent="0.25">
      <c r="H16" s="72"/>
      <c r="W16" s="133">
        <v>42678</v>
      </c>
      <c r="X16" s="10">
        <v>24.02</v>
      </c>
      <c r="Y16" s="10">
        <v>24.79</v>
      </c>
      <c r="Z16" s="10">
        <v>23.96</v>
      </c>
      <c r="AA16" s="10">
        <v>24.5</v>
      </c>
      <c r="AB16" s="95">
        <v>4350300</v>
      </c>
      <c r="AC16" s="10">
        <v>24.5</v>
      </c>
      <c r="AD16" s="2">
        <f t="shared" si="0"/>
        <v>0.82999999999999829</v>
      </c>
      <c r="AE16" s="138">
        <f t="shared" si="1"/>
        <v>1.449275362318847E-2</v>
      </c>
    </row>
    <row r="17" spans="1:31" x14ac:dyDescent="0.25">
      <c r="W17" s="133">
        <v>42677</v>
      </c>
      <c r="X17" s="10">
        <v>24.58</v>
      </c>
      <c r="Y17" s="10">
        <v>24.65</v>
      </c>
      <c r="Z17" s="10">
        <v>24.07</v>
      </c>
      <c r="AA17" s="10">
        <v>24.15</v>
      </c>
      <c r="AB17" s="95">
        <v>5450300</v>
      </c>
      <c r="AC17" s="10">
        <v>24.15</v>
      </c>
      <c r="AD17" s="2">
        <f t="shared" si="0"/>
        <v>0.57999999999999829</v>
      </c>
      <c r="AE17" s="138">
        <f t="shared" si="1"/>
        <v>-2.3453295592397949E-2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150</v>
      </c>
      <c r="I18" s="18"/>
      <c r="J18" s="18"/>
      <c r="K18" s="18">
        <f>SUM(K2:K5)</f>
        <v>3737.92</v>
      </c>
      <c r="L18" s="14"/>
      <c r="M18" s="18">
        <f>SUM(M2:M10)</f>
        <v>0</v>
      </c>
      <c r="W18" s="133">
        <v>42676</v>
      </c>
      <c r="X18" s="10">
        <v>24.53</v>
      </c>
      <c r="Y18" s="10">
        <v>25.04</v>
      </c>
      <c r="Z18" s="10">
        <v>24.21</v>
      </c>
      <c r="AA18" s="10">
        <v>24.73</v>
      </c>
      <c r="AB18" s="95">
        <v>7180500</v>
      </c>
      <c r="AC18" s="10">
        <v>24.73</v>
      </c>
      <c r="AD18" s="2">
        <f t="shared" si="0"/>
        <v>0.82999999999999829</v>
      </c>
      <c r="AE18" s="138">
        <f t="shared" si="1"/>
        <v>1.6858552631578982E-2</v>
      </c>
    </row>
    <row r="19" spans="1:31" ht="15.75" thickBot="1" x14ac:dyDescent="0.3">
      <c r="A19" s="359" t="s">
        <v>201</v>
      </c>
      <c r="B19" s="360"/>
      <c r="C19" s="361">
        <f>SumByColor($A$19,C2:C17)</f>
        <v>150</v>
      </c>
      <c r="D19" s="361"/>
      <c r="E19" s="361"/>
      <c r="F19" s="362">
        <f>SumByColor($A$19,F2:F17)</f>
        <v>3657</v>
      </c>
      <c r="G19" s="361"/>
      <c r="H19" s="361">
        <f>SumByColor($A$19,H2:H17)</f>
        <v>150</v>
      </c>
      <c r="I19" s="361"/>
      <c r="J19" s="361"/>
      <c r="K19" s="362">
        <f>SumByColor($A$19,K2:K17)</f>
        <v>3738</v>
      </c>
      <c r="L19" s="361"/>
      <c r="M19" s="362">
        <f t="shared" ref="M19" si="2">SumByColor($A$19,M2:M17)</f>
        <v>0</v>
      </c>
      <c r="W19" s="133">
        <v>42675</v>
      </c>
      <c r="X19" s="10">
        <v>23.96</v>
      </c>
      <c r="Y19" s="10">
        <v>24.94</v>
      </c>
      <c r="Z19" s="10">
        <v>23.66</v>
      </c>
      <c r="AA19" s="10">
        <v>24.32</v>
      </c>
      <c r="AB19" s="95">
        <v>8046100</v>
      </c>
      <c r="AC19" s="10">
        <v>24.32</v>
      </c>
      <c r="AD19" s="2">
        <f t="shared" si="0"/>
        <v>1.2800000000000011</v>
      </c>
      <c r="AE19" s="138">
        <f t="shared" si="1"/>
        <v>3.3574160645983842E-2</v>
      </c>
    </row>
    <row r="20" spans="1:31" x14ac:dyDescent="0.25">
      <c r="W20" s="133">
        <v>42674</v>
      </c>
      <c r="X20" s="10">
        <v>23.72</v>
      </c>
      <c r="Y20" s="10">
        <v>23.9</v>
      </c>
      <c r="Z20" s="10">
        <v>23.26</v>
      </c>
      <c r="AA20" s="10">
        <v>23.53</v>
      </c>
      <c r="AB20" s="95">
        <v>4857100</v>
      </c>
      <c r="AC20" s="10">
        <v>23.53</v>
      </c>
      <c r="AD20" s="2">
        <f t="shared" si="0"/>
        <v>0.63999999999999702</v>
      </c>
      <c r="AE20" s="138">
        <f t="shared" si="1"/>
        <v>-1.0928961748633781E-2</v>
      </c>
    </row>
    <row r="21" spans="1:31" x14ac:dyDescent="0.25">
      <c r="W21" s="133">
        <v>42671</v>
      </c>
      <c r="X21" s="10">
        <v>23.99</v>
      </c>
      <c r="Y21" s="10">
        <v>24.29</v>
      </c>
      <c r="Z21" s="10">
        <v>23.53</v>
      </c>
      <c r="AA21" s="10">
        <v>23.79</v>
      </c>
      <c r="AB21" s="95">
        <v>3762700</v>
      </c>
      <c r="AC21" s="10">
        <v>23.79</v>
      </c>
      <c r="AD21" s="2">
        <f t="shared" si="0"/>
        <v>0.75999999999999801</v>
      </c>
      <c r="AE21" s="138">
        <f t="shared" si="1"/>
        <v>-5.8503969912244713E-3</v>
      </c>
    </row>
    <row r="22" spans="1:31" x14ac:dyDescent="0.25">
      <c r="W22" s="133">
        <v>42670</v>
      </c>
      <c r="X22" s="10">
        <v>25</v>
      </c>
      <c r="Y22" s="10">
        <v>25.07</v>
      </c>
      <c r="Z22" s="10">
        <v>23.83</v>
      </c>
      <c r="AA22" s="10">
        <v>23.93</v>
      </c>
      <c r="AB22" s="95">
        <v>5462100</v>
      </c>
      <c r="AC22" s="10">
        <v>23.93</v>
      </c>
      <c r="AD22" s="2">
        <f t="shared" si="0"/>
        <v>1.240000000000002</v>
      </c>
      <c r="AE22" s="138">
        <f t="shared" si="1"/>
        <v>-3.5858178887993586E-2</v>
      </c>
    </row>
    <row r="23" spans="1:31" x14ac:dyDescent="0.25">
      <c r="W23" s="133">
        <v>42669</v>
      </c>
      <c r="X23" s="10">
        <v>24.51</v>
      </c>
      <c r="Y23" s="10">
        <v>24.97</v>
      </c>
      <c r="Z23" s="10">
        <v>24.36</v>
      </c>
      <c r="AA23" s="10">
        <v>24.82</v>
      </c>
      <c r="AB23" s="95">
        <v>3447800</v>
      </c>
      <c r="AC23" s="10">
        <v>24.82</v>
      </c>
      <c r="AD23" s="2">
        <f t="shared" si="0"/>
        <v>0.60999999999999943</v>
      </c>
      <c r="AE23" s="138">
        <f t="shared" si="1"/>
        <v>8.9430894308941689E-3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42668</v>
      </c>
      <c r="X24" s="10">
        <v>24.58</v>
      </c>
      <c r="Y24" s="10">
        <v>24.83</v>
      </c>
      <c r="Z24" s="10">
        <v>24.35</v>
      </c>
      <c r="AA24" s="10">
        <v>24.6</v>
      </c>
      <c r="AB24" s="95">
        <v>3515100</v>
      </c>
      <c r="AC24" s="10">
        <v>24.6</v>
      </c>
      <c r="AD24" s="2">
        <f t="shared" si="0"/>
        <v>0.47999999999999687</v>
      </c>
      <c r="AE24" s="138">
        <f t="shared" si="1"/>
        <v>3.6719706242349659E-3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42667</v>
      </c>
      <c r="X25" s="10">
        <v>24.4</v>
      </c>
      <c r="Y25" s="10">
        <v>24.54</v>
      </c>
      <c r="Z25" s="10">
        <v>24.17</v>
      </c>
      <c r="AA25" s="10">
        <v>24.51</v>
      </c>
      <c r="AB25" s="95">
        <v>3094200</v>
      </c>
      <c r="AC25" s="10">
        <v>24.51</v>
      </c>
      <c r="AD25" s="2">
        <f t="shared" si="0"/>
        <v>0.36999999999999744</v>
      </c>
      <c r="AE25" s="138">
        <f t="shared" si="1"/>
        <v>8.2270670505966148E-3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42664</v>
      </c>
      <c r="X26" s="10">
        <v>24.52</v>
      </c>
      <c r="Y26" s="10">
        <v>24.76</v>
      </c>
      <c r="Z26" s="10">
        <v>24.15</v>
      </c>
      <c r="AA26" s="10">
        <v>24.31</v>
      </c>
      <c r="AB26" s="95">
        <v>4099700</v>
      </c>
      <c r="AC26" s="10">
        <v>24.31</v>
      </c>
      <c r="AD26" s="2">
        <f t="shared" si="0"/>
        <v>0.61000000000000298</v>
      </c>
      <c r="AE26" s="138">
        <f t="shared" si="1"/>
        <v>-1.539084649655742E-2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42663</v>
      </c>
      <c r="X27" s="10">
        <v>23.7</v>
      </c>
      <c r="Y27" s="10">
        <v>24.85</v>
      </c>
      <c r="Z27" s="10">
        <v>23.59</v>
      </c>
      <c r="AA27" s="10">
        <v>24.69</v>
      </c>
      <c r="AB27" s="95">
        <v>8721000</v>
      </c>
      <c r="AC27" s="10">
        <v>24.69</v>
      </c>
      <c r="AD27" s="2">
        <f t="shared" si="0"/>
        <v>1.2600000000000016</v>
      </c>
      <c r="AE27" s="138">
        <f t="shared" si="1"/>
        <v>3.5654362416107421E-2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42662</v>
      </c>
      <c r="X28" s="10">
        <v>23.28</v>
      </c>
      <c r="Y28" s="10">
        <v>23.94</v>
      </c>
      <c r="Z28" s="10">
        <v>23.22</v>
      </c>
      <c r="AA28" s="10">
        <v>23.84</v>
      </c>
      <c r="AB28" s="95">
        <v>5508900</v>
      </c>
      <c r="AC28" s="10">
        <v>23.84</v>
      </c>
      <c r="AD28" s="2">
        <f t="shared" si="0"/>
        <v>0.72000000000000242</v>
      </c>
      <c r="AE28" s="138">
        <f t="shared" si="1"/>
        <v>1.9238991021804264E-2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42661</v>
      </c>
      <c r="X29" s="10">
        <v>23.11</v>
      </c>
      <c r="Y29" s="10">
        <v>23.54</v>
      </c>
      <c r="Z29" s="10">
        <v>22.83</v>
      </c>
      <c r="AA29" s="10">
        <v>23.39</v>
      </c>
      <c r="AB29" s="95">
        <v>4209000</v>
      </c>
      <c r="AC29" s="10">
        <v>23.39</v>
      </c>
      <c r="AD29" s="2">
        <f t="shared" si="0"/>
        <v>0.71000000000000085</v>
      </c>
      <c r="AE29" s="138">
        <f t="shared" si="1"/>
        <v>2.4529128339903838E-2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42660</v>
      </c>
      <c r="X30" s="10">
        <v>23.16</v>
      </c>
      <c r="Y30" s="10">
        <v>23.28</v>
      </c>
      <c r="Z30" s="10">
        <v>22.8</v>
      </c>
      <c r="AA30" s="10">
        <v>22.83</v>
      </c>
      <c r="AB30" s="95">
        <v>4035500</v>
      </c>
      <c r="AC30" s="10">
        <v>22.83</v>
      </c>
      <c r="AD30" s="2">
        <f t="shared" si="0"/>
        <v>0.48000000000000043</v>
      </c>
      <c r="AE30" s="138">
        <f t="shared" si="1"/>
        <v>-1.3822894168466493E-2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42657</v>
      </c>
      <c r="X31" s="10">
        <v>23.4</v>
      </c>
      <c r="Y31" s="10">
        <v>23.73</v>
      </c>
      <c r="Z31" s="10">
        <v>23.14</v>
      </c>
      <c r="AA31" s="10">
        <v>23.15</v>
      </c>
      <c r="AB31" s="95">
        <v>4146800</v>
      </c>
      <c r="AC31" s="10">
        <v>23.15</v>
      </c>
      <c r="AD31" s="2">
        <f t="shared" si="0"/>
        <v>0.58999999999999986</v>
      </c>
      <c r="AE31" s="138">
        <f t="shared" si="1"/>
        <v>-3.8726333907056487E-3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42656</v>
      </c>
      <c r="X32" s="10">
        <v>23.52</v>
      </c>
      <c r="Y32" s="10">
        <v>23.52</v>
      </c>
      <c r="Z32" s="10">
        <v>22.77</v>
      </c>
      <c r="AA32" s="10">
        <v>23.24</v>
      </c>
      <c r="AB32" s="95">
        <v>6158200</v>
      </c>
      <c r="AC32" s="10">
        <v>23.24</v>
      </c>
      <c r="AD32" s="2">
        <f t="shared" si="0"/>
        <v>0.75</v>
      </c>
      <c r="AE32" s="138">
        <f t="shared" si="1"/>
        <v>-2.3118957545187113E-2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42655</v>
      </c>
      <c r="X33" s="10">
        <v>24.8</v>
      </c>
      <c r="Y33" s="10">
        <v>24.87</v>
      </c>
      <c r="Z33" s="10">
        <v>23.75</v>
      </c>
      <c r="AA33" s="10">
        <v>23.79</v>
      </c>
      <c r="AB33" s="95">
        <v>6488600</v>
      </c>
      <c r="AC33" s="10">
        <v>23.79</v>
      </c>
      <c r="AD33" s="2">
        <f t="shared" si="0"/>
        <v>1.120000000000001</v>
      </c>
      <c r="AE33" s="138">
        <f t="shared" si="1"/>
        <v>-4.304102976669355E-2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42654</v>
      </c>
      <c r="X34" s="10">
        <v>24.83</v>
      </c>
      <c r="Y34" s="10">
        <v>25</v>
      </c>
      <c r="Z34" s="10">
        <v>24.43</v>
      </c>
      <c r="AA34" s="10">
        <v>24.86</v>
      </c>
      <c r="AB34" s="95">
        <v>4607700</v>
      </c>
      <c r="AC34" s="10">
        <v>24.86</v>
      </c>
      <c r="AD34" s="2">
        <f t="shared" si="0"/>
        <v>0.57000000000000028</v>
      </c>
      <c r="AE34" s="138">
        <f t="shared" si="1"/>
        <v>1.208215867901874E-3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42653</v>
      </c>
      <c r="X35" s="10">
        <v>24.81</v>
      </c>
      <c r="Y35" s="10">
        <v>25.05</v>
      </c>
      <c r="Z35" s="10">
        <v>24.67</v>
      </c>
      <c r="AA35" s="10">
        <v>24.83</v>
      </c>
      <c r="AB35" s="95">
        <v>2875400</v>
      </c>
      <c r="AC35" s="10">
        <v>24.83</v>
      </c>
      <c r="AD35" s="2">
        <f t="shared" si="0"/>
        <v>0.37999999999999901</v>
      </c>
      <c r="AE35" s="138">
        <f t="shared" si="1"/>
        <v>1.0170870626525552E-2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42650</v>
      </c>
      <c r="X36" s="10">
        <v>24.9</v>
      </c>
      <c r="Y36" s="10">
        <v>24.91</v>
      </c>
      <c r="Z36" s="10">
        <v>24.43</v>
      </c>
      <c r="AA36" s="10">
        <v>24.58</v>
      </c>
      <c r="AB36" s="95">
        <v>3920000</v>
      </c>
      <c r="AC36" s="10">
        <v>24.58</v>
      </c>
      <c r="AD36" s="2">
        <f t="shared" si="0"/>
        <v>0.48000000000000043</v>
      </c>
      <c r="AE36" s="138">
        <f t="shared" si="1"/>
        <v>-1.0865191146881448E-2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42649</v>
      </c>
      <c r="X37" s="10">
        <v>25.05</v>
      </c>
      <c r="Y37" s="10">
        <v>25.2</v>
      </c>
      <c r="Z37" s="10">
        <v>24.59</v>
      </c>
      <c r="AA37" s="10">
        <v>24.85</v>
      </c>
      <c r="AB37" s="95">
        <v>3759800</v>
      </c>
      <c r="AC37" s="10">
        <v>24.85</v>
      </c>
      <c r="AD37" s="2">
        <f t="shared" si="0"/>
        <v>0.60999999999999943</v>
      </c>
      <c r="AE37" s="138">
        <f t="shared" si="1"/>
        <v>-8.775428799361773E-3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42648</v>
      </c>
      <c r="X38" s="10">
        <v>24.79</v>
      </c>
      <c r="Y38" s="10">
        <v>25.49</v>
      </c>
      <c r="Z38" s="10">
        <v>24.61</v>
      </c>
      <c r="AA38" s="10">
        <v>25.07</v>
      </c>
      <c r="AB38" s="95">
        <v>4812400</v>
      </c>
      <c r="AC38" s="10">
        <v>25.07</v>
      </c>
      <c r="AD38" s="2">
        <f t="shared" si="0"/>
        <v>0.87999999999999901</v>
      </c>
      <c r="AE38" s="138">
        <f t="shared" si="1"/>
        <v>1.745129870129869E-2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24.86</v>
      </c>
      <c r="Y39" s="10">
        <v>24.95</v>
      </c>
      <c r="Z39" s="10">
        <v>24.59</v>
      </c>
      <c r="AA39" s="10">
        <v>24.64</v>
      </c>
      <c r="AB39" s="95">
        <v>4267000</v>
      </c>
      <c r="AC39" s="10">
        <v>24.64</v>
      </c>
      <c r="AD39" s="2">
        <f t="shared" si="0"/>
        <v>0.35999999999999943</v>
      </c>
      <c r="AE39" s="138">
        <f t="shared" si="1"/>
        <v>-1.0044194455604671E-2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8" t="s">
        <v>78</v>
      </c>
      <c r="P40" s="618"/>
      <c r="W40" s="133">
        <v>42646</v>
      </c>
      <c r="X40" s="10">
        <v>24.5</v>
      </c>
      <c r="Y40" s="10">
        <v>24.94</v>
      </c>
      <c r="Z40" s="10">
        <v>24.26</v>
      </c>
      <c r="AA40" s="10">
        <v>24.89</v>
      </c>
      <c r="AB40" s="95">
        <v>5816800</v>
      </c>
      <c r="AC40" s="10">
        <v>24.89</v>
      </c>
      <c r="AD40" s="2">
        <f t="shared" si="0"/>
        <v>0.67999999999999972</v>
      </c>
      <c r="AE40" s="138">
        <f t="shared" si="1"/>
        <v>1.7579721995093944E-2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29.766000000000002</v>
      </c>
      <c r="Q41" s="2"/>
      <c r="W41" s="133">
        <v>42643</v>
      </c>
      <c r="X41" s="10">
        <v>24.4</v>
      </c>
      <c r="Y41" s="10">
        <v>24.64</v>
      </c>
      <c r="Z41" s="10">
        <v>24.15</v>
      </c>
      <c r="AA41" s="10">
        <v>24.46</v>
      </c>
      <c r="AB41" s="95">
        <v>5645900</v>
      </c>
      <c r="AC41" s="10">
        <v>24.46</v>
      </c>
      <c r="AD41" s="2">
        <f t="shared" si="0"/>
        <v>0.49000000000000199</v>
      </c>
      <c r="AE41" s="138">
        <f t="shared" si="1"/>
        <v>8.6597938144330477E-3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29.4954</v>
      </c>
      <c r="Q42" s="2"/>
      <c r="T42" s="91" t="s">
        <v>113</v>
      </c>
      <c r="W42" s="133">
        <v>42642</v>
      </c>
      <c r="X42" s="10">
        <v>24.5</v>
      </c>
      <c r="Y42" s="10">
        <v>24.79</v>
      </c>
      <c r="Z42" s="10">
        <v>24.17</v>
      </c>
      <c r="AA42" s="10">
        <v>24.25</v>
      </c>
      <c r="AB42" s="95">
        <v>4453900</v>
      </c>
      <c r="AC42" s="10">
        <v>24.25</v>
      </c>
      <c r="AD42" s="2">
        <f t="shared" si="0"/>
        <v>0.61999999999999744</v>
      </c>
      <c r="AE42" s="138">
        <f t="shared" si="1"/>
        <v>-8.5854456255111122E-3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29.224800000000002</v>
      </c>
      <c r="Q43" s="2"/>
      <c r="T43" s="128" t="s">
        <v>98</v>
      </c>
      <c r="U43" s="129">
        <v>27.45</v>
      </c>
      <c r="W43" s="133">
        <v>42641</v>
      </c>
      <c r="X43" s="10">
        <v>24.07</v>
      </c>
      <c r="Y43" s="10">
        <v>24.48</v>
      </c>
      <c r="Z43" s="10">
        <v>23.92</v>
      </c>
      <c r="AA43" s="10">
        <v>24.46</v>
      </c>
      <c r="AB43" s="95">
        <v>5132900</v>
      </c>
      <c r="AC43" s="10">
        <v>24.46</v>
      </c>
      <c r="AD43" s="2">
        <f t="shared" si="0"/>
        <v>0.55999999999999872</v>
      </c>
      <c r="AE43" s="138">
        <f t="shared" si="1"/>
        <v>1.9591496456857094E-2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28.9542</v>
      </c>
      <c r="Q44" s="2"/>
      <c r="T44" s="93" t="s">
        <v>99</v>
      </c>
      <c r="U44" s="130">
        <v>27.48</v>
      </c>
      <c r="W44" s="133">
        <v>42640</v>
      </c>
      <c r="X44" s="10">
        <v>24.06</v>
      </c>
      <c r="Y44" s="10">
        <v>24.12</v>
      </c>
      <c r="Z44" s="10">
        <v>23.73</v>
      </c>
      <c r="AA44" s="10">
        <v>23.99</v>
      </c>
      <c r="AB44" s="95">
        <v>6960400</v>
      </c>
      <c r="AC44" s="10">
        <v>23.99</v>
      </c>
      <c r="AD44" s="2">
        <f t="shared" si="0"/>
        <v>0.39000000000000057</v>
      </c>
      <c r="AE44" s="138">
        <f t="shared" si="1"/>
        <v>-6.2137531068766627E-3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28.683599999999998</v>
      </c>
      <c r="Q45" s="2"/>
      <c r="T45" s="93" t="s">
        <v>100</v>
      </c>
      <c r="U45" s="130" t="s">
        <v>594</v>
      </c>
      <c r="W45" s="133">
        <v>42639</v>
      </c>
      <c r="X45" s="10">
        <v>24.75</v>
      </c>
      <c r="Y45" s="10">
        <v>24.87</v>
      </c>
      <c r="Z45" s="10">
        <v>24.12</v>
      </c>
      <c r="AA45" s="10">
        <v>24.14</v>
      </c>
      <c r="AB45" s="95">
        <v>6537300</v>
      </c>
      <c r="AC45" s="10">
        <v>24.14</v>
      </c>
      <c r="AD45" s="2">
        <f t="shared" si="0"/>
        <v>0.75</v>
      </c>
      <c r="AE45" s="138">
        <f t="shared" si="1"/>
        <v>-2.7397260273972601E-2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28.413</v>
      </c>
      <c r="Q46" s="2"/>
      <c r="T46" s="93" t="s">
        <v>101</v>
      </c>
      <c r="U46" s="130" t="s">
        <v>595</v>
      </c>
      <c r="W46" s="133">
        <v>42636</v>
      </c>
      <c r="X46" s="10">
        <v>25.42</v>
      </c>
      <c r="Y46" s="10">
        <v>25.53</v>
      </c>
      <c r="Z46" s="10">
        <v>24.8</v>
      </c>
      <c r="AA46" s="10">
        <v>24.82</v>
      </c>
      <c r="AB46" s="95">
        <v>5474200</v>
      </c>
      <c r="AC46" s="10">
        <v>24.82</v>
      </c>
      <c r="AD46" s="2">
        <f t="shared" si="0"/>
        <v>0.73000000000000043</v>
      </c>
      <c r="AE46" s="138">
        <f t="shared" si="1"/>
        <v>-2.8571428571428581E-2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28.142399999999999</v>
      </c>
      <c r="Q47" s="2"/>
      <c r="T47" s="93" t="s">
        <v>102</v>
      </c>
      <c r="U47" s="130">
        <v>24.8</v>
      </c>
      <c r="W47" s="133">
        <v>42635</v>
      </c>
      <c r="X47" s="10">
        <v>25.46</v>
      </c>
      <c r="Y47" s="10">
        <v>25.95</v>
      </c>
      <c r="Z47" s="10">
        <v>25.38</v>
      </c>
      <c r="AA47" s="10">
        <v>25.55</v>
      </c>
      <c r="AB47" s="95">
        <v>5199000</v>
      </c>
      <c r="AC47" s="10">
        <v>25.55</v>
      </c>
      <c r="AD47" s="2">
        <f t="shared" si="0"/>
        <v>0.57000000000000028</v>
      </c>
      <c r="AE47" s="138">
        <f t="shared" si="1"/>
        <v>9.0837282780411588E-3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27.8718</v>
      </c>
      <c r="Q48" s="2"/>
      <c r="T48" s="93" t="s">
        <v>103</v>
      </c>
      <c r="U48" s="130">
        <v>-0.51313799999999998</v>
      </c>
      <c r="W48" s="133">
        <v>42634</v>
      </c>
      <c r="X48" s="10">
        <v>25.3</v>
      </c>
      <c r="Y48" s="10">
        <v>25.66</v>
      </c>
      <c r="Z48" s="10">
        <v>25.02</v>
      </c>
      <c r="AA48" s="10">
        <v>25.32</v>
      </c>
      <c r="AB48" s="95">
        <v>4077400</v>
      </c>
      <c r="AC48" s="10">
        <v>25.32</v>
      </c>
      <c r="AD48" s="2">
        <f t="shared" si="0"/>
        <v>0.64000000000000057</v>
      </c>
      <c r="AE48" s="138">
        <f t="shared" si="1"/>
        <v>9.1669988043046047E-3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27.601199999999999</v>
      </c>
      <c r="Q49" s="2"/>
      <c r="T49" s="93" t="s">
        <v>122</v>
      </c>
      <c r="U49" s="130" t="s">
        <v>596</v>
      </c>
      <c r="W49" s="133">
        <v>42633</v>
      </c>
      <c r="X49" s="10">
        <v>25.42</v>
      </c>
      <c r="Y49" s="10">
        <v>25.54</v>
      </c>
      <c r="Z49" s="10">
        <v>25</v>
      </c>
      <c r="AA49" s="10">
        <v>25.09</v>
      </c>
      <c r="AB49" s="95">
        <v>4040800</v>
      </c>
      <c r="AC49" s="10">
        <v>25.09</v>
      </c>
      <c r="AD49" s="2">
        <f t="shared" si="0"/>
        <v>0.53999999999999915</v>
      </c>
      <c r="AE49" s="138">
        <f t="shared" si="1"/>
        <v>-7.5158227848102221E-3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27.3306</v>
      </c>
      <c r="Q50" s="2"/>
      <c r="T50" s="93"/>
      <c r="U50" s="130"/>
      <c r="W50" s="133">
        <v>42632</v>
      </c>
      <c r="X50" s="10">
        <v>25.56</v>
      </c>
      <c r="Y50" s="10">
        <v>25.71</v>
      </c>
      <c r="Z50" s="10">
        <v>25.28</v>
      </c>
      <c r="AA50" s="10">
        <v>25.28</v>
      </c>
      <c r="AB50" s="95">
        <v>3599900</v>
      </c>
      <c r="AC50" s="10">
        <v>25.28</v>
      </c>
      <c r="AD50" s="2">
        <f t="shared" si="0"/>
        <v>0.42999999999999972</v>
      </c>
      <c r="AE50" s="138">
        <f t="shared" si="1"/>
        <v>-1.0180109631949819E-2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27.06</v>
      </c>
      <c r="Q51" s="2"/>
      <c r="T51" s="93" t="s">
        <v>105</v>
      </c>
      <c r="U51" s="130" t="s">
        <v>597</v>
      </c>
      <c r="W51" s="133">
        <v>42629</v>
      </c>
      <c r="X51" s="10">
        <v>25.75</v>
      </c>
      <c r="Y51" s="10">
        <v>25.98</v>
      </c>
      <c r="Z51" s="10">
        <v>25.44</v>
      </c>
      <c r="AA51" s="10">
        <v>25.54</v>
      </c>
      <c r="AB51" s="95">
        <v>4650600</v>
      </c>
      <c r="AC51" s="10">
        <v>25.54</v>
      </c>
      <c r="AD51" s="2">
        <f t="shared" si="0"/>
        <v>0.53999999999999915</v>
      </c>
      <c r="AE51" s="138">
        <f t="shared" si="1"/>
        <v>-1.579961464354529E-2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26.789399999999997</v>
      </c>
      <c r="Q52" s="2"/>
      <c r="T52" s="93" t="s">
        <v>106</v>
      </c>
      <c r="U52" s="130" t="s">
        <v>598</v>
      </c>
      <c r="W52" s="133">
        <v>42628</v>
      </c>
      <c r="X52" s="10">
        <v>25.72</v>
      </c>
      <c r="Y52" s="10">
        <v>26.21</v>
      </c>
      <c r="Z52" s="10">
        <v>25.71</v>
      </c>
      <c r="AA52" s="10">
        <v>25.95</v>
      </c>
      <c r="AB52" s="95">
        <v>4456800</v>
      </c>
      <c r="AC52" s="10">
        <v>25.95</v>
      </c>
      <c r="AD52" s="2">
        <f t="shared" si="0"/>
        <v>0.5</v>
      </c>
      <c r="AE52" s="138">
        <f t="shared" si="1"/>
        <v>4.6457607433216808E-3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26.518799999999999</v>
      </c>
      <c r="Q53" s="2"/>
      <c r="T53" s="93" t="s">
        <v>107</v>
      </c>
      <c r="U53" s="131">
        <v>2109053</v>
      </c>
      <c r="W53" s="133">
        <v>42627</v>
      </c>
      <c r="X53" s="10">
        <v>26.59</v>
      </c>
      <c r="Y53" s="10">
        <v>26.68</v>
      </c>
      <c r="Z53" s="10">
        <v>25.7</v>
      </c>
      <c r="AA53" s="10">
        <v>25.83</v>
      </c>
      <c r="AB53" s="95">
        <v>3943700</v>
      </c>
      <c r="AC53" s="10">
        <v>25.83</v>
      </c>
      <c r="AD53" s="2">
        <f t="shared" si="0"/>
        <v>0.98000000000000043</v>
      </c>
      <c r="AE53" s="138">
        <f t="shared" si="1"/>
        <v>-2.491506228765572E-2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26.248199999999997</v>
      </c>
      <c r="T54" s="93" t="s">
        <v>110</v>
      </c>
      <c r="U54" s="131">
        <v>5246240</v>
      </c>
      <c r="W54" s="133">
        <v>42626</v>
      </c>
      <c r="X54" s="10">
        <v>26.8</v>
      </c>
      <c r="Y54" s="10">
        <v>26.92</v>
      </c>
      <c r="Z54" s="10">
        <v>26.09</v>
      </c>
      <c r="AA54" s="10">
        <v>26.49</v>
      </c>
      <c r="AB54" s="95">
        <v>4866600</v>
      </c>
      <c r="AC54" s="10">
        <v>26.49</v>
      </c>
      <c r="AD54" s="2">
        <f t="shared" si="0"/>
        <v>0.83000000000000185</v>
      </c>
      <c r="AE54" s="138">
        <f t="shared" si="1"/>
        <v>-2.7889908256880758E-2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25.977599999999999</v>
      </c>
      <c r="T55" s="93" t="s">
        <v>108</v>
      </c>
      <c r="U55" s="130" t="s">
        <v>599</v>
      </c>
      <c r="W55" s="133">
        <v>42625</v>
      </c>
      <c r="X55" s="10">
        <v>27.09</v>
      </c>
      <c r="Y55" s="10">
        <v>27.58</v>
      </c>
      <c r="Z55" s="10">
        <v>26.75</v>
      </c>
      <c r="AA55" s="10">
        <v>27.25</v>
      </c>
      <c r="AB55" s="95">
        <v>5763900</v>
      </c>
      <c r="AC55" s="10">
        <v>27.25</v>
      </c>
      <c r="AD55" s="2">
        <f t="shared" si="0"/>
        <v>0.82999999999999829</v>
      </c>
      <c r="AE55" s="138">
        <f t="shared" si="1"/>
        <v>8.8855979266937446E-3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25.706999999999997</v>
      </c>
      <c r="T56" s="93" t="s">
        <v>111</v>
      </c>
      <c r="U56" s="130">
        <v>21.86</v>
      </c>
      <c r="W56" s="133">
        <v>42622</v>
      </c>
      <c r="X56" s="10">
        <v>28.06</v>
      </c>
      <c r="Y56" s="10">
        <v>28.13</v>
      </c>
      <c r="Z56" s="10">
        <v>26.97</v>
      </c>
      <c r="AA56" s="10">
        <v>27.01</v>
      </c>
      <c r="AB56" s="95">
        <v>4595300</v>
      </c>
      <c r="AC56" s="10">
        <v>27.01</v>
      </c>
      <c r="AD56" s="2">
        <f t="shared" si="0"/>
        <v>1.1600000000000001</v>
      </c>
      <c r="AE56" s="138">
        <f t="shared" si="1"/>
        <v>-4.3893805309734413E-2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25.436399999999999</v>
      </c>
      <c r="T57" s="93" t="s">
        <v>112</v>
      </c>
      <c r="U57" s="130">
        <v>1.25</v>
      </c>
      <c r="W57" s="133">
        <v>42621</v>
      </c>
      <c r="X57" s="10">
        <v>28.63</v>
      </c>
      <c r="Y57" s="10">
        <v>28.95</v>
      </c>
      <c r="Z57" s="10">
        <v>28.1</v>
      </c>
      <c r="AA57" s="10">
        <v>28.25</v>
      </c>
      <c r="AB57" s="95">
        <v>3951800</v>
      </c>
      <c r="AC57" s="10">
        <v>28.25</v>
      </c>
      <c r="AD57" s="2">
        <f t="shared" si="0"/>
        <v>0.84999999999999787</v>
      </c>
      <c r="AE57" s="138">
        <f t="shared" si="1"/>
        <v>-1.1200560028001405E-2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" si="58">C58*(E58-D58)</f>
        <v>69.794999999999874</v>
      </c>
      <c r="G58" s="40">
        <f t="shared" ref="G58" si="59">D58*C58</f>
        <v>3639.7050000000004</v>
      </c>
      <c r="H58" s="231">
        <f t="shared" ref="H58" si="60">(E58-D58)/D58</f>
        <v>1.9176004648728363E-2</v>
      </c>
      <c r="I58" s="40"/>
      <c r="O58" s="83">
        <v>0.93</v>
      </c>
      <c r="P58" s="83">
        <f t="shared" si="33"/>
        <v>25.165800000000001</v>
      </c>
      <c r="T58" s="93" t="s">
        <v>109</v>
      </c>
      <c r="U58" s="130" t="s">
        <v>247</v>
      </c>
      <c r="W58" s="133">
        <v>42620</v>
      </c>
      <c r="X58" s="10">
        <v>28.52</v>
      </c>
      <c r="Y58" s="10">
        <v>29.16</v>
      </c>
      <c r="Z58" s="10">
        <v>28.18</v>
      </c>
      <c r="AA58" s="10">
        <v>28.57</v>
      </c>
      <c r="AB58" s="95">
        <v>4789500</v>
      </c>
      <c r="AC58" s="10">
        <v>28.57</v>
      </c>
      <c r="AD58" s="2">
        <f t="shared" si="0"/>
        <v>0.98000000000000043</v>
      </c>
      <c r="AE58" s="138">
        <f t="shared" si="1"/>
        <v>-2.7923211169283979E-3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24.895199999999999</v>
      </c>
      <c r="W59" s="133">
        <v>42619</v>
      </c>
      <c r="X59" s="10">
        <v>29.28</v>
      </c>
      <c r="Y59" s="10">
        <v>29.51</v>
      </c>
      <c r="Z59" s="10">
        <v>28.62</v>
      </c>
      <c r="AA59" s="10">
        <v>28.65</v>
      </c>
      <c r="AB59" s="95">
        <v>3807500</v>
      </c>
      <c r="AC59" s="10">
        <v>28.65</v>
      </c>
      <c r="AD59" s="2">
        <f t="shared" si="0"/>
        <v>0.89000000000000057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24.624600000000001</v>
      </c>
      <c r="W60" s="133">
        <v>42619</v>
      </c>
      <c r="X60" s="10" t="s">
        <v>312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24.353999999999999</v>
      </c>
      <c r="W61" s="133">
        <v>42615</v>
      </c>
      <c r="X61" s="10">
        <v>29.48</v>
      </c>
      <c r="Y61" s="10">
        <v>29.85</v>
      </c>
      <c r="Z61" s="10">
        <v>28.9</v>
      </c>
      <c r="AA61" s="10">
        <v>29.49</v>
      </c>
      <c r="AB61" s="95">
        <v>3842600</v>
      </c>
      <c r="AC61" s="10">
        <v>29.21</v>
      </c>
      <c r="AD61" s="2">
        <f t="shared" si="0"/>
        <v>0.95000000000000284</v>
      </c>
      <c r="AE61" s="138">
        <f t="shared" si="1"/>
        <v>1.072664359861597E-2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30</v>
      </c>
      <c r="Y62" s="10">
        <v>30.03</v>
      </c>
      <c r="Z62" s="10">
        <v>29.04</v>
      </c>
      <c r="AA62" s="10">
        <v>29.17</v>
      </c>
      <c r="AB62" s="95">
        <v>6231100</v>
      </c>
      <c r="AC62" s="10">
        <v>28.9</v>
      </c>
      <c r="AD62" s="2">
        <f t="shared" si="0"/>
        <v>0.99000000000000199</v>
      </c>
      <c r="AE62" s="138">
        <f t="shared" si="1"/>
        <v>-2.9875797247398528E-2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30.3</v>
      </c>
      <c r="Y63" s="10">
        <v>30.39</v>
      </c>
      <c r="Z63" s="10">
        <v>29.55</v>
      </c>
      <c r="AA63" s="10">
        <v>30.07</v>
      </c>
      <c r="AB63" s="95">
        <v>8702700</v>
      </c>
      <c r="AC63" s="10">
        <v>29.79</v>
      </c>
      <c r="AD63" s="2">
        <f t="shared" si="0"/>
        <v>0.83999999999999986</v>
      </c>
      <c r="AE63" s="138">
        <f t="shared" si="1"/>
        <v>-1.2595293337752778E-2</v>
      </c>
    </row>
    <row r="64" spans="2:31" x14ac:dyDescent="0.25">
      <c r="W64" s="133">
        <v>42612</v>
      </c>
      <c r="X64" s="10">
        <v>27.95</v>
      </c>
      <c r="Y64" s="10">
        <v>30.96</v>
      </c>
      <c r="Z64" s="10">
        <v>27.69</v>
      </c>
      <c r="AA64" s="10">
        <v>30.45</v>
      </c>
      <c r="AB64" s="95">
        <v>21094800</v>
      </c>
      <c r="AC64" s="10">
        <v>30.17</v>
      </c>
      <c r="AD64" s="2">
        <f t="shared" si="0"/>
        <v>3.2699999999999996</v>
      </c>
      <c r="AE64" s="138">
        <f t="shared" si="1"/>
        <v>8.9563019140483924E-2</v>
      </c>
    </row>
    <row r="65" spans="1:31" x14ac:dyDescent="0.25">
      <c r="W65" s="133">
        <v>42611</v>
      </c>
      <c r="X65" s="10">
        <v>27.67</v>
      </c>
      <c r="Y65" s="10">
        <v>28.16</v>
      </c>
      <c r="Z65" s="10">
        <v>27.67</v>
      </c>
      <c r="AA65" s="10">
        <v>27.95</v>
      </c>
      <c r="AB65" s="95">
        <v>3132000</v>
      </c>
      <c r="AC65" s="10">
        <v>27.69</v>
      </c>
      <c r="AD65" s="2">
        <f t="shared" si="0"/>
        <v>0.48999999999999844</v>
      </c>
      <c r="AE65" s="138">
        <f t="shared" si="1"/>
        <v>1.2801755669348935E-2</v>
      </c>
    </row>
    <row r="66" spans="1:31" x14ac:dyDescent="0.25">
      <c r="W66" s="133">
        <v>42608</v>
      </c>
      <c r="X66" s="10">
        <v>28.67</v>
      </c>
      <c r="Y66" s="10">
        <v>28.9</v>
      </c>
      <c r="Z66" s="10">
        <v>27.47</v>
      </c>
      <c r="AA66" s="10">
        <v>27.6</v>
      </c>
      <c r="AB66" s="95">
        <v>5416500</v>
      </c>
      <c r="AC66" s="10">
        <v>27.34</v>
      </c>
      <c r="AD66" s="2">
        <f t="shared" si="0"/>
        <v>1.4299999999999997</v>
      </c>
      <c r="AE66" s="138">
        <f t="shared" si="1"/>
        <v>-3.1526744597945466E-2</v>
      </c>
    </row>
    <row r="67" spans="1:31" x14ac:dyDescent="0.25">
      <c r="L67" t="s">
        <v>65</v>
      </c>
      <c r="M67" s="2">
        <f>K85+M85-F85</f>
        <v>287.94000000000005</v>
      </c>
      <c r="W67" s="133">
        <v>42607</v>
      </c>
      <c r="X67" s="10">
        <v>28.5</v>
      </c>
      <c r="Y67" s="10">
        <v>28.8</v>
      </c>
      <c r="Z67" s="10">
        <v>28.33</v>
      </c>
      <c r="AA67" s="10">
        <v>28.5</v>
      </c>
      <c r="AB67" s="95">
        <v>2979000</v>
      </c>
      <c r="AC67" s="10">
        <v>28.23</v>
      </c>
      <c r="AD67" s="2">
        <f>Y67-Z67</f>
        <v>0.47000000000000242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42606</v>
      </c>
      <c r="X68" s="10">
        <v>29.22</v>
      </c>
      <c r="Y68" s="10">
        <v>29.38</v>
      </c>
      <c r="Z68" s="10">
        <v>28.39</v>
      </c>
      <c r="AA68" s="10">
        <v>28.44</v>
      </c>
      <c r="AB68" s="95">
        <v>4235600</v>
      </c>
      <c r="AC68" s="10">
        <v>28.17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246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263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45.94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45.94</v>
      </c>
      <c r="R4" s="525">
        <v>8.8000000000000005E-3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8" t="s">
        <v>78</v>
      </c>
      <c r="P40" s="618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50.533999999999999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50.074600000000004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49.615200000000002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49.155799999999999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48.696399999999997</v>
      </c>
      <c r="Q45" s="2"/>
      <c r="T45" s="93" t="s">
        <v>100</v>
      </c>
      <c r="U45" s="88" t="s">
        <v>600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48.237000000000002</v>
      </c>
      <c r="Q46" s="2"/>
      <c r="T46" s="93" t="s">
        <v>101</v>
      </c>
      <c r="U46" s="88" t="s">
        <v>601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47.7776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47.318199999999997</v>
      </c>
      <c r="Q48" s="2"/>
      <c r="T48" s="93" t="s">
        <v>231</v>
      </c>
      <c r="U48" s="88" t="s">
        <v>398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46.858799999999995</v>
      </c>
      <c r="Q49" s="2"/>
      <c r="T49" s="93" t="s">
        <v>232</v>
      </c>
      <c r="U49" s="463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46.3994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45.94</v>
      </c>
      <c r="Q51" s="2"/>
      <c r="T51" s="93" t="s">
        <v>105</v>
      </c>
      <c r="U51" s="88" t="s">
        <v>602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45.480599999999995</v>
      </c>
      <c r="Q52" s="2"/>
      <c r="T52" s="93" t="s">
        <v>106</v>
      </c>
      <c r="U52" s="88" t="s">
        <v>603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45.0212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44.561799999999998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44.102399999999996</v>
      </c>
      <c r="T55" s="93" t="s">
        <v>233</v>
      </c>
      <c r="U55" s="88">
        <v>17</v>
      </c>
      <c r="W55" s="133">
        <v>42626</v>
      </c>
      <c r="X55" s="10" t="s">
        <v>327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43.642999999999994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43.183599999999998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42.724200000000003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42.264800000000001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41.805399999999999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41.345999999999997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1650</v>
      </c>
      <c r="T2" s="476">
        <v>42568</v>
      </c>
      <c r="U2" s="127" t="s">
        <v>272</v>
      </c>
      <c r="V2" s="16"/>
      <c r="W2" s="141">
        <v>42699</v>
      </c>
      <c r="X2" s="142">
        <v>19.95</v>
      </c>
      <c r="Y2" s="142">
        <v>20.440000000000001</v>
      </c>
      <c r="Z2" s="10">
        <v>19.79</v>
      </c>
      <c r="AA2" s="10">
        <v>20.13</v>
      </c>
      <c r="AB2" s="95">
        <v>16305600</v>
      </c>
      <c r="AC2" s="10">
        <v>20.13</v>
      </c>
      <c r="AD2">
        <f>Y2-Z2</f>
        <v>0.65000000000000213</v>
      </c>
      <c r="AE2" s="138">
        <f>AC2/AC3-1</f>
        <v>1.1049723756906049E-2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16.310983636363648</v>
      </c>
      <c r="T3" s="1">
        <v>42621</v>
      </c>
      <c r="U3" s="34" t="s">
        <v>300</v>
      </c>
      <c r="W3" s="133">
        <v>42697</v>
      </c>
      <c r="X3" s="10">
        <v>19.63</v>
      </c>
      <c r="Y3" s="10">
        <v>19.93</v>
      </c>
      <c r="Z3" s="10">
        <v>19.47</v>
      </c>
      <c r="AA3" s="10">
        <v>19.91</v>
      </c>
      <c r="AB3" s="95">
        <v>20002800</v>
      </c>
      <c r="AC3" s="10">
        <v>19.91</v>
      </c>
      <c r="AD3">
        <f t="shared" ref="AD3:AD66" si="2">Y3-Z3</f>
        <v>0.46000000000000085</v>
      </c>
      <c r="AE3" s="138">
        <f t="shared" ref="AE3:AE66" si="3">AC3/AC4-1</f>
        <v>8.6119554204662219E-3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19.420000000000002</v>
      </c>
      <c r="R4" s="525">
        <v>-2.8500000000000001E-2</v>
      </c>
      <c r="T4" s="1">
        <v>42627</v>
      </c>
      <c r="U4" s="34" t="s">
        <v>300</v>
      </c>
      <c r="W4" s="133">
        <v>42696</v>
      </c>
      <c r="X4" s="10">
        <v>19.64</v>
      </c>
      <c r="Y4" s="10">
        <v>19.8</v>
      </c>
      <c r="Z4" s="10">
        <v>19.45</v>
      </c>
      <c r="AA4" s="10">
        <v>19.739999999999998</v>
      </c>
      <c r="AB4" s="95">
        <v>22211100</v>
      </c>
      <c r="AC4" s="10">
        <v>19.739999999999998</v>
      </c>
      <c r="AD4">
        <f t="shared" si="2"/>
        <v>0.35000000000000142</v>
      </c>
      <c r="AE4" s="138">
        <f t="shared" si="3"/>
        <v>1.2827090815803022E-2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32043.000000000004</v>
      </c>
      <c r="W5" s="133">
        <v>42695</v>
      </c>
      <c r="X5" s="10">
        <v>19.39</v>
      </c>
      <c r="Y5" s="10">
        <v>19.670000000000002</v>
      </c>
      <c r="Z5" s="10">
        <v>19.350000000000001</v>
      </c>
      <c r="AA5" s="10">
        <v>19.489999999999998</v>
      </c>
      <c r="AB5" s="95">
        <v>22658400</v>
      </c>
      <c r="AC5" s="10">
        <v>19.489999999999998</v>
      </c>
      <c r="AD5">
        <f t="shared" si="2"/>
        <v>0.32000000000000028</v>
      </c>
      <c r="AE5" s="138">
        <f t="shared" si="3"/>
        <v>1.4575741801145181E-2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26913.123000000018</v>
      </c>
      <c r="W6" s="133">
        <v>42692</v>
      </c>
      <c r="X6" s="10">
        <v>18.899999999999999</v>
      </c>
      <c r="Y6" s="10">
        <v>19.329999999999998</v>
      </c>
      <c r="Z6" s="10">
        <v>18.850000000000001</v>
      </c>
      <c r="AA6" s="10">
        <v>19.21</v>
      </c>
      <c r="AB6" s="95">
        <v>27322300</v>
      </c>
      <c r="AC6" s="10">
        <v>19.21</v>
      </c>
      <c r="AD6">
        <f t="shared" si="2"/>
        <v>0.47999999999999687</v>
      </c>
      <c r="AE6" s="138">
        <f t="shared" si="3"/>
        <v>1.5641293013557434E-3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5129.8769999999822</v>
      </c>
      <c r="R7">
        <v>1250</v>
      </c>
      <c r="W7" s="133">
        <v>42691</v>
      </c>
      <c r="X7" s="10">
        <v>18.350000000000001</v>
      </c>
      <c r="Y7" s="10">
        <v>19.34</v>
      </c>
      <c r="Z7" s="10">
        <v>18.25</v>
      </c>
      <c r="AA7" s="10">
        <v>19.18</v>
      </c>
      <c r="AB7" s="95">
        <v>45702900</v>
      </c>
      <c r="AC7" s="10">
        <v>19.18</v>
      </c>
      <c r="AD7">
        <f t="shared" si="2"/>
        <v>1.0899999999999999</v>
      </c>
      <c r="AE7" s="138">
        <f t="shared" si="3"/>
        <v>5.1535087719298378E-2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5129.8769999999822</v>
      </c>
      <c r="W8" s="133">
        <v>42690</v>
      </c>
      <c r="X8" s="10">
        <v>17.940000000000001</v>
      </c>
      <c r="Y8" s="10">
        <v>18.329999999999998</v>
      </c>
      <c r="Z8" s="10">
        <v>17.93</v>
      </c>
      <c r="AA8" s="10">
        <v>18.239999999999998</v>
      </c>
      <c r="AB8" s="95">
        <v>21600600</v>
      </c>
      <c r="AC8" s="10">
        <v>18.239999999999998</v>
      </c>
      <c r="AD8">
        <f t="shared" si="2"/>
        <v>0.39999999999999858</v>
      </c>
      <c r="AE8" s="138">
        <f t="shared" si="3"/>
        <v>7.7348066298341678E-3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0.19060875989754064</v>
      </c>
      <c r="W9" s="133">
        <v>42689</v>
      </c>
      <c r="X9" s="10">
        <v>17.66</v>
      </c>
      <c r="Y9" s="10">
        <v>18.170000000000002</v>
      </c>
      <c r="Z9" s="10">
        <v>17.66</v>
      </c>
      <c r="AA9" s="10">
        <v>18.100000000000001</v>
      </c>
      <c r="AB9" s="95">
        <v>25115900</v>
      </c>
      <c r="AC9" s="10">
        <v>18.100000000000001</v>
      </c>
      <c r="AD9">
        <f t="shared" si="2"/>
        <v>0.51000000000000156</v>
      </c>
      <c r="AE9" s="138">
        <f t="shared" si="3"/>
        <v>2.2021456804065531E-2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42688</v>
      </c>
      <c r="X10" s="10">
        <v>17.77</v>
      </c>
      <c r="Y10" s="10">
        <v>17.98</v>
      </c>
      <c r="Z10" s="10">
        <v>17.53</v>
      </c>
      <c r="AA10" s="10">
        <v>17.71</v>
      </c>
      <c r="AB10" s="95">
        <v>26305700</v>
      </c>
      <c r="AC10" s="10">
        <v>17.71</v>
      </c>
      <c r="AD10">
        <f t="shared" si="2"/>
        <v>0.44999999999999929</v>
      </c>
      <c r="AE10" s="138">
        <f t="shared" si="3"/>
        <v>2.2637238256932868E-3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42685</v>
      </c>
      <c r="X11" s="10">
        <v>17.079999999999998</v>
      </c>
      <c r="Y11" s="10">
        <v>17.68</v>
      </c>
      <c r="Z11" s="10">
        <v>16.899999999999999</v>
      </c>
      <c r="AA11" s="10">
        <v>17.670000000000002</v>
      </c>
      <c r="AB11" s="95">
        <v>31007400</v>
      </c>
      <c r="AC11" s="10">
        <v>17.670000000000002</v>
      </c>
      <c r="AD11">
        <f t="shared" si="2"/>
        <v>0.78000000000000114</v>
      </c>
      <c r="AE11" s="138">
        <f t="shared" si="3"/>
        <v>4.0023543260741867E-2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42684</v>
      </c>
      <c r="X12" s="10">
        <v>17.350000000000001</v>
      </c>
      <c r="Y12" s="10">
        <v>17.760000000000002</v>
      </c>
      <c r="Z12" s="10">
        <v>16.75</v>
      </c>
      <c r="AA12" s="10">
        <v>16.989999999999998</v>
      </c>
      <c r="AB12" s="95">
        <v>30256300</v>
      </c>
      <c r="AC12" s="10">
        <v>16.989999999999998</v>
      </c>
      <c r="AD12">
        <f t="shared" si="2"/>
        <v>1.0100000000000016</v>
      </c>
      <c r="AE12" s="138">
        <f t="shared" si="3"/>
        <v>-1.2209302325581484E-2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42683</v>
      </c>
      <c r="X13" s="10">
        <v>16.95</v>
      </c>
      <c r="Y13" s="10">
        <v>17.350000000000001</v>
      </c>
      <c r="Z13" s="10">
        <v>16.75</v>
      </c>
      <c r="AA13" s="10">
        <v>17.2</v>
      </c>
      <c r="AB13" s="95">
        <v>33825300</v>
      </c>
      <c r="AC13" s="10">
        <v>17.2</v>
      </c>
      <c r="AD13">
        <f t="shared" si="2"/>
        <v>0.60000000000000142</v>
      </c>
      <c r="AE13" s="138">
        <f t="shared" si="3"/>
        <v>-1.2062033314187315E-2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42682</v>
      </c>
      <c r="X14" s="10">
        <v>17.3</v>
      </c>
      <c r="Y14" s="10">
        <v>17.55</v>
      </c>
      <c r="Z14" s="10">
        <v>17.059999999999999</v>
      </c>
      <c r="AA14" s="10">
        <v>17.41</v>
      </c>
      <c r="AB14" s="95">
        <v>18025200</v>
      </c>
      <c r="AC14" s="10">
        <v>17.41</v>
      </c>
      <c r="AD14">
        <f t="shared" si="2"/>
        <v>0.49000000000000199</v>
      </c>
      <c r="AE14" s="138">
        <f t="shared" si="3"/>
        <v>1.7261219792865656E-3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42681</v>
      </c>
      <c r="X15" s="10">
        <v>17.02</v>
      </c>
      <c r="Y15" s="10">
        <v>17.43</v>
      </c>
      <c r="Z15" s="10">
        <v>17.02</v>
      </c>
      <c r="AA15" s="10">
        <v>17.38</v>
      </c>
      <c r="AB15" s="95">
        <v>21542500</v>
      </c>
      <c r="AC15" s="10">
        <v>17.38</v>
      </c>
      <c r="AD15">
        <f t="shared" si="2"/>
        <v>0.41000000000000014</v>
      </c>
      <c r="AE15" s="138">
        <f t="shared" si="3"/>
        <v>4.1966426858513151E-2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42678</v>
      </c>
      <c r="X16" s="10">
        <v>16.46</v>
      </c>
      <c r="Y16" s="10">
        <v>17.02</v>
      </c>
      <c r="Z16" s="10">
        <v>16.45</v>
      </c>
      <c r="AA16" s="10">
        <v>16.68</v>
      </c>
      <c r="AB16" s="95">
        <v>17926300</v>
      </c>
      <c r="AC16" s="10">
        <v>16.68</v>
      </c>
      <c r="AD16">
        <f t="shared" si="2"/>
        <v>0.57000000000000028</v>
      </c>
      <c r="AE16" s="138">
        <f t="shared" si="3"/>
        <v>3.6101083032489267E-3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42677</v>
      </c>
      <c r="X17" s="10">
        <v>16.66</v>
      </c>
      <c r="Y17" s="10">
        <v>16.809999999999999</v>
      </c>
      <c r="Z17" s="10">
        <v>16.559999999999999</v>
      </c>
      <c r="AA17" s="10">
        <v>16.62</v>
      </c>
      <c r="AB17" s="95">
        <v>17185100</v>
      </c>
      <c r="AC17" s="10">
        <v>16.62</v>
      </c>
      <c r="AD17">
        <f t="shared" si="2"/>
        <v>0.25</v>
      </c>
      <c r="AE17" s="138">
        <f t="shared" si="3"/>
        <v>-3.597122302158251E-3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42676</v>
      </c>
      <c r="X18" s="10">
        <v>16.95</v>
      </c>
      <c r="Y18" s="10">
        <v>17.02</v>
      </c>
      <c r="Z18" s="10">
        <v>16.5</v>
      </c>
      <c r="AA18" s="10">
        <v>16.68</v>
      </c>
      <c r="AB18" s="95">
        <v>24880200</v>
      </c>
      <c r="AC18" s="10">
        <v>16.68</v>
      </c>
      <c r="AD18">
        <f t="shared" si="2"/>
        <v>0.51999999999999957</v>
      </c>
      <c r="AE18" s="138">
        <f t="shared" si="3"/>
        <v>-1.7667844522968212E-2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42675</v>
      </c>
      <c r="X19" s="10">
        <v>17.2</v>
      </c>
      <c r="Y19" s="10">
        <v>17.41</v>
      </c>
      <c r="Z19" s="10">
        <v>16.579999999999998</v>
      </c>
      <c r="AA19" s="10">
        <v>16.98</v>
      </c>
      <c r="AB19" s="95">
        <v>27115100</v>
      </c>
      <c r="AC19" s="10">
        <v>16.98</v>
      </c>
      <c r="AD19">
        <f t="shared" si="2"/>
        <v>0.83000000000000185</v>
      </c>
      <c r="AE19" s="138">
        <f t="shared" si="3"/>
        <v>-1.0489510489510523E-2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42674</v>
      </c>
      <c r="X20" s="10">
        <v>17.54</v>
      </c>
      <c r="Y20" s="10">
        <v>17.760000000000002</v>
      </c>
      <c r="Z20" s="10">
        <v>17.16</v>
      </c>
      <c r="AA20" s="10">
        <v>17.16</v>
      </c>
      <c r="AB20" s="95">
        <v>23239600</v>
      </c>
      <c r="AC20" s="10">
        <v>17.16</v>
      </c>
      <c r="AD20">
        <f t="shared" si="2"/>
        <v>0.60000000000000142</v>
      </c>
      <c r="AE20" s="138">
        <f t="shared" si="3"/>
        <v>-2.3255813953487747E-3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42671</v>
      </c>
      <c r="X21" s="10">
        <v>17.600000000000001</v>
      </c>
      <c r="Y21" s="10">
        <v>17.670000000000002</v>
      </c>
      <c r="Z21" s="10">
        <v>17.100000000000001</v>
      </c>
      <c r="AA21" s="10">
        <v>17.2</v>
      </c>
      <c r="AB21" s="95">
        <v>20805300</v>
      </c>
      <c r="AC21" s="10">
        <v>17.2</v>
      </c>
      <c r="AD21">
        <f t="shared" si="2"/>
        <v>0.57000000000000028</v>
      </c>
      <c r="AE21" s="138">
        <f t="shared" si="3"/>
        <v>-1.882487164860247E-2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42670</v>
      </c>
      <c r="X22" s="10">
        <v>17.82</v>
      </c>
      <c r="Y22" s="10">
        <v>17.899999999999999</v>
      </c>
      <c r="Z22" s="10">
        <v>17.399999999999999</v>
      </c>
      <c r="AA22" s="10">
        <v>17.53</v>
      </c>
      <c r="AB22" s="95">
        <v>21169900</v>
      </c>
      <c r="AC22" s="10">
        <v>17.53</v>
      </c>
      <c r="AD22">
        <f t="shared" si="2"/>
        <v>0.5</v>
      </c>
      <c r="AE22" s="138">
        <f t="shared" si="3"/>
        <v>-6.2358276643990074E-3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42669</v>
      </c>
      <c r="X23" s="10">
        <v>17.3</v>
      </c>
      <c r="Y23" s="10">
        <v>17.93</v>
      </c>
      <c r="Z23" s="10">
        <v>17.2</v>
      </c>
      <c r="AA23" s="10">
        <v>17.64</v>
      </c>
      <c r="AB23" s="95">
        <v>23585400</v>
      </c>
      <c r="AC23" s="10">
        <v>17.64</v>
      </c>
      <c r="AD23">
        <f t="shared" si="2"/>
        <v>0.73000000000000043</v>
      </c>
      <c r="AE23" s="138">
        <f t="shared" si="3"/>
        <v>5.7012542759407037E-3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42668</v>
      </c>
      <c r="X24" s="10">
        <v>17.100000000000001</v>
      </c>
      <c r="Y24" s="10">
        <v>17.61</v>
      </c>
      <c r="Z24" s="10">
        <v>17.100000000000001</v>
      </c>
      <c r="AA24" s="10">
        <v>17.54</v>
      </c>
      <c r="AB24" s="95">
        <v>27161700</v>
      </c>
      <c r="AC24" s="10">
        <v>17.54</v>
      </c>
      <c r="AD24">
        <f t="shared" si="2"/>
        <v>0.50999999999999801</v>
      </c>
      <c r="AE24" s="138">
        <f t="shared" si="3"/>
        <v>2.8135990621336537E-2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42667</v>
      </c>
      <c r="X25" s="10">
        <v>17.07</v>
      </c>
      <c r="Y25" s="10">
        <v>17.16</v>
      </c>
      <c r="Z25" s="10">
        <v>16.97</v>
      </c>
      <c r="AA25" s="10">
        <v>17.059999999999999</v>
      </c>
      <c r="AB25" s="95">
        <v>13800900</v>
      </c>
      <c r="AC25" s="10">
        <v>17.059999999999999</v>
      </c>
      <c r="AD25">
        <f t="shared" si="2"/>
        <v>0.19000000000000128</v>
      </c>
      <c r="AE25" s="138">
        <f t="shared" si="3"/>
        <v>7.0838252656433287E-3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42664</v>
      </c>
      <c r="X26" s="10">
        <v>17</v>
      </c>
      <c r="Y26" s="10">
        <v>17.07</v>
      </c>
      <c r="Z26" s="10">
        <v>16.8</v>
      </c>
      <c r="AA26" s="10">
        <v>16.940000000000001</v>
      </c>
      <c r="AB26" s="95">
        <v>18675200</v>
      </c>
      <c r="AC26" s="10">
        <v>16.940000000000001</v>
      </c>
      <c r="AD26">
        <f t="shared" si="2"/>
        <v>0.26999999999999957</v>
      </c>
      <c r="AE26" s="138">
        <f t="shared" si="3"/>
        <v>-1.5116279069767313E-2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42663</v>
      </c>
      <c r="X27" s="10">
        <v>17.05</v>
      </c>
      <c r="Y27" s="10">
        <v>17.5</v>
      </c>
      <c r="Z27" s="10">
        <v>17.05</v>
      </c>
      <c r="AA27" s="10">
        <v>17.2</v>
      </c>
      <c r="AB27" s="95">
        <v>17081000</v>
      </c>
      <c r="AC27" s="10">
        <v>17.2</v>
      </c>
      <c r="AD27">
        <f t="shared" si="2"/>
        <v>0.44999999999999929</v>
      </c>
      <c r="AE27" s="138">
        <f t="shared" si="3"/>
        <v>-1.1614401858304202E-3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42662</v>
      </c>
      <c r="X28" s="10">
        <v>17</v>
      </c>
      <c r="Y28" s="10">
        <v>17.25</v>
      </c>
      <c r="Z28" s="10">
        <v>16.850000000000001</v>
      </c>
      <c r="AA28" s="10">
        <v>17.22</v>
      </c>
      <c r="AB28" s="95">
        <v>18610700</v>
      </c>
      <c r="AC28" s="10">
        <v>17.22</v>
      </c>
      <c r="AD28">
        <f t="shared" si="2"/>
        <v>0.39999999999999858</v>
      </c>
      <c r="AE28" s="138">
        <f t="shared" si="3"/>
        <v>-1.0913268236645735E-2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42661</v>
      </c>
      <c r="X29" s="10">
        <v>17.21</v>
      </c>
      <c r="Y29" s="10">
        <v>17.66</v>
      </c>
      <c r="Z29" s="10">
        <v>17.2</v>
      </c>
      <c r="AA29" s="10">
        <v>17.41</v>
      </c>
      <c r="AB29" s="95">
        <v>20103800</v>
      </c>
      <c r="AC29" s="10">
        <v>17.41</v>
      </c>
      <c r="AD29">
        <f t="shared" si="2"/>
        <v>0.46000000000000085</v>
      </c>
      <c r="AE29" s="138">
        <f t="shared" si="3"/>
        <v>2.4720423778693545E-2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42660</v>
      </c>
      <c r="X30" s="10">
        <v>17.02</v>
      </c>
      <c r="Y30" s="10">
        <v>17.170000000000002</v>
      </c>
      <c r="Z30" s="10">
        <v>16.93</v>
      </c>
      <c r="AA30" s="10">
        <v>16.989999999999998</v>
      </c>
      <c r="AB30" s="95">
        <v>12648100</v>
      </c>
      <c r="AC30" s="10">
        <v>16.989999999999998</v>
      </c>
      <c r="AD30">
        <f t="shared" si="2"/>
        <v>0.24000000000000199</v>
      </c>
      <c r="AE30" s="138">
        <f t="shared" si="3"/>
        <v>-8.172796263864579E-3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42657</v>
      </c>
      <c r="X31" s="10">
        <v>17.03</v>
      </c>
      <c r="Y31" s="10">
        <v>17.41</v>
      </c>
      <c r="Z31" s="10">
        <v>16.989999999999998</v>
      </c>
      <c r="AA31" s="10">
        <v>17.13</v>
      </c>
      <c r="AB31" s="95">
        <v>23469700</v>
      </c>
      <c r="AC31" s="10">
        <v>17.13</v>
      </c>
      <c r="AD31">
        <f t="shared" si="2"/>
        <v>0.42000000000000171</v>
      </c>
      <c r="AE31" s="138">
        <f t="shared" si="3"/>
        <v>1.6617210682492445E-2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42656</v>
      </c>
      <c r="X32" s="10">
        <v>16.559999999999999</v>
      </c>
      <c r="Y32" s="10">
        <v>17</v>
      </c>
      <c r="Z32" s="10">
        <v>16.170000000000002</v>
      </c>
      <c r="AA32" s="10">
        <v>16.850000000000001</v>
      </c>
      <c r="AB32" s="95">
        <v>27390800</v>
      </c>
      <c r="AC32" s="10">
        <v>16.850000000000001</v>
      </c>
      <c r="AD32">
        <f t="shared" si="2"/>
        <v>0.82999999999999829</v>
      </c>
      <c r="AE32" s="138">
        <f t="shared" si="3"/>
        <v>4.1716328963050664E-3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42655</v>
      </c>
      <c r="X33" s="10">
        <v>16.88</v>
      </c>
      <c r="Y33" s="10">
        <v>17.04</v>
      </c>
      <c r="Z33" s="10">
        <v>16.670000000000002</v>
      </c>
      <c r="AA33" s="10">
        <v>16.78</v>
      </c>
      <c r="AB33" s="95">
        <v>17884000</v>
      </c>
      <c r="AC33" s="10">
        <v>16.78</v>
      </c>
      <c r="AD33">
        <f t="shared" si="2"/>
        <v>0.36999999999999744</v>
      </c>
      <c r="AE33" s="138">
        <f t="shared" si="3"/>
        <v>-4.7449584816131596E-3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42654</v>
      </c>
      <c r="X34" s="10">
        <v>17.399999999999999</v>
      </c>
      <c r="Y34" s="10">
        <v>17.47</v>
      </c>
      <c r="Z34" s="10">
        <v>16.53</v>
      </c>
      <c r="AA34" s="10">
        <v>16.86</v>
      </c>
      <c r="AB34" s="95">
        <v>37932400</v>
      </c>
      <c r="AC34" s="10">
        <v>16.86</v>
      </c>
      <c r="AD34">
        <f t="shared" si="2"/>
        <v>0.93999999999999773</v>
      </c>
      <c r="AE34" s="138">
        <f t="shared" si="3"/>
        <v>-3.6571428571428588E-2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42653</v>
      </c>
      <c r="X35" s="10">
        <v>17.72</v>
      </c>
      <c r="Y35" s="10">
        <v>17.84</v>
      </c>
      <c r="Z35" s="10">
        <v>17.489999999999998</v>
      </c>
      <c r="AA35" s="10">
        <v>17.5</v>
      </c>
      <c r="AB35" s="95">
        <v>18784100</v>
      </c>
      <c r="AC35" s="10">
        <v>17.5</v>
      </c>
      <c r="AD35">
        <f t="shared" si="2"/>
        <v>0.35000000000000142</v>
      </c>
      <c r="AE35" s="138">
        <f t="shared" si="3"/>
        <v>-6.2464508801817198E-3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42650</v>
      </c>
      <c r="X36" s="10">
        <v>17.72</v>
      </c>
      <c r="Y36" s="10">
        <v>17.8</v>
      </c>
      <c r="Z36" s="10">
        <v>17.3</v>
      </c>
      <c r="AA36" s="10">
        <v>17.61</v>
      </c>
      <c r="AB36" s="95">
        <v>23836400</v>
      </c>
      <c r="AC36" s="10">
        <v>17.61</v>
      </c>
      <c r="AD36">
        <f t="shared" si="2"/>
        <v>0.5</v>
      </c>
      <c r="AE36" s="138">
        <f t="shared" si="3"/>
        <v>-6.7681895093063549E-3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42649</v>
      </c>
      <c r="X37" s="10">
        <v>17.64</v>
      </c>
      <c r="Y37" s="10">
        <v>17.89</v>
      </c>
      <c r="Z37" s="10">
        <v>17.54</v>
      </c>
      <c r="AA37" s="10">
        <v>17.73</v>
      </c>
      <c r="AB37" s="95">
        <v>21575000</v>
      </c>
      <c r="AC37" s="10">
        <v>17.73</v>
      </c>
      <c r="AD37">
        <f t="shared" si="2"/>
        <v>0.35000000000000142</v>
      </c>
      <c r="AE37" s="138">
        <f t="shared" si="3"/>
        <v>1.6949152542373724E-3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42648</v>
      </c>
      <c r="X38" s="10">
        <v>17.55</v>
      </c>
      <c r="Y38" s="10">
        <v>18.329999999999998</v>
      </c>
      <c r="Z38" s="10">
        <v>17.28</v>
      </c>
      <c r="AA38" s="10">
        <v>17.7</v>
      </c>
      <c r="AB38" s="95">
        <v>67695300</v>
      </c>
      <c r="AC38" s="10">
        <v>17.7</v>
      </c>
      <c r="AD38">
        <f t="shared" si="2"/>
        <v>1.0499999999999972</v>
      </c>
      <c r="AE38" s="138">
        <f t="shared" si="3"/>
        <v>-5.6179775280900124E-3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42647</v>
      </c>
      <c r="X39" s="10">
        <v>17.98</v>
      </c>
      <c r="Y39" s="10">
        <v>18.04</v>
      </c>
      <c r="Z39" s="10">
        <v>17.66</v>
      </c>
      <c r="AA39" s="10">
        <v>17.8</v>
      </c>
      <c r="AB39" s="95">
        <v>49720100</v>
      </c>
      <c r="AC39" s="10">
        <v>17.8</v>
      </c>
      <c r="AD39">
        <f t="shared" si="2"/>
        <v>0.37999999999999901</v>
      </c>
      <c r="AE39" s="138">
        <f t="shared" si="3"/>
        <v>3.9481105470953182E-3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42646</v>
      </c>
      <c r="X40" s="10">
        <v>17.989999999999998</v>
      </c>
      <c r="Y40" s="10">
        <v>18.02</v>
      </c>
      <c r="Z40" s="10">
        <v>17.600000000000001</v>
      </c>
      <c r="AA40" s="10">
        <v>17.73</v>
      </c>
      <c r="AB40" s="95">
        <v>26778100</v>
      </c>
      <c r="AC40" s="10">
        <v>17.73</v>
      </c>
      <c r="AD40">
        <f t="shared" si="2"/>
        <v>0.41999999999999815</v>
      </c>
      <c r="AE40" s="138">
        <f t="shared" si="3"/>
        <v>-2.8121484814398467E-3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42643</v>
      </c>
      <c r="X41" s="10">
        <v>17.75</v>
      </c>
      <c r="Y41" s="10">
        <v>18</v>
      </c>
      <c r="Z41" s="10">
        <v>17.579999999999998</v>
      </c>
      <c r="AA41" s="10">
        <v>17.78</v>
      </c>
      <c r="AB41" s="95">
        <v>21291800</v>
      </c>
      <c r="AC41" s="10">
        <v>17.78</v>
      </c>
      <c r="AD41">
        <f t="shared" si="2"/>
        <v>0.42000000000000171</v>
      </c>
      <c r="AE41" s="138">
        <f t="shared" si="3"/>
        <v>1.3683010262257822E-2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42642</v>
      </c>
      <c r="X42" s="10">
        <v>17.45</v>
      </c>
      <c r="Y42" s="10">
        <v>17.77</v>
      </c>
      <c r="Z42" s="10">
        <v>17.350000000000001</v>
      </c>
      <c r="AA42" s="10">
        <v>17.54</v>
      </c>
      <c r="AB42" s="95">
        <v>31732700</v>
      </c>
      <c r="AC42" s="10">
        <v>17.54</v>
      </c>
      <c r="AD42">
        <f t="shared" si="2"/>
        <v>0.41999999999999815</v>
      </c>
      <c r="AE42" s="138">
        <f t="shared" si="3"/>
        <v>5.7339449541282672E-3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42641</v>
      </c>
      <c r="X43" s="10">
        <v>18.16</v>
      </c>
      <c r="Y43" s="10">
        <v>18.16</v>
      </c>
      <c r="Z43" s="10">
        <v>17.149999999999999</v>
      </c>
      <c r="AA43" s="10">
        <v>17.440000000000001</v>
      </c>
      <c r="AB43" s="95">
        <v>42680000</v>
      </c>
      <c r="AC43" s="10">
        <v>17.440000000000001</v>
      </c>
      <c r="AD43">
        <f t="shared" si="2"/>
        <v>1.0100000000000016</v>
      </c>
      <c r="AE43" s="138">
        <f t="shared" si="3"/>
        <v>-3.1111111111111089E-2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8" t="s">
        <v>78</v>
      </c>
      <c r="P44" s="618"/>
      <c r="T44" s="93" t="s">
        <v>99</v>
      </c>
      <c r="U44" s="130" t="s">
        <v>129</v>
      </c>
      <c r="W44" s="133">
        <v>42640</v>
      </c>
      <c r="X44" s="10">
        <v>17.53</v>
      </c>
      <c r="Y44" s="10">
        <v>18.079999999999998</v>
      </c>
      <c r="Z44" s="10">
        <v>17.350000000000001</v>
      </c>
      <c r="AA44" s="10">
        <v>18</v>
      </c>
      <c r="AB44" s="95">
        <v>28600500</v>
      </c>
      <c r="AC44" s="10">
        <v>18</v>
      </c>
      <c r="AD44">
        <f t="shared" si="2"/>
        <v>0.72999999999999687</v>
      </c>
      <c r="AE44" s="138">
        <f t="shared" si="3"/>
        <v>3.6866359447004671E-2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21.362000000000002</v>
      </c>
      <c r="T45" s="93" t="s">
        <v>100</v>
      </c>
      <c r="U45" s="130" t="s">
        <v>129</v>
      </c>
      <c r="W45" s="133">
        <v>42639</v>
      </c>
      <c r="X45" s="10">
        <v>17.350000000000001</v>
      </c>
      <c r="Y45" s="10">
        <v>17.600000000000001</v>
      </c>
      <c r="Z45" s="10">
        <v>17.18</v>
      </c>
      <c r="AA45" s="10">
        <v>17.36</v>
      </c>
      <c r="AB45" s="95">
        <v>19524700</v>
      </c>
      <c r="AC45" s="10">
        <v>17.36</v>
      </c>
      <c r="AD45">
        <f t="shared" si="2"/>
        <v>0.42000000000000171</v>
      </c>
      <c r="AE45" s="138">
        <f t="shared" si="3"/>
        <v>-6.8649885583524917E-3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21.167800000000003</v>
      </c>
      <c r="T46" s="93" t="s">
        <v>101</v>
      </c>
      <c r="U46" s="130" t="s">
        <v>129</v>
      </c>
      <c r="W46" s="133">
        <v>42636</v>
      </c>
      <c r="X46" s="10">
        <v>17.45</v>
      </c>
      <c r="Y46" s="10">
        <v>17.739999999999998</v>
      </c>
      <c r="Z46" s="10">
        <v>17.43</v>
      </c>
      <c r="AA46" s="10">
        <v>17.48</v>
      </c>
      <c r="AB46" s="95">
        <v>17890000</v>
      </c>
      <c r="AC46" s="10">
        <v>17.48</v>
      </c>
      <c r="AD46">
        <f t="shared" si="2"/>
        <v>0.30999999999999872</v>
      </c>
      <c r="AE46" s="138">
        <f t="shared" si="3"/>
        <v>-6.2535531552018186E-3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20.973600000000005</v>
      </c>
      <c r="T47" s="93" t="s">
        <v>102</v>
      </c>
      <c r="U47" s="130">
        <v>20.07</v>
      </c>
      <c r="W47" s="133">
        <v>42635</v>
      </c>
      <c r="X47" s="10">
        <v>17.89</v>
      </c>
      <c r="Y47" s="10">
        <v>18.05</v>
      </c>
      <c r="Z47" s="10">
        <v>17.41</v>
      </c>
      <c r="AA47" s="10">
        <v>17.59</v>
      </c>
      <c r="AB47" s="95">
        <v>25134600</v>
      </c>
      <c r="AC47" s="10">
        <v>17.59</v>
      </c>
      <c r="AD47">
        <f t="shared" si="2"/>
        <v>0.64000000000000057</v>
      </c>
      <c r="AE47" s="138">
        <f t="shared" si="3"/>
        <v>-3.9637599093997888E-3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20.779400000000003</v>
      </c>
      <c r="T48" s="93" t="s">
        <v>103</v>
      </c>
      <c r="U48" s="130">
        <v>1.95608</v>
      </c>
      <c r="W48" s="133">
        <v>42634</v>
      </c>
      <c r="X48" s="10">
        <v>17.25</v>
      </c>
      <c r="Y48" s="10">
        <v>17.7</v>
      </c>
      <c r="Z48" s="10">
        <v>17.23</v>
      </c>
      <c r="AA48" s="10">
        <v>17.66</v>
      </c>
      <c r="AB48" s="95">
        <v>31232300</v>
      </c>
      <c r="AC48" s="10">
        <v>17.66</v>
      </c>
      <c r="AD48">
        <f t="shared" si="2"/>
        <v>0.46999999999999886</v>
      </c>
      <c r="AE48" s="138">
        <f t="shared" si="3"/>
        <v>4.3735224586288313E-2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20.585200000000004</v>
      </c>
      <c r="T49" s="93" t="s">
        <v>104</v>
      </c>
      <c r="U49" s="130" t="s">
        <v>604</v>
      </c>
      <c r="W49" s="133">
        <v>42633</v>
      </c>
      <c r="X49" s="10">
        <v>17.05</v>
      </c>
      <c r="Y49" s="10">
        <v>17.27</v>
      </c>
      <c r="Z49" s="10">
        <v>16.72</v>
      </c>
      <c r="AA49" s="10">
        <v>16.920000000000002</v>
      </c>
      <c r="AB49" s="95">
        <v>17720400</v>
      </c>
      <c r="AC49" s="10">
        <v>16.920000000000002</v>
      </c>
      <c r="AD49">
        <f t="shared" si="2"/>
        <v>0.55000000000000071</v>
      </c>
      <c r="AE49" s="138">
        <f t="shared" si="3"/>
        <v>-1.7699115044246261E-3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20.391000000000002</v>
      </c>
      <c r="T50" s="93"/>
      <c r="U50" s="130"/>
      <c r="W50" s="133">
        <v>42632</v>
      </c>
      <c r="X50" s="10">
        <v>17.63</v>
      </c>
      <c r="Y50" s="10">
        <v>17.77</v>
      </c>
      <c r="Z50" s="10">
        <v>16.850000000000001</v>
      </c>
      <c r="AA50" s="10">
        <v>16.95</v>
      </c>
      <c r="AB50" s="95">
        <v>23955000</v>
      </c>
      <c r="AC50" s="10">
        <v>16.95</v>
      </c>
      <c r="AD50">
        <f t="shared" si="2"/>
        <v>0.91999999999999815</v>
      </c>
      <c r="AE50" s="138">
        <f t="shared" si="3"/>
        <v>-3.0320366132723153E-2</v>
      </c>
      <c r="AL50" s="234"/>
      <c r="AO50" s="234"/>
    </row>
    <row r="51" spans="2:41" x14ac:dyDescent="0.25">
      <c r="B51" s="627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20.196800000000003</v>
      </c>
      <c r="T51" s="93" t="s">
        <v>105</v>
      </c>
      <c r="U51" s="130" t="s">
        <v>403</v>
      </c>
      <c r="W51" s="133">
        <v>42629</v>
      </c>
      <c r="X51" s="10">
        <v>18.079999999999998</v>
      </c>
      <c r="Y51" s="10">
        <v>18.079999999999998</v>
      </c>
      <c r="Z51" s="10">
        <v>17.34</v>
      </c>
      <c r="AA51" s="10">
        <v>17.48</v>
      </c>
      <c r="AB51" s="95">
        <v>37359100</v>
      </c>
      <c r="AC51" s="10">
        <v>17.48</v>
      </c>
      <c r="AD51">
        <f t="shared" si="2"/>
        <v>0.73999999999999844</v>
      </c>
      <c r="AE51" s="138">
        <f t="shared" si="3"/>
        <v>1.7191977077364307E-3</v>
      </c>
    </row>
    <row r="52" spans="2:41" x14ac:dyDescent="0.25">
      <c r="B52" s="627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20.002600000000001</v>
      </c>
      <c r="T52" s="93" t="s">
        <v>106</v>
      </c>
      <c r="U52" s="130" t="s">
        <v>605</v>
      </c>
      <c r="W52" s="133">
        <v>42628</v>
      </c>
      <c r="X52" s="10">
        <v>16.899999999999999</v>
      </c>
      <c r="Y52" s="10">
        <v>17.46</v>
      </c>
      <c r="Z52" s="10">
        <v>16.850000000000001</v>
      </c>
      <c r="AA52" s="10">
        <v>17.45</v>
      </c>
      <c r="AB52" s="95">
        <v>24303700</v>
      </c>
      <c r="AC52" s="10">
        <v>17.45</v>
      </c>
      <c r="AD52">
        <f t="shared" si="2"/>
        <v>0.60999999999999943</v>
      </c>
      <c r="AE52" s="138">
        <f t="shared" si="3"/>
        <v>3.0714707619610149E-2</v>
      </c>
    </row>
    <row r="53" spans="2:41" x14ac:dyDescent="0.25">
      <c r="B53" s="627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19.808400000000002</v>
      </c>
      <c r="T53" s="93" t="s">
        <v>107</v>
      </c>
      <c r="U53" s="131">
        <v>0</v>
      </c>
      <c r="W53" s="133">
        <v>42627</v>
      </c>
      <c r="X53" s="10">
        <v>16.88</v>
      </c>
      <c r="Y53" s="10">
        <v>17.079999999999998</v>
      </c>
      <c r="Z53" s="10">
        <v>16.649999999999999</v>
      </c>
      <c r="AA53" s="10">
        <v>16.93</v>
      </c>
      <c r="AB53" s="95">
        <v>18591300</v>
      </c>
      <c r="AC53" s="10">
        <v>16.93</v>
      </c>
      <c r="AD53">
        <f t="shared" si="2"/>
        <v>0.42999999999999972</v>
      </c>
      <c r="AE53" s="138">
        <f t="shared" si="3"/>
        <v>1.0746268656716351E-2</v>
      </c>
    </row>
    <row r="54" spans="2:41" x14ac:dyDescent="0.25">
      <c r="B54" s="62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19.6142</v>
      </c>
      <c r="T54" s="93" t="s">
        <v>110</v>
      </c>
      <c r="U54" s="131">
        <v>25578300</v>
      </c>
      <c r="W54" s="133">
        <v>42626</v>
      </c>
      <c r="X54" s="10">
        <v>16.920000000000002</v>
      </c>
      <c r="Y54" s="10">
        <v>17.149999999999999</v>
      </c>
      <c r="Z54" s="10">
        <v>16.46</v>
      </c>
      <c r="AA54" s="10">
        <v>16.75</v>
      </c>
      <c r="AB54" s="95">
        <v>24227000</v>
      </c>
      <c r="AC54" s="10">
        <v>16.75</v>
      </c>
      <c r="AD54">
        <f t="shared" si="2"/>
        <v>0.68999999999999773</v>
      </c>
      <c r="AE54" s="138">
        <f t="shared" si="3"/>
        <v>-2.3323615160349753E-2</v>
      </c>
      <c r="AL54" s="234"/>
      <c r="AO54" s="234"/>
    </row>
    <row r="55" spans="2:41" x14ac:dyDescent="0.25">
      <c r="B55" s="62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19.420000000000002</v>
      </c>
      <c r="T55" s="93" t="s">
        <v>108</v>
      </c>
      <c r="U55" s="130" t="s">
        <v>606</v>
      </c>
      <c r="W55" s="133">
        <v>42625</v>
      </c>
      <c r="X55" s="10">
        <v>16.61</v>
      </c>
      <c r="Y55" s="10">
        <v>17.2</v>
      </c>
      <c r="Z55" s="10">
        <v>16.37</v>
      </c>
      <c r="AA55" s="10">
        <v>17.149999999999999</v>
      </c>
      <c r="AB55" s="95">
        <v>28072300</v>
      </c>
      <c r="AC55" s="10">
        <v>17.149999999999999</v>
      </c>
      <c r="AD55">
        <f t="shared" si="2"/>
        <v>0.82999999999999829</v>
      </c>
      <c r="AE55" s="138">
        <f t="shared" si="3"/>
        <v>2.0226055919095876E-2</v>
      </c>
    </row>
    <row r="56" spans="2:41" x14ac:dyDescent="0.25">
      <c r="B56" s="62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19.225800000000003</v>
      </c>
      <c r="T56" s="93" t="s">
        <v>111</v>
      </c>
      <c r="U56" s="130" t="s">
        <v>129</v>
      </c>
      <c r="W56" s="133">
        <v>42622</v>
      </c>
      <c r="X56" s="10">
        <v>17.329999999999998</v>
      </c>
      <c r="Y56" s="10">
        <v>17.739999999999998</v>
      </c>
      <c r="Z56" s="10">
        <v>16.690000000000001</v>
      </c>
      <c r="AA56" s="10">
        <v>16.809999999999999</v>
      </c>
      <c r="AB56" s="95">
        <v>31163600</v>
      </c>
      <c r="AC56" s="10">
        <v>16.809999999999999</v>
      </c>
      <c r="AD56">
        <f t="shared" si="2"/>
        <v>1.0499999999999972</v>
      </c>
      <c r="AE56" s="138">
        <f t="shared" si="3"/>
        <v>-3.667621776504304E-2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19.031600000000001</v>
      </c>
      <c r="T57" s="93" t="s">
        <v>112</v>
      </c>
      <c r="U57" s="130">
        <v>-0.27</v>
      </c>
      <c r="W57" s="133">
        <v>42621</v>
      </c>
      <c r="X57" s="10">
        <v>17.18</v>
      </c>
      <c r="Y57" s="10">
        <v>17.86</v>
      </c>
      <c r="Z57" s="10">
        <v>16.88</v>
      </c>
      <c r="AA57" s="10">
        <v>17.45</v>
      </c>
      <c r="AB57" s="95">
        <v>39180600</v>
      </c>
      <c r="AC57" s="10">
        <v>17.45</v>
      </c>
      <c r="AD57">
        <f t="shared" si="2"/>
        <v>0.98000000000000043</v>
      </c>
      <c r="AE57" s="138">
        <f t="shared" si="3"/>
        <v>1.6899766899766799E-2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18.837400000000002</v>
      </c>
      <c r="T58" s="93" t="s">
        <v>109</v>
      </c>
      <c r="U58" s="130" t="s">
        <v>123</v>
      </c>
      <c r="W58" s="133">
        <v>42620</v>
      </c>
      <c r="X58" s="10">
        <v>17.21</v>
      </c>
      <c r="Y58" s="10">
        <v>17.350000000000001</v>
      </c>
      <c r="Z58" s="10">
        <v>17.02</v>
      </c>
      <c r="AA58" s="10">
        <v>17.16</v>
      </c>
      <c r="AB58" s="95">
        <v>22926100</v>
      </c>
      <c r="AC58" s="10">
        <v>17.16</v>
      </c>
      <c r="AD58">
        <f t="shared" si="2"/>
        <v>0.33000000000000185</v>
      </c>
      <c r="AE58" s="138">
        <f t="shared" si="3"/>
        <v>8.818342151675429E-3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18.6432</v>
      </c>
      <c r="W59" s="133">
        <v>42619</v>
      </c>
      <c r="X59" s="10">
        <v>16.8</v>
      </c>
      <c r="Y59" s="10">
        <v>17.079999999999998</v>
      </c>
      <c r="Z59" s="10">
        <v>16.75</v>
      </c>
      <c r="AA59" s="10">
        <v>17.010000000000002</v>
      </c>
      <c r="AB59" s="95">
        <v>22950000</v>
      </c>
      <c r="AC59" s="10">
        <v>17.010000000000002</v>
      </c>
      <c r="AD59">
        <f t="shared" si="2"/>
        <v>0.32999999999999829</v>
      </c>
      <c r="AE59" s="138">
        <f t="shared" si="3"/>
        <v>1.8562874251497163E-2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18.449000000000002</v>
      </c>
      <c r="W60" s="133">
        <v>42615</v>
      </c>
      <c r="X60" s="10">
        <v>16.96</v>
      </c>
      <c r="Y60" s="10">
        <v>16.97</v>
      </c>
      <c r="Z60" s="10">
        <v>16.57</v>
      </c>
      <c r="AA60" s="10">
        <v>16.7</v>
      </c>
      <c r="AB60" s="95">
        <v>16091500</v>
      </c>
      <c r="AC60" s="10">
        <v>16.7</v>
      </c>
      <c r="AD60">
        <f t="shared" si="2"/>
        <v>0.39999999999999858</v>
      </c>
      <c r="AE60" s="138">
        <f t="shared" si="3"/>
        <v>3.6057692307691624E-3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18.254799999999999</v>
      </c>
      <c r="W61" s="133">
        <v>42614</v>
      </c>
      <c r="X61" s="10">
        <v>16.61</v>
      </c>
      <c r="Y61" s="10">
        <v>16.8</v>
      </c>
      <c r="Z61" s="10">
        <v>16.3</v>
      </c>
      <c r="AA61" s="10">
        <v>16.64</v>
      </c>
      <c r="AB61" s="95">
        <v>15692900</v>
      </c>
      <c r="AC61" s="10">
        <v>16.64</v>
      </c>
      <c r="AD61">
        <f t="shared" si="2"/>
        <v>0.5</v>
      </c>
      <c r="AE61" s="138">
        <f t="shared" si="3"/>
        <v>9.0964220739844226E-3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18.060600000000001</v>
      </c>
      <c r="W62" s="133">
        <v>42613</v>
      </c>
      <c r="X62" s="10">
        <v>16.7</v>
      </c>
      <c r="Y62" s="10">
        <v>16.739999999999998</v>
      </c>
      <c r="Z62" s="10">
        <v>16.14</v>
      </c>
      <c r="AA62" s="10">
        <v>16.489999999999998</v>
      </c>
      <c r="AB62" s="95">
        <v>21948500</v>
      </c>
      <c r="AC62" s="10">
        <v>16.489999999999998</v>
      </c>
      <c r="AD62">
        <f t="shared" si="2"/>
        <v>0.59999999999999787</v>
      </c>
      <c r="AE62" s="138">
        <f t="shared" si="3"/>
        <v>-1.4934289127837563E-2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17.866400000000002</v>
      </c>
      <c r="W63" s="133">
        <v>42612</v>
      </c>
      <c r="X63" s="10">
        <v>17</v>
      </c>
      <c r="Y63" s="10">
        <v>17.010000000000002</v>
      </c>
      <c r="Z63" s="10">
        <v>16.510000000000002</v>
      </c>
      <c r="AA63" s="10">
        <v>16.739999999999998</v>
      </c>
      <c r="AB63" s="95">
        <v>23604400</v>
      </c>
      <c r="AC63" s="10">
        <v>16.739999999999998</v>
      </c>
      <c r="AD63">
        <f t="shared" si="2"/>
        <v>0.5</v>
      </c>
      <c r="AE63" s="138">
        <f t="shared" si="3"/>
        <v>-1.0053222945003104E-2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17.672200000000004</v>
      </c>
      <c r="W64" s="133">
        <v>42611</v>
      </c>
      <c r="X64" s="10">
        <v>16.920000000000002</v>
      </c>
      <c r="Y64" s="10">
        <v>17.25</v>
      </c>
      <c r="Z64" s="10">
        <v>16.61</v>
      </c>
      <c r="AA64" s="10">
        <v>16.91</v>
      </c>
      <c r="AB64" s="95">
        <v>34423300</v>
      </c>
      <c r="AC64" s="10">
        <v>16.91</v>
      </c>
      <c r="AD64">
        <f t="shared" si="2"/>
        <v>0.64000000000000057</v>
      </c>
      <c r="AE64" s="138">
        <f t="shared" si="3"/>
        <v>2.4227740763173689E-2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17.478000000000002</v>
      </c>
      <c r="W65" s="133">
        <v>42608</v>
      </c>
      <c r="X65" s="10">
        <v>16.34</v>
      </c>
      <c r="Y65" s="10">
        <v>16.809999999999999</v>
      </c>
      <c r="Z65" s="10">
        <v>16.29</v>
      </c>
      <c r="AA65" s="10">
        <v>16.510000000000002</v>
      </c>
      <c r="AB65" s="95">
        <v>24228600</v>
      </c>
      <c r="AC65" s="10">
        <v>16.510000000000002</v>
      </c>
      <c r="AD65">
        <f t="shared" si="2"/>
        <v>0.51999999999999957</v>
      </c>
      <c r="AE65" s="138">
        <f t="shared" si="3"/>
        <v>1.9135802469135932E-2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42607</v>
      </c>
      <c r="X66" s="10">
        <v>15.9</v>
      </c>
      <c r="Y66" s="10">
        <v>16.55</v>
      </c>
      <c r="Z66" s="10">
        <v>15.88</v>
      </c>
      <c r="AA66" s="10">
        <v>16.2</v>
      </c>
      <c r="AB66" s="95">
        <v>34819000</v>
      </c>
      <c r="AC66" s="10">
        <v>16.2</v>
      </c>
      <c r="AD66">
        <f t="shared" si="2"/>
        <v>0.66999999999999993</v>
      </c>
      <c r="AE66" s="138">
        <f t="shared" si="3"/>
        <v>4.4487427466150864E-2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42606</v>
      </c>
      <c r="X67" s="10">
        <v>16.2</v>
      </c>
      <c r="Y67" s="10">
        <v>16.239999999999998</v>
      </c>
      <c r="Z67" s="10">
        <v>15.38</v>
      </c>
      <c r="AA67" s="10">
        <v>15.51</v>
      </c>
      <c r="AB67" s="95">
        <v>26664300</v>
      </c>
      <c r="AC67" s="10">
        <v>15.51</v>
      </c>
      <c r="AD67">
        <f>Y67-Z67</f>
        <v>0.85999999999999766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33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33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33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293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9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3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74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2" si="15">H135*I135-J135</f>
        <v>3447.9199999999996</v>
      </c>
    </row>
    <row r="136" spans="2:13" x14ac:dyDescent="0.25">
      <c r="B136" s="74">
        <v>42670</v>
      </c>
      <c r="C136" s="4">
        <v>200</v>
      </c>
      <c r="D136" s="3">
        <v>17.420000000000002</v>
      </c>
      <c r="E136" s="3">
        <v>0</v>
      </c>
      <c r="F136" s="3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74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523">
        <v>42675</v>
      </c>
      <c r="C138" s="7">
        <v>200</v>
      </c>
      <c r="D138" s="44">
        <v>16.89</v>
      </c>
      <c r="E138" s="44">
        <v>0</v>
      </c>
      <c r="F138" s="44">
        <f t="shared" si="14"/>
        <v>3378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42678</v>
      </c>
      <c r="C139" s="7">
        <v>200</v>
      </c>
      <c r="D139" s="44">
        <v>16.8</v>
      </c>
      <c r="E139" s="44">
        <v>0</v>
      </c>
      <c r="F139" s="44">
        <f t="shared" si="14"/>
        <v>3360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1"/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G141" s="473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G142" s="1">
        <v>42702</v>
      </c>
      <c r="H142" s="4">
        <v>150</v>
      </c>
      <c r="I142" s="2">
        <v>20.11</v>
      </c>
      <c r="J142" s="2">
        <v>7.0000000000000007E-2</v>
      </c>
      <c r="K142" s="2">
        <f t="shared" si="15"/>
        <v>3016.43</v>
      </c>
    </row>
    <row r="157" spans="1:13" x14ac:dyDescent="0.25">
      <c r="A157" s="22" t="s">
        <v>81</v>
      </c>
      <c r="B157" s="12"/>
      <c r="C157" s="12">
        <f>SUM(C2:C156)</f>
        <v>61335</v>
      </c>
      <c r="D157" s="12"/>
      <c r="E157" s="12"/>
      <c r="F157" s="13">
        <f>SUM(F2:F156)</f>
        <v>863145.80300000007</v>
      </c>
      <c r="G157" s="12"/>
      <c r="H157" s="12">
        <f>SUM(H2:H156)</f>
        <v>59685</v>
      </c>
      <c r="I157" s="13"/>
      <c r="J157" s="13"/>
      <c r="K157" s="13">
        <f>SUM(K2:K156)</f>
        <v>836232.68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59535</v>
      </c>
      <c r="D158" s="361"/>
      <c r="E158" s="361"/>
      <c r="F158" s="362">
        <f>SumByColor($A$158,F2:F156)</f>
        <v>832029</v>
      </c>
      <c r="G158" s="361"/>
      <c r="H158" s="361">
        <f>SumByColor($A$158,H2:H156)</f>
        <v>59535</v>
      </c>
      <c r="I158" s="361"/>
      <c r="J158" s="361"/>
      <c r="K158" s="362">
        <f>SumByColor($A$158,K2:K156)</f>
        <v>833230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78" t="s">
        <v>348</v>
      </c>
      <c r="J283" s="202" t="s">
        <v>346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78" t="s">
        <v>375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375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78" t="s">
        <v>375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298" si="117">-C295*(D295-E295)</f>
        <v>-135.39999999999708</v>
      </c>
      <c r="G295" s="40">
        <f t="shared" ref="G295:G298" si="118">IF(C295=0, 0,D295*C295)</f>
        <v>33485.4</v>
      </c>
      <c r="H295" s="232">
        <f t="shared" ref="H295:H298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78" t="s">
        <v>375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7"/>
        <v>6304.4477999999999</v>
      </c>
      <c r="G297" s="40">
        <f t="shared" si="118"/>
        <v>29929.552199999998</v>
      </c>
      <c r="H297" s="232">
        <f t="shared" si="11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7"/>
        <v>6185.8829999999971</v>
      </c>
      <c r="G298" s="40">
        <f t="shared" si="118"/>
        <v>26913.117000000002</v>
      </c>
      <c r="H298" s="232">
        <f t="shared" si="119"/>
        <v>0.22984639794788528</v>
      </c>
      <c r="I298" s="40"/>
      <c r="J298" s="40"/>
    </row>
    <row r="299" spans="2:10" x14ac:dyDescent="0.25">
      <c r="B299" s="193"/>
      <c r="C299" s="10"/>
      <c r="D299" s="200"/>
      <c r="E299" s="40"/>
      <c r="F299" s="40"/>
      <c r="G299" s="40"/>
      <c r="H299" s="232"/>
      <c r="I299" s="40"/>
      <c r="J299" s="40"/>
    </row>
    <row r="300" spans="2:10" x14ac:dyDescent="0.25">
      <c r="B300" s="193"/>
      <c r="C300" s="10"/>
      <c r="D300" s="200"/>
      <c r="E300" s="40"/>
      <c r="F300" s="40"/>
      <c r="G300" s="40"/>
      <c r="H300" s="232"/>
      <c r="I300" s="40"/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1 F294:F301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48.84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48.84</v>
      </c>
      <c r="R4" s="555">
        <v>3.0999999999999999E-3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422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8" t="s">
        <v>78</v>
      </c>
      <c r="P40" s="618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53.724000000000011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53.235600000000005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52.747200000000007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52.258800000000008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51.770400000000009</v>
      </c>
      <c r="Q45" s="2"/>
      <c r="T45" s="87" t="s">
        <v>100</v>
      </c>
      <c r="U45" s="88" t="s">
        <v>416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51.282000000000004</v>
      </c>
      <c r="Q46" s="2"/>
      <c r="T46" s="87" t="s">
        <v>101</v>
      </c>
      <c r="U46" s="88" t="s">
        <v>417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50.793600000000005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50.305200000000006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49.816800000000008</v>
      </c>
      <c r="Q49" s="2"/>
      <c r="T49" s="87" t="s">
        <v>104</v>
      </c>
      <c r="U49" s="89" t="s">
        <v>418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49.328400000000002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48.84</v>
      </c>
      <c r="Q51" s="2"/>
      <c r="T51" s="87" t="s">
        <v>105</v>
      </c>
      <c r="U51" s="88" t="s">
        <v>419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48.351600000000005</v>
      </c>
      <c r="Q52" s="2"/>
      <c r="T52" s="87" t="s">
        <v>106</v>
      </c>
      <c r="U52" s="88" t="s">
        <v>332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47.863199999999999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47.3748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46.886400000000002</v>
      </c>
      <c r="T55" s="87" t="s">
        <v>108</v>
      </c>
      <c r="U55" s="88" t="s">
        <v>420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46.398000000000003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45.909599999999998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45.421200000000006</v>
      </c>
      <c r="T58" s="87" t="s">
        <v>109</v>
      </c>
      <c r="U58" s="88" t="s">
        <v>421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44.932800000000007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44.444400000000002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43.956000000000003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35.31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35.31</v>
      </c>
      <c r="R4" s="555">
        <v>-5.5999999999999999E-3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618" t="s">
        <v>78</v>
      </c>
      <c r="P40" s="618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38.841000000000008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38.487900000000003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38.134800000000006</v>
      </c>
      <c r="Q43" s="2"/>
      <c r="T43" s="97" t="s">
        <v>98</v>
      </c>
      <c r="U43" s="98">
        <v>35.200000000000003</v>
      </c>
      <c r="V43" s="415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37.781700000000008</v>
      </c>
      <c r="Q44" s="2"/>
      <c r="T44" s="87" t="s">
        <v>99</v>
      </c>
      <c r="U44" s="88" t="s">
        <v>129</v>
      </c>
      <c r="V44" s="416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37.428600000000003</v>
      </c>
      <c r="Q45" s="2"/>
      <c r="T45" s="87" t="s">
        <v>100</v>
      </c>
      <c r="U45" s="88" t="s">
        <v>129</v>
      </c>
      <c r="V45" s="416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37.075500000000005</v>
      </c>
      <c r="Q46" s="2"/>
      <c r="T46" s="87" t="s">
        <v>101</v>
      </c>
      <c r="U46" s="88" t="s">
        <v>129</v>
      </c>
      <c r="V46" s="416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36.7224</v>
      </c>
      <c r="Q47" s="2"/>
      <c r="T47" s="87" t="s">
        <v>102</v>
      </c>
      <c r="U47" s="88">
        <v>39.82</v>
      </c>
      <c r="V47" s="416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36.369300000000003</v>
      </c>
      <c r="Q48" s="2"/>
      <c r="T48" s="87" t="s">
        <v>103</v>
      </c>
      <c r="U48" s="88">
        <v>1.1802699999999999</v>
      </c>
      <c r="V48" s="416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36.016200000000005</v>
      </c>
      <c r="Q49" s="2"/>
      <c r="T49" s="87" t="s">
        <v>122</v>
      </c>
      <c r="U49" s="89" t="s">
        <v>369</v>
      </c>
      <c r="V49" s="417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35.6631</v>
      </c>
      <c r="Q50" s="2"/>
      <c r="T50" s="87"/>
      <c r="U50" s="88"/>
      <c r="V50" s="416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35.31</v>
      </c>
      <c r="Q51" s="2"/>
      <c r="T51" s="87" t="s">
        <v>105</v>
      </c>
      <c r="U51" s="88" t="s">
        <v>403</v>
      </c>
      <c r="V51" s="416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34.956900000000005</v>
      </c>
      <c r="Q52" s="2"/>
      <c r="T52" s="87" t="s">
        <v>106</v>
      </c>
      <c r="U52" s="88" t="s">
        <v>355</v>
      </c>
      <c r="V52" s="416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34.6038</v>
      </c>
      <c r="Q53" s="2"/>
      <c r="T53" s="87" t="s">
        <v>107</v>
      </c>
      <c r="U53" s="90">
        <v>0</v>
      </c>
      <c r="V53" s="418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34.250700000000002</v>
      </c>
      <c r="T54" s="87" t="s">
        <v>110</v>
      </c>
      <c r="U54" s="90">
        <v>21797000</v>
      </c>
      <c r="V54" s="418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33.897600000000004</v>
      </c>
      <c r="T55" s="87" t="s">
        <v>108</v>
      </c>
      <c r="U55" s="88" t="s">
        <v>423</v>
      </c>
      <c r="V55" s="416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33.544499999999999</v>
      </c>
      <c r="T56" s="87" t="s">
        <v>111</v>
      </c>
      <c r="U56" s="88">
        <v>16.63</v>
      </c>
      <c r="V56" s="416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33.191400000000002</v>
      </c>
      <c r="T57" s="87" t="s">
        <v>112</v>
      </c>
      <c r="U57" s="88">
        <v>2.13</v>
      </c>
      <c r="V57" s="416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32.838300000000004</v>
      </c>
      <c r="T58" s="87" t="s">
        <v>109</v>
      </c>
      <c r="U58" s="88" t="s">
        <v>424</v>
      </c>
      <c r="V58" s="416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32.485200000000006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32.132100000000001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31.779000000000003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49.05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49.05</v>
      </c>
      <c r="R4" s="525">
        <v>-3.8199999999999998E-2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8" t="s">
        <v>78</v>
      </c>
      <c r="P44" s="618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53.954999999999998</v>
      </c>
      <c r="R45" s="34"/>
      <c r="T45" s="108" t="s">
        <v>100</v>
      </c>
      <c r="U45" s="106" t="s">
        <v>425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53.464500000000001</v>
      </c>
      <c r="Q46" s="2"/>
      <c r="R46" s="34"/>
      <c r="T46" s="108" t="s">
        <v>101</v>
      </c>
      <c r="U46" s="106" t="s">
        <v>426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52.974000000000004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52.483499999999999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51.993000000000002</v>
      </c>
      <c r="Q49" s="2"/>
      <c r="R49" s="34"/>
      <c r="T49" s="108" t="s">
        <v>122</v>
      </c>
      <c r="U49" s="106" t="s">
        <v>368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51.502499999999998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51.012</v>
      </c>
      <c r="Q51" s="2"/>
      <c r="R51" s="34"/>
      <c r="T51" s="108" t="s">
        <v>105</v>
      </c>
      <c r="U51" s="106" t="s">
        <v>427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50.521499999999996</v>
      </c>
      <c r="Q52" s="2"/>
      <c r="R52" s="34"/>
      <c r="T52" s="108" t="s">
        <v>106</v>
      </c>
      <c r="U52" s="106" t="s">
        <v>428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50.030999999999999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49.540499999999994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49.05</v>
      </c>
      <c r="Q55" s="2"/>
      <c r="R55" s="34"/>
      <c r="T55" s="108" t="s">
        <v>108</v>
      </c>
      <c r="U55" s="106" t="s">
        <v>429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48.5595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48.068999999999996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47.578499999999998</v>
      </c>
      <c r="Q58" s="2"/>
      <c r="R58" s="34"/>
      <c r="T58" s="108" t="s">
        <v>109</v>
      </c>
      <c r="U58" s="106" t="s">
        <v>430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47.087999999999994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46.597499999999997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46.106999999999992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45.616500000000002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45.125999999999998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44.6355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44.144999999999996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100.57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100.57</v>
      </c>
      <c r="R4" s="555">
        <v>-1.1999999999999999E-3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431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8" t="s">
        <v>78</v>
      </c>
      <c r="P46" s="618"/>
      <c r="Q46" s="34"/>
      <c r="R46"/>
      <c r="T46" s="87" t="s">
        <v>101</v>
      </c>
      <c r="U46" s="130" t="s">
        <v>432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110.627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109.62130000000001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108.6156</v>
      </c>
      <c r="Q49" s="34"/>
      <c r="R49"/>
      <c r="T49" s="87" t="s">
        <v>122</v>
      </c>
      <c r="U49" s="94" t="s">
        <v>368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107.6099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106.60419999999999</v>
      </c>
      <c r="Q51" s="83"/>
      <c r="R51"/>
      <c r="T51" s="87" t="s">
        <v>105</v>
      </c>
      <c r="U51" s="130" t="s">
        <v>433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105.5985</v>
      </c>
      <c r="Q52" s="83"/>
      <c r="R52"/>
      <c r="T52" s="87" t="s">
        <v>106</v>
      </c>
      <c r="U52" s="130" t="s">
        <v>434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104.5928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103.58709999999999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102.58139999999999</v>
      </c>
      <c r="Q55" s="83"/>
      <c r="R55"/>
      <c r="T55" s="87" t="s">
        <v>108</v>
      </c>
      <c r="U55" s="130" t="s">
        <v>435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101.5757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100.57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99.564299999999989</v>
      </c>
      <c r="Q58" s="83"/>
      <c r="R58"/>
      <c r="T58" s="87" t="s">
        <v>109</v>
      </c>
      <c r="U58" s="130" t="s">
        <v>436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98.558599999999998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97.552899999999994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96.547199999999989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95.541499999999985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94.535799999999995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93.530100000000004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92.5244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91.518699999999995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90.512999999999991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39.96</v>
      </c>
      <c r="Y2" s="40">
        <v>40.590000000000003</v>
      </c>
      <c r="Z2" s="40">
        <v>39.65</v>
      </c>
      <c r="AA2" s="368">
        <v>40.58</v>
      </c>
      <c r="AB2" s="95">
        <v>510700</v>
      </c>
      <c r="AC2" s="243">
        <v>40.58</v>
      </c>
      <c r="AD2" s="2">
        <f>Y2-Z2</f>
        <v>0.94000000000000483</v>
      </c>
      <c r="AE2" s="138">
        <f>AC2/AC3-1</f>
        <v>1.5007503751875984E-2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42697</v>
      </c>
      <c r="X3" s="368">
        <v>39.31</v>
      </c>
      <c r="Y3" s="40">
        <v>40.21</v>
      </c>
      <c r="Z3" s="40">
        <v>39.31</v>
      </c>
      <c r="AA3" s="368">
        <v>39.979999999999997</v>
      </c>
      <c r="AB3" s="95">
        <v>1123000</v>
      </c>
      <c r="AC3" s="243">
        <v>39.979999999999997</v>
      </c>
      <c r="AD3" s="2">
        <f>Y3-Z3</f>
        <v>0.89999999999999858</v>
      </c>
      <c r="AE3" s="138">
        <f>AC3/AC4-1</f>
        <v>-6.7080745341615566E-3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40.71</v>
      </c>
      <c r="R4" s="556">
        <v>1.52E-2</v>
      </c>
      <c r="T4" s="121"/>
      <c r="W4" s="94">
        <v>42696</v>
      </c>
      <c r="X4" s="368">
        <v>39.85</v>
      </c>
      <c r="Y4" s="40">
        <v>40.35</v>
      </c>
      <c r="Z4" s="40">
        <v>39.46</v>
      </c>
      <c r="AA4" s="368">
        <v>40.25</v>
      </c>
      <c r="AB4" s="95">
        <v>1451900</v>
      </c>
      <c r="AC4" s="243">
        <v>40.25</v>
      </c>
      <c r="AD4" s="2">
        <f t="shared" ref="AD4:AD67" si="0">Y4-Z4</f>
        <v>0.89000000000000057</v>
      </c>
      <c r="AE4" s="138">
        <f t="shared" ref="AE4:AE67" si="1">AC4/AC5-1</f>
        <v>1.6670876483960484E-2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2035.5</v>
      </c>
      <c r="W5" s="94">
        <v>42695</v>
      </c>
      <c r="X5" s="368">
        <v>39.79</v>
      </c>
      <c r="Y5" s="40">
        <v>40.119999999999997</v>
      </c>
      <c r="Z5" s="40">
        <v>39.46</v>
      </c>
      <c r="AA5" s="368">
        <v>39.590000000000003</v>
      </c>
      <c r="AB5" s="95">
        <v>1324100</v>
      </c>
      <c r="AC5" s="243">
        <v>39.590000000000003</v>
      </c>
      <c r="AD5" s="2">
        <f t="shared" si="0"/>
        <v>0.65999999999999659</v>
      </c>
      <c r="AE5" s="138">
        <f t="shared" si="1"/>
        <v>-2.2681451612902581E-3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42692</v>
      </c>
      <c r="X6" s="368">
        <v>39.68</v>
      </c>
      <c r="Y6" s="40">
        <v>40.07</v>
      </c>
      <c r="Z6" s="40">
        <v>39.14</v>
      </c>
      <c r="AA6" s="368">
        <v>39.68</v>
      </c>
      <c r="AB6" s="95">
        <v>1597400</v>
      </c>
      <c r="AC6" s="243">
        <v>39.68</v>
      </c>
      <c r="AD6" s="2">
        <f t="shared" si="0"/>
        <v>0.92999999999999972</v>
      </c>
      <c r="AE6" s="138">
        <f t="shared" si="1"/>
        <v>-3.7660055234747247E-3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399.46000000000004</v>
      </c>
      <c r="R7">
        <v>50</v>
      </c>
      <c r="T7" s="85"/>
      <c r="W7" s="94">
        <v>42691</v>
      </c>
      <c r="X7" s="368">
        <v>39.6</v>
      </c>
      <c r="Y7" s="40">
        <v>40.049999999999997</v>
      </c>
      <c r="Z7" s="40">
        <v>39.33</v>
      </c>
      <c r="AA7" s="368">
        <v>39.83</v>
      </c>
      <c r="AB7" s="95">
        <v>1294200</v>
      </c>
      <c r="AC7" s="243">
        <v>39.83</v>
      </c>
      <c r="AD7" s="2">
        <f t="shared" si="0"/>
        <v>0.71999999999999886</v>
      </c>
      <c r="AE7" s="138">
        <f t="shared" si="1"/>
        <v>6.5706343189284588E-3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206.5</v>
      </c>
      <c r="W8" s="94">
        <v>42690</v>
      </c>
      <c r="X8" s="368">
        <v>40.130000000000003</v>
      </c>
      <c r="Y8" s="40">
        <v>40.130000000000003</v>
      </c>
      <c r="Z8" s="40">
        <v>39.1</v>
      </c>
      <c r="AA8" s="368">
        <v>39.57</v>
      </c>
      <c r="AB8" s="95">
        <v>1252400</v>
      </c>
      <c r="AC8" s="243">
        <v>39.57</v>
      </c>
      <c r="AD8" s="2">
        <f t="shared" si="0"/>
        <v>1.0300000000000011</v>
      </c>
      <c r="AE8" s="138">
        <f t="shared" si="1"/>
        <v>-1.4936519790888725E-2</v>
      </c>
    </row>
    <row r="9" spans="1:40" x14ac:dyDescent="0.25">
      <c r="O9" s="11" t="s">
        <v>219</v>
      </c>
      <c r="P9"/>
      <c r="Q9" s="138">
        <f>IF(Q2=0, 0, Q8/Q6)</f>
        <v>0.11290322580645161</v>
      </c>
      <c r="W9" s="94">
        <v>42689</v>
      </c>
      <c r="X9" s="368">
        <v>41.49</v>
      </c>
      <c r="Y9" s="40">
        <v>41.49</v>
      </c>
      <c r="Z9" s="40">
        <v>40.1</v>
      </c>
      <c r="AA9" s="368">
        <v>40.17</v>
      </c>
      <c r="AB9" s="95">
        <v>1996800</v>
      </c>
      <c r="AC9" s="243">
        <v>40.17</v>
      </c>
      <c r="AD9" s="2">
        <f t="shared" si="0"/>
        <v>1.3900000000000006</v>
      </c>
      <c r="AE9" s="138">
        <f t="shared" si="1"/>
        <v>-2.8301886792452824E-2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42688</v>
      </c>
      <c r="X10" s="368">
        <v>38.5</v>
      </c>
      <c r="Y10" s="40">
        <v>41.61</v>
      </c>
      <c r="Z10" s="40">
        <v>38.5</v>
      </c>
      <c r="AA10" s="368">
        <v>41.34</v>
      </c>
      <c r="AB10" s="95">
        <v>3492900</v>
      </c>
      <c r="AC10" s="243">
        <v>41.34</v>
      </c>
      <c r="AD10" s="2">
        <f t="shared" si="0"/>
        <v>3.1099999999999994</v>
      </c>
      <c r="AE10" s="138">
        <f t="shared" si="1"/>
        <v>7.6002082248828762E-2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37.68</v>
      </c>
      <c r="Y11" s="40">
        <v>39.04</v>
      </c>
      <c r="Z11" s="40">
        <v>37.07</v>
      </c>
      <c r="AA11" s="368">
        <v>38.42</v>
      </c>
      <c r="AB11" s="95">
        <v>3202300</v>
      </c>
      <c r="AC11" s="243">
        <v>38.42</v>
      </c>
      <c r="AD11" s="2">
        <f t="shared" si="0"/>
        <v>1.9699999999999989</v>
      </c>
      <c r="AE11" s="138">
        <f t="shared" si="1"/>
        <v>1.1851461680274067E-2</v>
      </c>
      <c r="AK11" s="234"/>
      <c r="AN11" s="234"/>
    </row>
    <row r="12" spans="1:40" x14ac:dyDescent="0.25">
      <c r="W12" s="94">
        <v>42684</v>
      </c>
      <c r="X12" s="368">
        <v>35.799999999999997</v>
      </c>
      <c r="Y12" s="40">
        <v>38.520000000000003</v>
      </c>
      <c r="Z12" s="40">
        <v>35.799999999999997</v>
      </c>
      <c r="AA12" s="368">
        <v>37.97</v>
      </c>
      <c r="AB12" s="95">
        <v>4985600</v>
      </c>
      <c r="AC12" s="243">
        <v>37.97</v>
      </c>
      <c r="AD12" s="2">
        <f t="shared" si="0"/>
        <v>2.720000000000006</v>
      </c>
      <c r="AE12" s="138">
        <f t="shared" si="1"/>
        <v>6.8674359696031528E-2</v>
      </c>
    </row>
    <row r="13" spans="1:40" x14ac:dyDescent="0.25">
      <c r="W13" s="94">
        <v>42683</v>
      </c>
      <c r="X13" s="368">
        <v>36.82</v>
      </c>
      <c r="Y13" s="40">
        <v>38.299999999999997</v>
      </c>
      <c r="Z13" s="40">
        <v>35.21</v>
      </c>
      <c r="AA13" s="368">
        <v>35.53</v>
      </c>
      <c r="AB13" s="95">
        <v>5487500</v>
      </c>
      <c r="AC13" s="243">
        <v>35.53</v>
      </c>
      <c r="AD13" s="2">
        <f t="shared" si="0"/>
        <v>3.0899999999999963</v>
      </c>
      <c r="AE13" s="138">
        <f t="shared" si="1"/>
        <v>-9.2001022233580421E-2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37.840000000000003</v>
      </c>
      <c r="Y14" s="40">
        <v>39.25</v>
      </c>
      <c r="Z14" s="40">
        <v>37.47</v>
      </c>
      <c r="AA14" s="368">
        <v>39.130000000000003</v>
      </c>
      <c r="AB14" s="95">
        <v>3036100</v>
      </c>
      <c r="AC14" s="243">
        <v>39.130000000000003</v>
      </c>
      <c r="AD14" s="2">
        <f t="shared" si="0"/>
        <v>1.7800000000000011</v>
      </c>
      <c r="AE14" s="138">
        <f t="shared" si="1"/>
        <v>3.436426116838498E-2</v>
      </c>
    </row>
    <row r="15" spans="1:40" x14ac:dyDescent="0.25">
      <c r="W15" s="94">
        <v>42681</v>
      </c>
      <c r="X15" s="368">
        <v>37.69</v>
      </c>
      <c r="Y15" s="40">
        <v>37.86</v>
      </c>
      <c r="Z15" s="40">
        <v>37.42</v>
      </c>
      <c r="AA15" s="368">
        <v>37.83</v>
      </c>
      <c r="AB15" s="95">
        <v>2555400</v>
      </c>
      <c r="AC15" s="243">
        <v>37.83</v>
      </c>
      <c r="AD15" s="2">
        <f t="shared" si="0"/>
        <v>0.43999999999999773</v>
      </c>
      <c r="AE15" s="138">
        <f t="shared" si="1"/>
        <v>2.2432432432432314E-2</v>
      </c>
      <c r="AK15" s="234"/>
      <c r="AN15" s="234"/>
    </row>
    <row r="16" spans="1:40" x14ac:dyDescent="0.25">
      <c r="W16" s="94">
        <v>42678</v>
      </c>
      <c r="X16" s="368">
        <v>36.869999999999997</v>
      </c>
      <c r="Y16" s="40">
        <v>37.79</v>
      </c>
      <c r="Z16" s="40">
        <v>36.869999999999997</v>
      </c>
      <c r="AA16" s="368">
        <v>37</v>
      </c>
      <c r="AB16" s="95">
        <v>1232300</v>
      </c>
      <c r="AC16" s="243">
        <v>37</v>
      </c>
      <c r="AD16" s="2">
        <f t="shared" si="0"/>
        <v>0.92000000000000171</v>
      </c>
      <c r="AE16" s="138">
        <f t="shared" si="1"/>
        <v>-5.6436441816716254E-3</v>
      </c>
    </row>
    <row r="17" spans="1:40" x14ac:dyDescent="0.25">
      <c r="W17" s="94">
        <v>42677</v>
      </c>
      <c r="X17" s="368">
        <v>37.6</v>
      </c>
      <c r="Y17" s="40">
        <v>37.85</v>
      </c>
      <c r="Z17" s="40">
        <v>37.020000000000003</v>
      </c>
      <c r="AA17" s="368">
        <v>37.21</v>
      </c>
      <c r="AB17" s="95">
        <v>1502000</v>
      </c>
      <c r="AC17" s="243">
        <v>37.21</v>
      </c>
      <c r="AD17" s="2">
        <f t="shared" si="0"/>
        <v>0.82999999999999829</v>
      </c>
      <c r="AE17" s="138">
        <f t="shared" si="1"/>
        <v>-7.4686583088824365E-3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37.79</v>
      </c>
      <c r="Y18" s="40">
        <v>38.32</v>
      </c>
      <c r="Z18" s="40">
        <v>37.21</v>
      </c>
      <c r="AA18" s="368">
        <v>37.49</v>
      </c>
      <c r="AB18" s="95">
        <v>1170600</v>
      </c>
      <c r="AC18" s="243">
        <v>37.49</v>
      </c>
      <c r="AD18" s="2">
        <f t="shared" si="0"/>
        <v>1.1099999999999994</v>
      </c>
      <c r="AE18" s="138">
        <f t="shared" si="1"/>
        <v>-5.5702917771883742E-3</v>
      </c>
    </row>
    <row r="19" spans="1:40" x14ac:dyDescent="0.25">
      <c r="W19" s="94">
        <v>42675</v>
      </c>
      <c r="X19" s="368">
        <v>39.11</v>
      </c>
      <c r="Y19" s="40">
        <v>39.14</v>
      </c>
      <c r="Z19" s="40">
        <v>37.21</v>
      </c>
      <c r="AA19" s="368">
        <v>37.700000000000003</v>
      </c>
      <c r="AB19" s="95">
        <v>1760000</v>
      </c>
      <c r="AC19" s="243">
        <v>37.700000000000003</v>
      </c>
      <c r="AD19" s="2">
        <f t="shared" si="0"/>
        <v>1.9299999999999997</v>
      </c>
      <c r="AE19" s="138">
        <f t="shared" si="1"/>
        <v>-3.0100334448160404E-2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38.44</v>
      </c>
      <c r="Y20" s="40">
        <v>38.96</v>
      </c>
      <c r="Z20" s="40">
        <v>38.18</v>
      </c>
      <c r="AA20" s="368">
        <v>38.869999999999997</v>
      </c>
      <c r="AB20" s="95">
        <v>1593700</v>
      </c>
      <c r="AC20" s="243">
        <v>38.869999999999997</v>
      </c>
      <c r="AD20" s="2">
        <f t="shared" si="0"/>
        <v>0.78000000000000114</v>
      </c>
      <c r="AE20" s="138">
        <f t="shared" si="1"/>
        <v>1.6474895397489364E-2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42671</v>
      </c>
      <c r="X21" s="368">
        <v>36.78</v>
      </c>
      <c r="Y21" s="40">
        <v>38.35</v>
      </c>
      <c r="Z21" s="40">
        <v>36.51</v>
      </c>
      <c r="AA21" s="368">
        <v>38.24</v>
      </c>
      <c r="AB21" s="95">
        <v>2817100</v>
      </c>
      <c r="AC21" s="243">
        <v>38.24</v>
      </c>
      <c r="AD21" s="2">
        <f t="shared" si="0"/>
        <v>1.8400000000000034</v>
      </c>
      <c r="AE21" s="138">
        <f t="shared" si="1"/>
        <v>7.0848501820218512E-2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42670</v>
      </c>
      <c r="X22" s="368">
        <v>37.43</v>
      </c>
      <c r="Y22" s="40">
        <v>37.57</v>
      </c>
      <c r="Z22" s="40">
        <v>35.57</v>
      </c>
      <c r="AA22" s="368">
        <v>35.71</v>
      </c>
      <c r="AB22" s="95">
        <v>2749300</v>
      </c>
      <c r="AC22" s="243">
        <v>35.71</v>
      </c>
      <c r="AD22" s="2">
        <f t="shared" si="0"/>
        <v>2</v>
      </c>
      <c r="AE22" s="138">
        <f t="shared" si="1"/>
        <v>-5.9520674216486658E-2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42669</v>
      </c>
      <c r="X23" s="368">
        <v>37.65</v>
      </c>
      <c r="Y23" s="40">
        <v>38.29</v>
      </c>
      <c r="Z23" s="40">
        <v>37.520000000000003</v>
      </c>
      <c r="AA23" s="368">
        <v>37.97</v>
      </c>
      <c r="AB23" s="95">
        <v>1070500</v>
      </c>
      <c r="AC23" s="243">
        <v>37.97</v>
      </c>
      <c r="AD23" s="2">
        <f t="shared" si="0"/>
        <v>0.76999999999999602</v>
      </c>
      <c r="AE23" s="138">
        <f t="shared" si="1"/>
        <v>6.3609859528226398E-3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42668</v>
      </c>
      <c r="X24" s="368">
        <v>37.840000000000003</v>
      </c>
      <c r="Y24" s="40">
        <v>38.090000000000003</v>
      </c>
      <c r="Z24" s="40">
        <v>37.450000000000003</v>
      </c>
      <c r="AA24" s="368">
        <v>37.729999999999997</v>
      </c>
      <c r="AB24" s="95">
        <v>1862200</v>
      </c>
      <c r="AC24" s="243">
        <v>37.729999999999997</v>
      </c>
      <c r="AD24" s="2">
        <f t="shared" si="0"/>
        <v>0.64000000000000057</v>
      </c>
      <c r="AE24" s="138">
        <f t="shared" si="1"/>
        <v>-8.6705202312140628E-3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42667</v>
      </c>
      <c r="X25" s="368">
        <v>38.36</v>
      </c>
      <c r="Y25" s="40">
        <v>39.19</v>
      </c>
      <c r="Z25" s="40">
        <v>37.99</v>
      </c>
      <c r="AA25" s="368">
        <v>38.06</v>
      </c>
      <c r="AB25" s="95">
        <v>2834700</v>
      </c>
      <c r="AC25" s="243">
        <v>38.06</v>
      </c>
      <c r="AD25" s="2">
        <f t="shared" si="0"/>
        <v>1.1999999999999957</v>
      </c>
      <c r="AE25" s="138">
        <f t="shared" si="1"/>
        <v>1.8425901553040802E-3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42664</v>
      </c>
      <c r="X26" s="368">
        <v>38.42</v>
      </c>
      <c r="Y26" s="40">
        <v>38.54</v>
      </c>
      <c r="Z26" s="40">
        <v>37.799999999999997</v>
      </c>
      <c r="AA26" s="368">
        <v>37.99</v>
      </c>
      <c r="AB26" s="95">
        <v>3208100</v>
      </c>
      <c r="AC26" s="243">
        <v>37.99</v>
      </c>
      <c r="AD26" s="2">
        <f t="shared" si="0"/>
        <v>0.74000000000000199</v>
      </c>
      <c r="AE26" s="138">
        <f t="shared" si="1"/>
        <v>-1.9359834796076392E-2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42663</v>
      </c>
      <c r="X27" s="368">
        <v>38.200000000000003</v>
      </c>
      <c r="Y27" s="40">
        <v>38.799999999999997</v>
      </c>
      <c r="Z27" s="40">
        <v>37.69</v>
      </c>
      <c r="AA27" s="368">
        <v>38.74</v>
      </c>
      <c r="AB27" s="95">
        <v>1134700</v>
      </c>
      <c r="AC27" s="243">
        <v>38.74</v>
      </c>
      <c r="AD27" s="2">
        <f t="shared" si="0"/>
        <v>1.1099999999999994</v>
      </c>
      <c r="AE27" s="138">
        <f t="shared" si="1"/>
        <v>1.6531094200997076E-2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42662</v>
      </c>
      <c r="X28" s="368">
        <v>37.659999999999997</v>
      </c>
      <c r="Y28" s="40">
        <v>38.22</v>
      </c>
      <c r="Z28" s="40">
        <v>37.4</v>
      </c>
      <c r="AA28" s="368">
        <v>38.11</v>
      </c>
      <c r="AB28" s="95">
        <v>1417800</v>
      </c>
      <c r="AC28" s="243">
        <v>38.11</v>
      </c>
      <c r="AD28" s="2">
        <f t="shared" si="0"/>
        <v>0.82000000000000028</v>
      </c>
      <c r="AE28" s="138">
        <f t="shared" si="1"/>
        <v>-3.6601307189542132E-3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42661</v>
      </c>
      <c r="X29" s="368">
        <v>37.96</v>
      </c>
      <c r="Y29" s="40">
        <v>38.67</v>
      </c>
      <c r="Z29" s="40">
        <v>37.9</v>
      </c>
      <c r="AA29" s="368">
        <v>38.25</v>
      </c>
      <c r="AB29" s="95">
        <v>1310400</v>
      </c>
      <c r="AC29" s="243">
        <v>38.25</v>
      </c>
      <c r="AD29" s="2">
        <f t="shared" si="0"/>
        <v>0.77000000000000313</v>
      </c>
      <c r="AE29" s="138">
        <f t="shared" si="1"/>
        <v>2.0816653322658141E-2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42660</v>
      </c>
      <c r="X30" s="368">
        <v>37.44</v>
      </c>
      <c r="Y30" s="40">
        <v>37.619999999999997</v>
      </c>
      <c r="Z30" s="40">
        <v>37.21</v>
      </c>
      <c r="AA30" s="368">
        <v>37.47</v>
      </c>
      <c r="AB30" s="95">
        <v>1765100</v>
      </c>
      <c r="AC30" s="243">
        <v>37.47</v>
      </c>
      <c r="AD30" s="2">
        <f t="shared" si="0"/>
        <v>0.40999999999999659</v>
      </c>
      <c r="AE30" s="138">
        <f t="shared" si="1"/>
        <v>3.7503348513259205E-3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42657</v>
      </c>
      <c r="X31" s="368">
        <v>37.25</v>
      </c>
      <c r="Y31" s="40">
        <v>37.89</v>
      </c>
      <c r="Z31" s="40">
        <v>37.1</v>
      </c>
      <c r="AA31" s="368">
        <v>37.33</v>
      </c>
      <c r="AB31" s="95">
        <v>2125200</v>
      </c>
      <c r="AC31" s="243">
        <v>37.33</v>
      </c>
      <c r="AD31" s="2">
        <f t="shared" si="0"/>
        <v>0.78999999999999915</v>
      </c>
      <c r="AE31" s="138">
        <f t="shared" si="1"/>
        <v>-1.2172532415983039E-2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37.46</v>
      </c>
      <c r="Y32" s="40">
        <v>38.049999999999997</v>
      </c>
      <c r="Z32" s="40">
        <v>37.450000000000003</v>
      </c>
      <c r="AA32" s="368">
        <v>37.79</v>
      </c>
      <c r="AB32" s="95">
        <v>1569500</v>
      </c>
      <c r="AC32" s="243">
        <v>37.79</v>
      </c>
      <c r="AD32" s="2">
        <f t="shared" si="0"/>
        <v>0.59999999999999432</v>
      </c>
      <c r="AE32" s="138">
        <f t="shared" si="1"/>
        <v>-7.6155462184873679E-3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37.950000000000003</v>
      </c>
      <c r="Y33" s="40">
        <v>38.24</v>
      </c>
      <c r="Z33" s="40">
        <v>37.6</v>
      </c>
      <c r="AA33" s="368">
        <v>38.08</v>
      </c>
      <c r="AB33" s="95">
        <v>1455400</v>
      </c>
      <c r="AC33" s="243">
        <v>38.08</v>
      </c>
      <c r="AD33" s="2">
        <f t="shared" si="0"/>
        <v>0.64000000000000057</v>
      </c>
      <c r="AE33" s="138">
        <f t="shared" si="1"/>
        <v>3.4255599472989839E-3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38.51</v>
      </c>
      <c r="Y34" s="40">
        <v>38.520000000000003</v>
      </c>
      <c r="Z34" s="40">
        <v>37.69</v>
      </c>
      <c r="AA34" s="368">
        <v>37.950000000000003</v>
      </c>
      <c r="AB34" s="95">
        <v>1747800</v>
      </c>
      <c r="AC34" s="243">
        <v>37.950000000000003</v>
      </c>
      <c r="AD34" s="2">
        <f t="shared" si="0"/>
        <v>0.8300000000000054</v>
      </c>
      <c r="AE34" s="138">
        <f t="shared" si="1"/>
        <v>-1.3773388773388628E-2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38.54</v>
      </c>
      <c r="Y35" s="40">
        <v>38.659999999999997</v>
      </c>
      <c r="Z35" s="40">
        <v>38.35</v>
      </c>
      <c r="AA35" s="368">
        <v>38.479999999999997</v>
      </c>
      <c r="AB35" s="95">
        <v>1216600</v>
      </c>
      <c r="AC35" s="243">
        <v>38.479999999999997</v>
      </c>
      <c r="AD35" s="2">
        <f t="shared" si="0"/>
        <v>0.30999999999999517</v>
      </c>
      <c r="AE35" s="138">
        <f t="shared" si="1"/>
        <v>5.2002080083202173E-4</v>
      </c>
    </row>
    <row r="36" spans="1:31" x14ac:dyDescent="0.25">
      <c r="W36" s="94">
        <v>42650</v>
      </c>
      <c r="X36" s="368">
        <v>38.590000000000003</v>
      </c>
      <c r="Y36" s="40">
        <v>38.729999999999997</v>
      </c>
      <c r="Z36" s="40">
        <v>38.31</v>
      </c>
      <c r="AA36" s="368">
        <v>38.46</v>
      </c>
      <c r="AB36" s="95">
        <v>3508000</v>
      </c>
      <c r="AC36" s="243">
        <v>38.46</v>
      </c>
      <c r="AD36" s="2">
        <f t="shared" si="0"/>
        <v>0.4199999999999946</v>
      </c>
      <c r="AE36" s="138">
        <f t="shared" si="1"/>
        <v>-4.6583850931677384E-3</v>
      </c>
    </row>
    <row r="37" spans="1:31" x14ac:dyDescent="0.25">
      <c r="L37" t="s">
        <v>218</v>
      </c>
      <c r="M37" s="2">
        <f>M55+K55-F55</f>
        <v>192.96000000000004</v>
      </c>
      <c r="W37" s="94">
        <v>42649</v>
      </c>
      <c r="X37" s="368">
        <v>38.29</v>
      </c>
      <c r="Y37" s="40">
        <v>38.68</v>
      </c>
      <c r="Z37" s="40">
        <v>37.979999999999997</v>
      </c>
      <c r="AA37" s="368">
        <v>38.64</v>
      </c>
      <c r="AB37" s="95">
        <v>2145500</v>
      </c>
      <c r="AC37" s="243">
        <v>38.64</v>
      </c>
      <c r="AD37" s="2">
        <f t="shared" si="0"/>
        <v>0.70000000000000284</v>
      </c>
      <c r="AE37" s="138">
        <f t="shared" si="1"/>
        <v>9.9320439100889502E-3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36.92</v>
      </c>
      <c r="Y38" s="40">
        <v>38.340000000000003</v>
      </c>
      <c r="Z38" s="40">
        <v>36.200000000000003</v>
      </c>
      <c r="AA38" s="368">
        <v>38.26</v>
      </c>
      <c r="AB38" s="95">
        <v>3726700</v>
      </c>
      <c r="AC38" s="243">
        <v>38.26</v>
      </c>
      <c r="AD38" s="2">
        <f t="shared" si="0"/>
        <v>2.1400000000000006</v>
      </c>
      <c r="AE38" s="138">
        <f t="shared" si="1"/>
        <v>5.5190538764784414E-3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8">
        <v>37.31</v>
      </c>
      <c r="Y39" s="40">
        <v>38.14</v>
      </c>
      <c r="Z39" s="40">
        <v>37.25</v>
      </c>
      <c r="AA39" s="368">
        <v>38.049999999999997</v>
      </c>
      <c r="AB39" s="95">
        <v>1499600</v>
      </c>
      <c r="AC39" s="243">
        <v>38.049999999999997</v>
      </c>
      <c r="AD39" s="2">
        <f t="shared" si="0"/>
        <v>0.89000000000000057</v>
      </c>
      <c r="AE39" s="138">
        <f t="shared" si="1"/>
        <v>7.1466384330332033E-3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44.781000000000006</v>
      </c>
      <c r="R40" s="34"/>
      <c r="T40" s="97" t="s">
        <v>98</v>
      </c>
      <c r="U40" s="129">
        <v>39.979999999999997</v>
      </c>
      <c r="W40" s="94">
        <v>42646</v>
      </c>
      <c r="X40" s="368">
        <v>37.69</v>
      </c>
      <c r="Y40" s="40">
        <v>38.07</v>
      </c>
      <c r="Z40" s="40">
        <v>37.39</v>
      </c>
      <c r="AA40" s="368">
        <v>37.78</v>
      </c>
      <c r="AB40" s="95">
        <v>1243400</v>
      </c>
      <c r="AC40" s="243">
        <v>37.78</v>
      </c>
      <c r="AD40" s="2">
        <f t="shared" si="0"/>
        <v>0.67999999999999972</v>
      </c>
      <c r="AE40" s="138">
        <f t="shared" si="1"/>
        <v>2.1220159151194018E-3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7">P41*$Q$4</f>
        <v>44.373900000000006</v>
      </c>
      <c r="R41" s="34"/>
      <c r="T41" s="87" t="s">
        <v>99</v>
      </c>
      <c r="U41" s="130" t="s">
        <v>129</v>
      </c>
      <c r="W41" s="94">
        <v>42643</v>
      </c>
      <c r="X41" s="368">
        <v>37.32</v>
      </c>
      <c r="Y41" s="40">
        <v>38</v>
      </c>
      <c r="Z41" s="40">
        <v>36.93</v>
      </c>
      <c r="AA41" s="368">
        <v>37.700000000000003</v>
      </c>
      <c r="AB41" s="95">
        <v>1744000</v>
      </c>
      <c r="AC41" s="243">
        <v>37.700000000000003</v>
      </c>
      <c r="AD41" s="2">
        <f t="shared" si="0"/>
        <v>1.0700000000000003</v>
      </c>
      <c r="AE41" s="138">
        <f t="shared" si="1"/>
        <v>1.4531754574811817E-2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7"/>
        <v>43.966800000000006</v>
      </c>
      <c r="R42" s="34"/>
      <c r="T42" s="87" t="s">
        <v>100</v>
      </c>
      <c r="U42" s="130" t="s">
        <v>129</v>
      </c>
      <c r="W42" s="94">
        <v>42642</v>
      </c>
      <c r="X42" s="368">
        <v>37.479999999999997</v>
      </c>
      <c r="Y42" s="40">
        <v>37.5</v>
      </c>
      <c r="Z42" s="40">
        <v>36.61</v>
      </c>
      <c r="AA42" s="368">
        <v>37.159999999999997</v>
      </c>
      <c r="AB42" s="95">
        <v>1723300</v>
      </c>
      <c r="AC42" s="243">
        <v>37.159999999999997</v>
      </c>
      <c r="AD42" s="2">
        <f t="shared" si="0"/>
        <v>0.89000000000000057</v>
      </c>
      <c r="AE42" s="138">
        <f t="shared" si="1"/>
        <v>-7.4786324786325631E-3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7"/>
        <v>43.559700000000007</v>
      </c>
      <c r="R43" s="83"/>
      <c r="T43" s="87" t="s">
        <v>101</v>
      </c>
      <c r="U43" s="130" t="s">
        <v>129</v>
      </c>
      <c r="W43" s="94">
        <v>42641</v>
      </c>
      <c r="X43" s="368">
        <v>37.81</v>
      </c>
      <c r="Y43" s="40">
        <v>37.86</v>
      </c>
      <c r="Z43" s="40">
        <v>36.950000000000003</v>
      </c>
      <c r="AA43" s="368">
        <v>37.44</v>
      </c>
      <c r="AB43" s="95">
        <v>2938900</v>
      </c>
      <c r="AC43" s="243">
        <v>37.44</v>
      </c>
      <c r="AD43" s="2">
        <f t="shared" si="0"/>
        <v>0.90999999999999659</v>
      </c>
      <c r="AE43" s="138">
        <f t="shared" si="1"/>
        <v>-6.6330591668877226E-3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7"/>
        <v>43.1526</v>
      </c>
      <c r="R44" s="83"/>
      <c r="T44" s="87" t="s">
        <v>102</v>
      </c>
      <c r="U44" s="130">
        <v>45.63</v>
      </c>
      <c r="W44" s="94">
        <v>42640</v>
      </c>
      <c r="X44" s="368">
        <v>36.86</v>
      </c>
      <c r="Y44" s="40">
        <v>38</v>
      </c>
      <c r="Z44" s="40">
        <v>36.86</v>
      </c>
      <c r="AA44" s="368">
        <v>37.69</v>
      </c>
      <c r="AB44" s="95">
        <v>2505300</v>
      </c>
      <c r="AC44" s="243">
        <v>37.69</v>
      </c>
      <c r="AD44" s="2">
        <f t="shared" si="0"/>
        <v>1.1400000000000006</v>
      </c>
      <c r="AE44" s="138">
        <f t="shared" si="1"/>
        <v>2.6416122004357279E-2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7"/>
        <v>42.7455</v>
      </c>
      <c r="R45" s="83"/>
      <c r="T45" s="87" t="s">
        <v>103</v>
      </c>
      <c r="U45" s="130">
        <v>1.3984799999999999</v>
      </c>
      <c r="W45" s="94">
        <v>42639</v>
      </c>
      <c r="X45" s="368">
        <v>37.340000000000003</v>
      </c>
      <c r="Y45" s="40">
        <v>38.03</v>
      </c>
      <c r="Z45" s="40">
        <v>36.03</v>
      </c>
      <c r="AA45" s="368">
        <v>36.72</v>
      </c>
      <c r="AB45" s="95">
        <v>3167000</v>
      </c>
      <c r="AC45" s="243">
        <v>36.72</v>
      </c>
      <c r="AD45" s="2">
        <f t="shared" si="0"/>
        <v>2</v>
      </c>
      <c r="AE45" s="138">
        <f t="shared" si="1"/>
        <v>-1.8706574024585865E-2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7"/>
        <v>42.3384</v>
      </c>
      <c r="R46" s="83"/>
      <c r="T46" s="87" t="s">
        <v>122</v>
      </c>
      <c r="U46" s="232" t="s">
        <v>484</v>
      </c>
      <c r="W46" s="94">
        <v>42636</v>
      </c>
      <c r="X46" s="368">
        <v>36.92</v>
      </c>
      <c r="Y46" s="40">
        <v>37.5</v>
      </c>
      <c r="Z46" s="40">
        <v>36.479999999999997</v>
      </c>
      <c r="AA46" s="368">
        <v>37.42</v>
      </c>
      <c r="AB46" s="95">
        <v>1497600</v>
      </c>
      <c r="AC46" s="243">
        <v>37.42</v>
      </c>
      <c r="AD46" s="2">
        <f t="shared" si="0"/>
        <v>1.0200000000000031</v>
      </c>
      <c r="AE46" s="138">
        <f t="shared" si="1"/>
        <v>6.7258541834813723E-3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7"/>
        <v>41.9313</v>
      </c>
      <c r="R47" s="83"/>
      <c r="T47" s="87"/>
      <c r="U47" s="130"/>
      <c r="W47" s="94">
        <v>42635</v>
      </c>
      <c r="X47" s="368">
        <v>36.43</v>
      </c>
      <c r="Y47" s="40">
        <v>37.24</v>
      </c>
      <c r="Z47" s="40">
        <v>36.43</v>
      </c>
      <c r="AA47" s="368">
        <v>37.17</v>
      </c>
      <c r="AB47" s="95">
        <v>1599600</v>
      </c>
      <c r="AC47" s="243">
        <v>37.17</v>
      </c>
      <c r="AD47" s="2">
        <f t="shared" si="0"/>
        <v>0.81000000000000227</v>
      </c>
      <c r="AE47" s="138">
        <f t="shared" si="1"/>
        <v>2.3966942148760495E-2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7"/>
        <v>41.5242</v>
      </c>
      <c r="R48" s="83"/>
      <c r="T48" s="87" t="s">
        <v>105</v>
      </c>
      <c r="U48" s="130" t="s">
        <v>403</v>
      </c>
      <c r="W48" s="94">
        <v>42634</v>
      </c>
      <c r="X48" s="368">
        <v>36.409999999999997</v>
      </c>
      <c r="Y48" s="40">
        <v>36.64</v>
      </c>
      <c r="Z48" s="40">
        <v>35.799999999999997</v>
      </c>
      <c r="AA48" s="368">
        <v>36.299999999999997</v>
      </c>
      <c r="AB48" s="95">
        <v>1829200</v>
      </c>
      <c r="AC48" s="243">
        <v>36.299999999999997</v>
      </c>
      <c r="AD48" s="2">
        <f t="shared" si="0"/>
        <v>0.84000000000000341</v>
      </c>
      <c r="AE48" s="138">
        <f t="shared" si="1"/>
        <v>-2.754062241807631E-4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7"/>
        <v>41.117100000000001</v>
      </c>
      <c r="R49" s="83"/>
      <c r="T49" s="87" t="s">
        <v>106</v>
      </c>
      <c r="U49" s="130" t="s">
        <v>607</v>
      </c>
      <c r="W49" s="94">
        <v>42633</v>
      </c>
      <c r="X49" s="368">
        <v>35.4</v>
      </c>
      <c r="Y49" s="40">
        <v>36.43</v>
      </c>
      <c r="Z49" s="40">
        <v>35.4</v>
      </c>
      <c r="AA49" s="368">
        <v>36.31</v>
      </c>
      <c r="AB49" s="95">
        <v>1853400</v>
      </c>
      <c r="AC49" s="243">
        <v>36.31</v>
      </c>
      <c r="AD49" s="2">
        <f t="shared" si="0"/>
        <v>1.0300000000000011</v>
      </c>
      <c r="AE49" s="138">
        <f t="shared" si="1"/>
        <v>2.7447651386530714E-2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7"/>
        <v>40.71</v>
      </c>
      <c r="R50" s="83"/>
      <c r="T50" s="87" t="s">
        <v>107</v>
      </c>
      <c r="U50" s="131">
        <v>0</v>
      </c>
      <c r="W50" s="94">
        <v>42632</v>
      </c>
      <c r="X50" s="368">
        <v>35.97</v>
      </c>
      <c r="Y50" s="40">
        <v>36.04</v>
      </c>
      <c r="Z50" s="40">
        <v>35.19</v>
      </c>
      <c r="AA50" s="368">
        <v>35.340000000000003</v>
      </c>
      <c r="AB50" s="95">
        <v>1716100</v>
      </c>
      <c r="AC50" s="243">
        <v>35.340000000000003</v>
      </c>
      <c r="AD50" s="2">
        <f t="shared" si="0"/>
        <v>0.85000000000000142</v>
      </c>
      <c r="AE50" s="138">
        <f t="shared" si="1"/>
        <v>-1.1468531468531329E-2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7"/>
        <v>40.302900000000001</v>
      </c>
      <c r="R51" s="83"/>
      <c r="T51" s="87" t="s">
        <v>110</v>
      </c>
      <c r="U51" s="131">
        <v>2178510</v>
      </c>
      <c r="W51" s="94">
        <v>42629</v>
      </c>
      <c r="X51" s="368">
        <v>36.25</v>
      </c>
      <c r="Y51" s="40">
        <v>36.46</v>
      </c>
      <c r="Z51" s="40">
        <v>35.65</v>
      </c>
      <c r="AA51" s="368">
        <v>35.75</v>
      </c>
      <c r="AB51" s="95">
        <v>3015400</v>
      </c>
      <c r="AC51" s="243">
        <v>35.75</v>
      </c>
      <c r="AD51" s="2">
        <f t="shared" si="0"/>
        <v>0.81000000000000227</v>
      </c>
      <c r="AE51" s="138">
        <f t="shared" si="1"/>
        <v>-1.3520971302428353E-2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7"/>
        <v>39.895800000000001</v>
      </c>
      <c r="R52" s="83"/>
      <c r="T52" s="87" t="s">
        <v>108</v>
      </c>
      <c r="U52" s="130" t="s">
        <v>608</v>
      </c>
      <c r="W52" s="94">
        <v>42628</v>
      </c>
      <c r="X52" s="368">
        <v>35.770000000000003</v>
      </c>
      <c r="Y52" s="40">
        <v>36.49</v>
      </c>
      <c r="Z52" s="40">
        <v>35.76</v>
      </c>
      <c r="AA52" s="368">
        <v>36.24</v>
      </c>
      <c r="AB52" s="95">
        <v>2577600</v>
      </c>
      <c r="AC52" s="243">
        <v>36.24</v>
      </c>
      <c r="AD52" s="2">
        <f t="shared" si="0"/>
        <v>0.73000000000000398</v>
      </c>
      <c r="AE52" s="138">
        <f t="shared" si="1"/>
        <v>7.7864293659621886E-3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7"/>
        <v>39.488700000000001</v>
      </c>
      <c r="R53" s="83"/>
      <c r="T53" s="87" t="s">
        <v>111</v>
      </c>
      <c r="U53" s="130">
        <v>15.46</v>
      </c>
      <c r="W53" s="94">
        <v>42627</v>
      </c>
      <c r="X53" s="368">
        <v>35.32</v>
      </c>
      <c r="Y53" s="40">
        <v>35.99</v>
      </c>
      <c r="Z53" s="40">
        <v>35.020000000000003</v>
      </c>
      <c r="AA53" s="368">
        <v>35.96</v>
      </c>
      <c r="AB53" s="95">
        <v>2266700</v>
      </c>
      <c r="AC53" s="243">
        <v>35.96</v>
      </c>
      <c r="AD53" s="2">
        <f t="shared" si="0"/>
        <v>0.96999999999999886</v>
      </c>
      <c r="AE53" s="138">
        <f t="shared" si="1"/>
        <v>1.8985548313970035E-2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7"/>
        <v>39.081600000000002</v>
      </c>
      <c r="R54" s="83"/>
      <c r="T54" s="87" t="s">
        <v>112</v>
      </c>
      <c r="U54" s="130">
        <v>2.63</v>
      </c>
      <c r="W54" s="94">
        <v>42626</v>
      </c>
      <c r="X54" s="368">
        <v>35.1</v>
      </c>
      <c r="Y54" s="40">
        <v>35.450000000000003</v>
      </c>
      <c r="Z54" s="40">
        <v>34.75</v>
      </c>
      <c r="AA54" s="368">
        <v>35.29</v>
      </c>
      <c r="AB54" s="95">
        <v>2021100</v>
      </c>
      <c r="AC54" s="243">
        <v>35.29</v>
      </c>
      <c r="AD54" s="2">
        <f t="shared" si="0"/>
        <v>0.70000000000000284</v>
      </c>
      <c r="AE54" s="138">
        <f t="shared" si="1"/>
        <v>1.1347517730495582E-3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7"/>
        <v>38.674500000000002</v>
      </c>
      <c r="R55" s="83"/>
      <c r="T55" s="87" t="s">
        <v>109</v>
      </c>
      <c r="U55" s="130" t="s">
        <v>123</v>
      </c>
      <c r="W55" s="94">
        <v>42625</v>
      </c>
      <c r="X55" s="368">
        <v>34.42</v>
      </c>
      <c r="Y55" s="40">
        <v>35.32</v>
      </c>
      <c r="Z55" s="40">
        <v>34.17</v>
      </c>
      <c r="AA55" s="368">
        <v>35.25</v>
      </c>
      <c r="AB55" s="95">
        <v>1691600</v>
      </c>
      <c r="AC55" s="243">
        <v>35.25</v>
      </c>
      <c r="AD55" s="2">
        <f t="shared" si="0"/>
        <v>1.1499999999999986</v>
      </c>
      <c r="AE55" s="138">
        <f t="shared" si="1"/>
        <v>2.1739130434782705E-2</v>
      </c>
    </row>
    <row r="56" spans="1:31" x14ac:dyDescent="0.25">
      <c r="O56" s="2"/>
      <c r="P56" s="83">
        <v>0.94</v>
      </c>
      <c r="Q56" s="83">
        <f t="shared" si="17"/>
        <v>38.267400000000002</v>
      </c>
      <c r="R56" s="83"/>
      <c r="W56" s="94">
        <v>42622</v>
      </c>
      <c r="X56" s="368">
        <v>34.4</v>
      </c>
      <c r="Y56" s="40">
        <v>34.61</v>
      </c>
      <c r="Z56" s="40">
        <v>34.159999999999997</v>
      </c>
      <c r="AA56" s="368">
        <v>34.5</v>
      </c>
      <c r="AB56" s="95">
        <v>3201500</v>
      </c>
      <c r="AC56" s="243">
        <v>34.5</v>
      </c>
      <c r="AD56" s="2">
        <f t="shared" si="0"/>
        <v>0.45000000000000284</v>
      </c>
      <c r="AE56" s="138">
        <f t="shared" si="1"/>
        <v>2.9069767441860517E-3</v>
      </c>
    </row>
    <row r="57" spans="1:31" x14ac:dyDescent="0.25">
      <c r="O57" s="2"/>
      <c r="P57" s="83">
        <v>0.93</v>
      </c>
      <c r="Q57" s="83">
        <f t="shared" si="17"/>
        <v>37.860300000000002</v>
      </c>
      <c r="R57" s="83"/>
      <c r="W57" s="94">
        <v>42621</v>
      </c>
      <c r="X57" s="368">
        <v>35</v>
      </c>
      <c r="Y57" s="40">
        <v>35.03</v>
      </c>
      <c r="Z57" s="40">
        <v>34.36</v>
      </c>
      <c r="AA57" s="368">
        <v>34.4</v>
      </c>
      <c r="AB57" s="95">
        <v>1741300</v>
      </c>
      <c r="AC57" s="243">
        <v>34.4</v>
      </c>
      <c r="AD57" s="2">
        <f t="shared" si="0"/>
        <v>0.67000000000000171</v>
      </c>
      <c r="AE57" s="138">
        <f t="shared" si="1"/>
        <v>-1.6299685444666867E-2</v>
      </c>
    </row>
    <row r="58" spans="1:31" x14ac:dyDescent="0.25">
      <c r="O58" s="2"/>
      <c r="P58" s="83">
        <v>0.92</v>
      </c>
      <c r="Q58" s="83">
        <f t="shared" si="17"/>
        <v>37.453200000000002</v>
      </c>
      <c r="R58" s="83"/>
      <c r="W58" s="94">
        <v>42620</v>
      </c>
      <c r="X58" s="368">
        <v>35.270000000000003</v>
      </c>
      <c r="Y58" s="40">
        <v>35.479999999999997</v>
      </c>
      <c r="Z58" s="40">
        <v>34.83</v>
      </c>
      <c r="AA58" s="368">
        <v>34.97</v>
      </c>
      <c r="AB58" s="95">
        <v>2314300</v>
      </c>
      <c r="AC58" s="243">
        <v>34.97</v>
      </c>
      <c r="AD58" s="2">
        <f t="shared" si="0"/>
        <v>0.64999999999999858</v>
      </c>
      <c r="AE58" s="138">
        <f t="shared" si="1"/>
        <v>-9.6290002832060129E-3</v>
      </c>
    </row>
    <row r="59" spans="1:31" x14ac:dyDescent="0.25">
      <c r="O59" s="2"/>
      <c r="P59" s="83">
        <v>0.91</v>
      </c>
      <c r="Q59" s="83">
        <f t="shared" si="17"/>
        <v>37.046100000000003</v>
      </c>
      <c r="R59" s="83"/>
      <c r="W59" s="94">
        <v>42619</v>
      </c>
      <c r="X59" s="368">
        <v>35.729999999999997</v>
      </c>
      <c r="Y59" s="40">
        <v>35.81</v>
      </c>
      <c r="Z59" s="40">
        <v>35.22</v>
      </c>
      <c r="AA59" s="368">
        <v>35.31</v>
      </c>
      <c r="AB59" s="95">
        <v>1538800</v>
      </c>
      <c r="AC59" s="243">
        <v>35.31</v>
      </c>
      <c r="AD59" s="2">
        <f t="shared" si="0"/>
        <v>0.59000000000000341</v>
      </c>
      <c r="AE59" s="138">
        <f t="shared" si="1"/>
        <v>-8.4245998315078952E-3</v>
      </c>
    </row>
    <row r="60" spans="1:31" x14ac:dyDescent="0.25">
      <c r="O60" s="2"/>
      <c r="P60" s="83">
        <v>0.9</v>
      </c>
      <c r="Q60" s="83">
        <f t="shared" si="17"/>
        <v>36.639000000000003</v>
      </c>
      <c r="R60" s="83"/>
      <c r="W60" s="94">
        <v>42615</v>
      </c>
      <c r="X60" s="368">
        <v>36.270000000000003</v>
      </c>
      <c r="Y60" s="40">
        <v>36.909999999999997</v>
      </c>
      <c r="Z60" s="40">
        <v>35.36</v>
      </c>
      <c r="AA60" s="368">
        <v>35.61</v>
      </c>
      <c r="AB60" s="95">
        <v>3946400</v>
      </c>
      <c r="AC60" s="243">
        <v>35.61</v>
      </c>
      <c r="AD60" s="2">
        <f t="shared" si="0"/>
        <v>1.5499999999999972</v>
      </c>
      <c r="AE60" s="138">
        <f t="shared" si="1"/>
        <v>-3.886639676113357E-2</v>
      </c>
    </row>
    <row r="61" spans="1:31" x14ac:dyDescent="0.25">
      <c r="W61" s="94">
        <v>42614</v>
      </c>
      <c r="X61" s="368">
        <v>37.47</v>
      </c>
      <c r="Y61" s="40">
        <v>38.31</v>
      </c>
      <c r="Z61" s="40">
        <v>36.5</v>
      </c>
      <c r="AA61" s="368">
        <v>37.049999999999997</v>
      </c>
      <c r="AB61" s="95">
        <v>4218100</v>
      </c>
      <c r="AC61" s="243">
        <v>37.049999999999997</v>
      </c>
      <c r="AD61" s="2">
        <f t="shared" si="0"/>
        <v>1.8100000000000023</v>
      </c>
      <c r="AE61" s="138">
        <f t="shared" si="1"/>
        <v>3.2320980774589003E-2</v>
      </c>
    </row>
    <row r="62" spans="1:31" x14ac:dyDescent="0.25">
      <c r="W62" s="94">
        <v>42613</v>
      </c>
      <c r="X62" s="368">
        <v>35.93</v>
      </c>
      <c r="Y62" s="40">
        <v>36.36</v>
      </c>
      <c r="Z62" s="40">
        <v>35.64</v>
      </c>
      <c r="AA62" s="368">
        <v>35.89</v>
      </c>
      <c r="AB62" s="95">
        <v>1947000</v>
      </c>
      <c r="AC62" s="243">
        <v>35.89</v>
      </c>
      <c r="AD62" s="2">
        <f t="shared" si="0"/>
        <v>0.71999999999999886</v>
      </c>
      <c r="AE62" s="138">
        <f t="shared" si="1"/>
        <v>1.1157601115758808E-3</v>
      </c>
    </row>
    <row r="63" spans="1:31" x14ac:dyDescent="0.25">
      <c r="W63" s="94">
        <v>42612</v>
      </c>
      <c r="X63" s="368">
        <v>35.630000000000003</v>
      </c>
      <c r="Y63" s="40">
        <v>36</v>
      </c>
      <c r="Z63" s="40">
        <v>35.39</v>
      </c>
      <c r="AA63" s="368">
        <v>35.85</v>
      </c>
      <c r="AB63" s="95">
        <v>2066400</v>
      </c>
      <c r="AC63" s="243">
        <v>35.85</v>
      </c>
      <c r="AD63" s="2">
        <f t="shared" si="0"/>
        <v>0.60999999999999943</v>
      </c>
      <c r="AE63" s="138">
        <f t="shared" si="1"/>
        <v>9.2905405405405705E-3</v>
      </c>
    </row>
    <row r="64" spans="1:31" x14ac:dyDescent="0.25">
      <c r="W64" s="94">
        <v>42611</v>
      </c>
      <c r="X64" s="368">
        <v>36.04</v>
      </c>
      <c r="Y64" s="40">
        <v>36.619999999999997</v>
      </c>
      <c r="Z64" s="40">
        <v>35.36</v>
      </c>
      <c r="AA64" s="368">
        <v>35.520000000000003</v>
      </c>
      <c r="AB64" s="95">
        <v>2716600</v>
      </c>
      <c r="AC64" s="243">
        <v>35.520000000000003</v>
      </c>
      <c r="AD64" s="2">
        <f t="shared" si="0"/>
        <v>1.259999999999998</v>
      </c>
      <c r="AE64" s="138">
        <f t="shared" si="1"/>
        <v>-7.8212290502791548E-3</v>
      </c>
    </row>
    <row r="65" spans="23:31" x14ac:dyDescent="0.25">
      <c r="W65" s="94">
        <v>42608</v>
      </c>
      <c r="X65" s="368">
        <v>36.15</v>
      </c>
      <c r="Y65" s="40">
        <v>36.369999999999997</v>
      </c>
      <c r="Z65" s="40">
        <v>35.68</v>
      </c>
      <c r="AA65" s="368">
        <v>35.799999999999997</v>
      </c>
      <c r="AB65" s="95">
        <v>2550200</v>
      </c>
      <c r="AC65" s="243">
        <v>35.799999999999997</v>
      </c>
      <c r="AD65" s="2">
        <f t="shared" si="0"/>
        <v>0.68999999999999773</v>
      </c>
      <c r="AE65" s="138">
        <f t="shared" si="1"/>
        <v>-1.0503040353786686E-2</v>
      </c>
    </row>
    <row r="66" spans="23:31" x14ac:dyDescent="0.25">
      <c r="W66" s="94">
        <v>42607</v>
      </c>
      <c r="X66" s="368">
        <v>36.68</v>
      </c>
      <c r="Y66" s="40">
        <v>36.770000000000003</v>
      </c>
      <c r="Z66" s="40">
        <v>36.159999999999997</v>
      </c>
      <c r="AA66" s="368">
        <v>36.18</v>
      </c>
      <c r="AB66" s="95">
        <v>2279500</v>
      </c>
      <c r="AC66" s="243">
        <v>36.18</v>
      </c>
      <c r="AD66" s="2">
        <f t="shared" si="0"/>
        <v>0.61000000000000654</v>
      </c>
      <c r="AE66" s="138">
        <f t="shared" si="1"/>
        <v>-1.8448182311448735E-2</v>
      </c>
    </row>
    <row r="67" spans="23:31" x14ac:dyDescent="0.25">
      <c r="W67" s="94">
        <v>42606</v>
      </c>
      <c r="X67" s="368">
        <v>37.79</v>
      </c>
      <c r="Y67" s="40">
        <v>38.06</v>
      </c>
      <c r="Z67" s="40">
        <v>36.78</v>
      </c>
      <c r="AA67" s="368">
        <v>36.86</v>
      </c>
      <c r="AB67" s="95">
        <v>2587200</v>
      </c>
      <c r="AC67" s="243">
        <v>36.86</v>
      </c>
      <c r="AD67" s="2">
        <f t="shared" si="0"/>
        <v>1.2800000000000011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2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2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2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1">
    <cfRule type="expression" dxfId="429" priority="5">
      <formula>F29&gt;0</formula>
    </cfRule>
    <cfRule type="expression" dxfId="428" priority="6">
      <formula>F29&lt;0</formula>
    </cfRule>
  </conditionalFormatting>
  <conditionalFormatting sqref="H29:H31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8">
        <v>221.1</v>
      </c>
      <c r="Y2" s="40">
        <v>221.56</v>
      </c>
      <c r="Z2" s="40">
        <v>221.01</v>
      </c>
      <c r="AA2" s="368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220.91</v>
      </c>
      <c r="T3" s="121"/>
      <c r="W3" s="94">
        <v>42697</v>
      </c>
      <c r="X3" s="368">
        <v>219.98</v>
      </c>
      <c r="Y3" s="40">
        <v>220.76</v>
      </c>
      <c r="Z3" s="40">
        <v>219.75</v>
      </c>
      <c r="AA3" s="368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220.91</v>
      </c>
      <c r="R4" s="525">
        <v>2E-3</v>
      </c>
      <c r="T4" s="121"/>
      <c r="W4" s="94">
        <v>42696</v>
      </c>
      <c r="X4" s="368">
        <v>220.51</v>
      </c>
      <c r="Y4" s="40">
        <v>220.79</v>
      </c>
      <c r="Z4" s="40">
        <v>219.73</v>
      </c>
      <c r="AA4" s="368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8">
        <v>219.17</v>
      </c>
      <c r="Y5" s="40">
        <v>220.18</v>
      </c>
      <c r="Z5" s="40">
        <v>219</v>
      </c>
      <c r="AA5" s="368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8">
        <v>219.07</v>
      </c>
      <c r="Y6" s="40">
        <v>219.27</v>
      </c>
      <c r="Z6" s="40">
        <v>218.29</v>
      </c>
      <c r="AA6" s="368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8">
        <v>218.05</v>
      </c>
      <c r="Y7" s="40">
        <v>219.06</v>
      </c>
      <c r="Z7" s="40">
        <v>217.92</v>
      </c>
      <c r="AA7" s="368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8">
        <v>217.56</v>
      </c>
      <c r="Y8" s="40">
        <v>218.14</v>
      </c>
      <c r="Z8" s="40">
        <v>217.42</v>
      </c>
      <c r="AA8" s="368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8">
        <v>217.04</v>
      </c>
      <c r="Y9" s="40">
        <v>218.28</v>
      </c>
      <c r="Z9" s="40">
        <v>216.8</v>
      </c>
      <c r="AA9" s="368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8">
        <v>217.03</v>
      </c>
      <c r="Y10" s="40">
        <v>217.27</v>
      </c>
      <c r="Z10" s="40">
        <v>215.72</v>
      </c>
      <c r="AA10" s="368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216.08</v>
      </c>
      <c r="Y11" s="40">
        <v>216.7</v>
      </c>
      <c r="Z11" s="40">
        <v>215.32</v>
      </c>
      <c r="AA11" s="368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8">
        <v>217.3</v>
      </c>
      <c r="Y12" s="40">
        <v>218.31</v>
      </c>
      <c r="Z12" s="40">
        <v>215.22</v>
      </c>
      <c r="AA12" s="368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8">
        <v>212.37</v>
      </c>
      <c r="Y13" s="40">
        <v>217.1</v>
      </c>
      <c r="Z13" s="40">
        <v>212.34</v>
      </c>
      <c r="AA13" s="368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212.69</v>
      </c>
      <c r="Y14" s="40">
        <v>214.77</v>
      </c>
      <c r="Z14" s="40">
        <v>212.38</v>
      </c>
      <c r="AA14" s="368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8">
        <v>208.55</v>
      </c>
      <c r="Y15" s="40">
        <v>213.19</v>
      </c>
      <c r="Z15" s="40">
        <v>208.55</v>
      </c>
      <c r="AA15" s="368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8">
        <v>208.91</v>
      </c>
      <c r="Y16" s="40">
        <v>209.89</v>
      </c>
      <c r="Z16" s="40">
        <v>208.38</v>
      </c>
      <c r="AA16" s="368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8">
        <v>209.99</v>
      </c>
      <c r="Y17" s="40">
        <v>210.24</v>
      </c>
      <c r="Z17" s="40">
        <v>208.46</v>
      </c>
      <c r="AA17" s="368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210.65</v>
      </c>
      <c r="Y18" s="40">
        <v>211.1</v>
      </c>
      <c r="Z18" s="40">
        <v>209.23</v>
      </c>
      <c r="AA18" s="368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8">
        <v>212.93</v>
      </c>
      <c r="Y19" s="40">
        <v>212.99</v>
      </c>
      <c r="Z19" s="40">
        <v>209.6</v>
      </c>
      <c r="AA19" s="368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212.93</v>
      </c>
      <c r="Y20" s="40">
        <v>213.19</v>
      </c>
      <c r="Z20" s="40">
        <v>212.36</v>
      </c>
      <c r="AA20" s="368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8">
        <v>213.14</v>
      </c>
      <c r="Y21" s="40">
        <v>213.93</v>
      </c>
      <c r="Z21" s="40">
        <v>211.71</v>
      </c>
      <c r="AA21" s="368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8">
        <v>214.58</v>
      </c>
      <c r="Y22" s="40">
        <v>214.62</v>
      </c>
      <c r="Z22" s="40">
        <v>213.08</v>
      </c>
      <c r="AA22" s="368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8">
        <v>213.21</v>
      </c>
      <c r="Y23" s="40">
        <v>214.42</v>
      </c>
      <c r="Z23" s="40">
        <v>212.93</v>
      </c>
      <c r="AA23" s="368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8">
        <v>214.68</v>
      </c>
      <c r="Y24" s="40">
        <v>214.98</v>
      </c>
      <c r="Z24" s="40">
        <v>213.98</v>
      </c>
      <c r="AA24" s="368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8">
        <v>215</v>
      </c>
      <c r="Y25" s="40">
        <v>215.32</v>
      </c>
      <c r="Z25" s="40">
        <v>214.48</v>
      </c>
      <c r="AA25" s="368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8">
        <v>213.88</v>
      </c>
      <c r="Y26" s="40">
        <v>214.08</v>
      </c>
      <c r="Z26" s="40">
        <v>212.76</v>
      </c>
      <c r="AA26" s="368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8">
        <v>213.87</v>
      </c>
      <c r="Y27" s="40">
        <v>214.53</v>
      </c>
      <c r="Z27" s="40">
        <v>213.11</v>
      </c>
      <c r="AA27" s="368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8">
        <v>214.02</v>
      </c>
      <c r="Y28" s="40">
        <v>214.64</v>
      </c>
      <c r="Z28" s="40">
        <v>213.6</v>
      </c>
      <c r="AA28" s="368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8">
        <v>214.24</v>
      </c>
      <c r="Y29" s="40">
        <v>214.31</v>
      </c>
      <c r="Z29" s="40">
        <v>213.27</v>
      </c>
      <c r="AA29" s="368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213.09</v>
      </c>
      <c r="Y30" s="40">
        <v>213.39</v>
      </c>
      <c r="Z30" s="40">
        <v>212.17</v>
      </c>
      <c r="AA30" s="368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214.15</v>
      </c>
      <c r="Y31" s="40">
        <v>214.69</v>
      </c>
      <c r="Z31" s="40">
        <v>213.03</v>
      </c>
      <c r="AA31" s="368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212.16</v>
      </c>
      <c r="Y32" s="40">
        <v>213.59</v>
      </c>
      <c r="Z32" s="40">
        <v>211.21</v>
      </c>
      <c r="AA32" s="368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213.59</v>
      </c>
      <c r="Y33" s="40">
        <v>214.32</v>
      </c>
      <c r="Z33" s="40">
        <v>213.01</v>
      </c>
      <c r="AA33" s="368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215.66</v>
      </c>
      <c r="Y34" s="40">
        <v>215.74</v>
      </c>
      <c r="Z34" s="40">
        <v>212.58</v>
      </c>
      <c r="AA34" s="368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216.16</v>
      </c>
      <c r="Y35" s="40">
        <v>216.7</v>
      </c>
      <c r="Z35" s="40">
        <v>215.99</v>
      </c>
      <c r="AA35" s="368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8">
        <v>216.1</v>
      </c>
      <c r="Y36" s="40">
        <v>216.3</v>
      </c>
      <c r="Z36" s="40">
        <v>214.19</v>
      </c>
      <c r="AA36" s="368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8">
        <v>215.37</v>
      </c>
      <c r="Y37" s="40">
        <v>216.04</v>
      </c>
      <c r="Z37" s="40">
        <v>214.74</v>
      </c>
      <c r="AA37" s="368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215.41</v>
      </c>
      <c r="Y38" s="40">
        <v>216.13</v>
      </c>
      <c r="Z38" s="40">
        <v>215.33</v>
      </c>
      <c r="AA38" s="368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8" t="s">
        <v>78</v>
      </c>
      <c r="Q39" s="618"/>
      <c r="R39" s="34"/>
      <c r="T39" s="91" t="s">
        <v>113</v>
      </c>
      <c r="W39" s="94">
        <v>42647</v>
      </c>
      <c r="X39" s="368">
        <v>215.91</v>
      </c>
      <c r="Y39" s="40">
        <v>216.17</v>
      </c>
      <c r="Z39" s="40">
        <v>213.99</v>
      </c>
      <c r="AA39" s="368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243.001</v>
      </c>
      <c r="R40" s="34"/>
      <c r="T40" s="97" t="s">
        <v>98</v>
      </c>
      <c r="U40" s="129">
        <v>220.7</v>
      </c>
      <c r="W40" s="94">
        <v>42646</v>
      </c>
      <c r="X40" s="368">
        <v>215.82</v>
      </c>
      <c r="Y40" s="40">
        <v>216.04</v>
      </c>
      <c r="Z40" s="40">
        <v>215.04</v>
      </c>
      <c r="AA40" s="368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240.79190000000003</v>
      </c>
      <c r="R41" s="34"/>
      <c r="T41" s="87" t="s">
        <v>99</v>
      </c>
      <c r="U41" s="130">
        <v>221.1</v>
      </c>
      <c r="W41" s="94">
        <v>42643</v>
      </c>
      <c r="X41" s="368">
        <v>215.65</v>
      </c>
      <c r="Y41" s="40">
        <v>217.12</v>
      </c>
      <c r="Z41" s="40">
        <v>215.36</v>
      </c>
      <c r="AA41" s="368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238.58280000000002</v>
      </c>
      <c r="R42" s="34"/>
      <c r="T42" s="87" t="s">
        <v>100</v>
      </c>
      <c r="U42" s="130" t="s">
        <v>609</v>
      </c>
      <c r="W42" s="94">
        <v>42642</v>
      </c>
      <c r="X42" s="368">
        <v>216.4</v>
      </c>
      <c r="Y42" s="40">
        <v>216.87</v>
      </c>
      <c r="Z42" s="40">
        <v>214.04</v>
      </c>
      <c r="AA42" s="368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236.37370000000001</v>
      </c>
      <c r="R43" s="83"/>
      <c r="T43" s="87" t="s">
        <v>101</v>
      </c>
      <c r="U43" s="130" t="s">
        <v>610</v>
      </c>
      <c r="W43" s="94">
        <v>42641</v>
      </c>
      <c r="X43" s="368">
        <v>215.83</v>
      </c>
      <c r="Y43" s="40">
        <v>216.82</v>
      </c>
      <c r="Z43" s="40">
        <v>214.71</v>
      </c>
      <c r="AA43" s="368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234.16460000000001</v>
      </c>
      <c r="R44" s="83"/>
      <c r="T44" s="87" t="s">
        <v>230</v>
      </c>
      <c r="U44" s="130">
        <v>221.62</v>
      </c>
      <c r="W44" s="94">
        <v>42640</v>
      </c>
      <c r="X44" s="368">
        <v>214.05</v>
      </c>
      <c r="Y44" s="40">
        <v>215.68</v>
      </c>
      <c r="Z44" s="40">
        <v>213.62</v>
      </c>
      <c r="AA44" s="368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231.9555</v>
      </c>
      <c r="R45" s="83"/>
      <c r="T45" s="87" t="s">
        <v>231</v>
      </c>
      <c r="U45" s="130" t="s">
        <v>611</v>
      </c>
      <c r="W45" s="94">
        <v>42639</v>
      </c>
      <c r="X45" s="368">
        <v>215.02</v>
      </c>
      <c r="Y45" s="40">
        <v>215.23</v>
      </c>
      <c r="Z45" s="40">
        <v>214.01</v>
      </c>
      <c r="AA45" s="368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229.74639999999999</v>
      </c>
      <c r="R46" s="83"/>
      <c r="T46" s="87" t="s">
        <v>232</v>
      </c>
      <c r="U46" s="232">
        <v>5.8700000000000002E-2</v>
      </c>
      <c r="W46" s="94">
        <v>42636</v>
      </c>
      <c r="X46" s="368">
        <v>216.72</v>
      </c>
      <c r="Y46" s="40">
        <v>216.88</v>
      </c>
      <c r="Z46" s="40">
        <v>215.88</v>
      </c>
      <c r="AA46" s="368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227.53730000000002</v>
      </c>
      <c r="R47" s="83"/>
      <c r="T47" s="87"/>
      <c r="U47" s="130"/>
      <c r="W47" s="94">
        <v>42635</v>
      </c>
      <c r="X47" s="368">
        <v>217</v>
      </c>
      <c r="Y47" s="40">
        <v>217.53</v>
      </c>
      <c r="Z47" s="40">
        <v>216.71</v>
      </c>
      <c r="AA47" s="368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225.32820000000001</v>
      </c>
      <c r="R48" s="83"/>
      <c r="T48" s="87" t="s">
        <v>105</v>
      </c>
      <c r="U48" s="130" t="s">
        <v>612</v>
      </c>
      <c r="W48" s="94">
        <v>42634</v>
      </c>
      <c r="X48" s="368">
        <v>214.24</v>
      </c>
      <c r="Y48" s="40">
        <v>216.03</v>
      </c>
      <c r="Z48" s="40">
        <v>213.44</v>
      </c>
      <c r="AA48" s="368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223.1191</v>
      </c>
      <c r="R49" s="83"/>
      <c r="T49" s="87" t="s">
        <v>106</v>
      </c>
      <c r="U49" s="130" t="s">
        <v>613</v>
      </c>
      <c r="W49" s="94">
        <v>42633</v>
      </c>
      <c r="X49" s="368">
        <v>214.41</v>
      </c>
      <c r="Y49" s="40">
        <v>214.59</v>
      </c>
      <c r="Z49" s="40">
        <v>213.38</v>
      </c>
      <c r="AA49" s="368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220.91</v>
      </c>
      <c r="R50" s="83"/>
      <c r="T50" s="87" t="s">
        <v>107</v>
      </c>
      <c r="U50" s="131">
        <v>37872255</v>
      </c>
      <c r="W50" s="94">
        <v>42632</v>
      </c>
      <c r="X50" s="368">
        <v>214.13</v>
      </c>
      <c r="Y50" s="40">
        <v>214.88</v>
      </c>
      <c r="Z50" s="40">
        <v>213.03</v>
      </c>
      <c r="AA50" s="368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218.70089999999999</v>
      </c>
      <c r="R51" s="83"/>
      <c r="T51" s="87" t="s">
        <v>110</v>
      </c>
      <c r="U51" s="131">
        <v>96383400</v>
      </c>
      <c r="W51" s="94">
        <v>42629</v>
      </c>
      <c r="X51" s="368">
        <v>213.48</v>
      </c>
      <c r="Y51" s="40">
        <v>213.69</v>
      </c>
      <c r="Z51" s="40">
        <v>212.57</v>
      </c>
      <c r="AA51" s="368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216.49179999999998</v>
      </c>
      <c r="R52" s="83"/>
      <c r="T52" s="87" t="s">
        <v>233</v>
      </c>
      <c r="U52" s="130">
        <v>19</v>
      </c>
      <c r="W52" s="94">
        <v>42629</v>
      </c>
      <c r="X52" s="368" t="s">
        <v>330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214.28269999999998</v>
      </c>
      <c r="R53" s="83"/>
      <c r="T53" s="87" t="s">
        <v>234</v>
      </c>
      <c r="U53" s="130">
        <v>2.08</v>
      </c>
      <c r="W53" s="94">
        <v>42628</v>
      </c>
      <c r="X53" s="368">
        <v>212.96</v>
      </c>
      <c r="Y53" s="40">
        <v>215.73</v>
      </c>
      <c r="Z53" s="40">
        <v>212.75</v>
      </c>
      <c r="AA53" s="368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212.0736</v>
      </c>
      <c r="R54" s="83"/>
      <c r="T54" s="87"/>
      <c r="U54" s="130"/>
      <c r="W54" s="94">
        <v>42627</v>
      </c>
      <c r="X54" s="368">
        <v>213.29</v>
      </c>
      <c r="Y54" s="40">
        <v>214.7</v>
      </c>
      <c r="Z54" s="40">
        <v>212.5</v>
      </c>
      <c r="AA54" s="368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209.86449999999999</v>
      </c>
      <c r="R55" s="83"/>
      <c r="T55" s="87"/>
      <c r="U55" s="130"/>
      <c r="W55" s="94">
        <v>42626</v>
      </c>
      <c r="X55" s="368">
        <v>214.84</v>
      </c>
      <c r="Y55" s="40">
        <v>215.15</v>
      </c>
      <c r="Z55" s="40">
        <v>212.5</v>
      </c>
      <c r="AA55" s="368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207.65539999999999</v>
      </c>
      <c r="R56" s="83"/>
      <c r="W56" s="94">
        <v>42625</v>
      </c>
      <c r="X56" s="368">
        <v>212.39</v>
      </c>
      <c r="Y56" s="40">
        <v>216.81</v>
      </c>
      <c r="Z56" s="40">
        <v>212.31</v>
      </c>
      <c r="AA56" s="368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205.44630000000001</v>
      </c>
      <c r="R57" s="83"/>
      <c r="W57" s="94">
        <v>42622</v>
      </c>
      <c r="X57" s="368">
        <v>216.97</v>
      </c>
      <c r="Y57" s="40">
        <v>217.03</v>
      </c>
      <c r="Z57" s="40">
        <v>213.25</v>
      </c>
      <c r="AA57" s="368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203.2372</v>
      </c>
      <c r="R58" s="83"/>
      <c r="W58" s="94">
        <v>42621</v>
      </c>
      <c r="X58" s="368">
        <v>218.62</v>
      </c>
      <c r="Y58" s="40">
        <v>218.94</v>
      </c>
      <c r="Z58" s="40">
        <v>218.15</v>
      </c>
      <c r="AA58" s="368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201.02809999999999</v>
      </c>
      <c r="R59" s="83"/>
      <c r="W59" s="94">
        <v>42620</v>
      </c>
      <c r="X59" s="368">
        <v>218.84</v>
      </c>
      <c r="Y59" s="40">
        <v>219.22</v>
      </c>
      <c r="Z59" s="40">
        <v>218.3</v>
      </c>
      <c r="AA59" s="368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198.81899999999999</v>
      </c>
      <c r="R60" s="83"/>
      <c r="W60" s="94">
        <v>42619</v>
      </c>
      <c r="X60" s="368">
        <v>218.7</v>
      </c>
      <c r="Y60" s="40">
        <v>219.12</v>
      </c>
      <c r="Z60" s="40">
        <v>217.86</v>
      </c>
      <c r="AA60" s="368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8">
        <v>218.39</v>
      </c>
      <c r="Y61" s="40">
        <v>218.87</v>
      </c>
      <c r="Z61" s="40">
        <v>217.7</v>
      </c>
      <c r="AA61" s="368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8">
        <v>217.37</v>
      </c>
      <c r="Y62" s="40">
        <v>217.73</v>
      </c>
      <c r="Z62" s="40">
        <v>216.03</v>
      </c>
      <c r="AA62" s="368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8">
        <v>217.61</v>
      </c>
      <c r="Y63" s="40">
        <v>217.75</v>
      </c>
      <c r="Z63" s="40">
        <v>216.47</v>
      </c>
      <c r="AA63" s="368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8">
        <v>218.26</v>
      </c>
      <c r="Y64" s="40">
        <v>218.59</v>
      </c>
      <c r="Z64" s="40">
        <v>217.35</v>
      </c>
      <c r="AA64" s="368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8">
        <v>217.44</v>
      </c>
      <c r="Y65" s="40">
        <v>218.67</v>
      </c>
      <c r="Z65" s="40">
        <v>217.4</v>
      </c>
      <c r="AA65" s="368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8">
        <v>217.92</v>
      </c>
      <c r="Y66" s="40">
        <v>219.12</v>
      </c>
      <c r="Z66" s="40">
        <v>216.25</v>
      </c>
      <c r="AA66" s="368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8">
        <v>217.4</v>
      </c>
      <c r="Y67" s="40">
        <v>218.19</v>
      </c>
      <c r="Z67" s="40">
        <v>217.22</v>
      </c>
      <c r="AA67" s="368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77.22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77.22</v>
      </c>
      <c r="R4" s="525">
        <v>-1E-3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437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84.942000000000007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84.169800000000009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83.397600000000011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82.625399999999999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81.853200000000001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81.081000000000003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80.308800000000005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79.536600000000007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78.764399999999995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77.992199999999997</v>
      </c>
      <c r="R46" s="83"/>
      <c r="T46" s="87" t="s">
        <v>122</v>
      </c>
      <c r="U46" s="94" t="s">
        <v>376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77.22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76.447800000000001</v>
      </c>
      <c r="R48" s="83"/>
      <c r="T48" s="87" t="s">
        <v>105</v>
      </c>
      <c r="U48" s="130" t="s">
        <v>403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75.675600000000003</v>
      </c>
      <c r="R49" s="83"/>
      <c r="T49" s="87" t="s">
        <v>106</v>
      </c>
      <c r="U49" s="130" t="s">
        <v>336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74.903399999999991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74.131199999999993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73.358999999999995</v>
      </c>
      <c r="R52" s="83"/>
      <c r="T52" s="87" t="s">
        <v>108</v>
      </c>
      <c r="U52" s="130" t="s">
        <v>438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72.586799999999997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71.814599999999999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71.042400000000001</v>
      </c>
      <c r="R55" s="83"/>
      <c r="T55" s="87" t="s">
        <v>109</v>
      </c>
      <c r="U55" s="130" t="s">
        <v>439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70.270200000000003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69.498000000000005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7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66.790000000000006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66.790000000000006</v>
      </c>
      <c r="R4" s="525">
        <v>2.3999999999999998E-3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73.469000000000008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72.801100000000005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72.133200000000016</v>
      </c>
      <c r="Q45" s="2"/>
      <c r="T45" s="108" t="s">
        <v>100</v>
      </c>
      <c r="U45" s="106" t="s">
        <v>440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71.465300000000013</v>
      </c>
      <c r="Q46" s="2"/>
      <c r="T46" s="108" t="s">
        <v>101</v>
      </c>
      <c r="U46" s="106" t="s">
        <v>441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70.79740000000001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70.129500000000007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69.461600000000004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68.793700000000001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68.125800000000012</v>
      </c>
      <c r="Q51" s="2"/>
      <c r="T51" s="108" t="s">
        <v>105</v>
      </c>
      <c r="U51" s="106" t="s">
        <v>442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67.457900000000009</v>
      </c>
      <c r="Q52" s="2"/>
      <c r="T52" s="108" t="s">
        <v>106</v>
      </c>
      <c r="U52" s="106" t="s">
        <v>357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66.790000000000006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66.122100000000003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65.4542</v>
      </c>
      <c r="T55" s="108" t="s">
        <v>108</v>
      </c>
      <c r="U55" s="106" t="s">
        <v>443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64.786300000000011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64.118400000000008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63.450500000000005</v>
      </c>
      <c r="T58" s="108" t="s">
        <v>109</v>
      </c>
      <c r="U58" s="106" t="s">
        <v>444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62.782600000000002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62.114700000000006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61.44680000000001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60.778900000000007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60.111000000000004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261</v>
      </c>
      <c r="W2" s="94">
        <v>42699</v>
      </c>
      <c r="X2" s="10">
        <v>52.4</v>
      </c>
      <c r="Y2" s="10">
        <v>52.62</v>
      </c>
      <c r="Z2" s="10">
        <v>52.04</v>
      </c>
      <c r="AA2" s="10">
        <v>52.62</v>
      </c>
      <c r="AB2" s="95">
        <v>9635500</v>
      </c>
      <c r="AC2" s="10">
        <v>52.62</v>
      </c>
      <c r="AD2" s="2">
        <f>Y2-Z2</f>
        <v>0.57999999999999829</v>
      </c>
      <c r="AE2" s="138">
        <f>AC2/AC3-1</f>
        <v>8.8190184049079523E-3</v>
      </c>
    </row>
    <row r="3" spans="1:40" x14ac:dyDescent="0.25">
      <c r="A3" s="23" t="s">
        <v>71</v>
      </c>
      <c r="B3" s="473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3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43.162000000000013</v>
      </c>
      <c r="T3" s="121"/>
      <c r="W3" s="94">
        <v>42697</v>
      </c>
      <c r="X3" s="10">
        <v>52.45</v>
      </c>
      <c r="Y3" s="10">
        <v>52.63</v>
      </c>
      <c r="Z3" s="10">
        <v>51.95</v>
      </c>
      <c r="AA3" s="10">
        <v>52.16</v>
      </c>
      <c r="AB3" s="95">
        <v>19986800</v>
      </c>
      <c r="AC3" s="10">
        <v>52.16</v>
      </c>
      <c r="AD3" s="2">
        <f>Y3-Z3</f>
        <v>0.67999999999999972</v>
      </c>
      <c r="AE3" s="138">
        <f>AC3/AC4-1</f>
        <v>-1.1489850631942744E-3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51.86</v>
      </c>
      <c r="R4" s="525">
        <v>5.4000000000000003E-3</v>
      </c>
      <c r="T4" s="121"/>
      <c r="W4" s="94">
        <v>42696</v>
      </c>
      <c r="X4" s="10">
        <v>52.43</v>
      </c>
      <c r="Y4" s="10">
        <v>52.58</v>
      </c>
      <c r="Z4" s="10">
        <v>51.81</v>
      </c>
      <c r="AA4" s="10">
        <v>52.22</v>
      </c>
      <c r="AB4" s="95">
        <v>22711800</v>
      </c>
      <c r="AC4" s="10">
        <v>52.22</v>
      </c>
      <c r="AD4" s="2">
        <f t="shared" ref="AD4:AD67" si="0">Y4-Z4</f>
        <v>0.76999999999999602</v>
      </c>
      <c r="AE4" s="138">
        <f t="shared" ref="AE4:AE67" si="1">AC4/AC5-1</f>
        <v>1.9186492709133418E-3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2074.4</v>
      </c>
      <c r="W5" s="94">
        <v>42695</v>
      </c>
      <c r="X5" s="10">
        <v>52.85</v>
      </c>
      <c r="Y5" s="10">
        <v>52.98</v>
      </c>
      <c r="Z5" s="10">
        <v>52.02</v>
      </c>
      <c r="AA5" s="10">
        <v>52.12</v>
      </c>
      <c r="AB5" s="95">
        <v>23250400</v>
      </c>
      <c r="AC5" s="10">
        <v>52.12</v>
      </c>
      <c r="AD5" s="2">
        <f t="shared" si="0"/>
        <v>0.95999999999999375</v>
      </c>
      <c r="AE5" s="138">
        <f t="shared" si="1"/>
        <v>-1.3252555850056802E-2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1726.4800000000005</v>
      </c>
      <c r="W6" s="94">
        <v>42692</v>
      </c>
      <c r="X6" s="10">
        <v>52.45</v>
      </c>
      <c r="Y6" s="10">
        <v>52.98</v>
      </c>
      <c r="Z6" s="10">
        <v>51.99</v>
      </c>
      <c r="AA6" s="10">
        <v>52.82</v>
      </c>
      <c r="AB6" s="95">
        <v>29403800</v>
      </c>
      <c r="AC6" s="10">
        <v>52.82</v>
      </c>
      <c r="AD6" s="2">
        <f t="shared" si="0"/>
        <v>0.98999999999999488</v>
      </c>
      <c r="AE6" s="138">
        <f t="shared" si="1"/>
        <v>6.2869117927224494E-3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684.33000000000493</v>
      </c>
      <c r="R7" s="30">
        <v>42709</v>
      </c>
      <c r="T7" s="85"/>
      <c r="W7" s="94">
        <v>42691</v>
      </c>
      <c r="X7" s="10">
        <v>51.39</v>
      </c>
      <c r="Y7" s="10">
        <v>52.9</v>
      </c>
      <c r="Z7" s="10">
        <v>50.96</v>
      </c>
      <c r="AA7" s="10">
        <v>52.49</v>
      </c>
      <c r="AB7" s="95">
        <v>29128600</v>
      </c>
      <c r="AC7" s="10">
        <v>52.49</v>
      </c>
      <c r="AD7" s="2">
        <f t="shared" si="0"/>
        <v>1.9399999999999977</v>
      </c>
      <c r="AE7" s="138">
        <f t="shared" si="1"/>
        <v>1.567337461300311E-2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347.91999999999962</v>
      </c>
      <c r="W8" s="94">
        <v>42690</v>
      </c>
      <c r="X8" s="10">
        <v>51.79</v>
      </c>
      <c r="Y8" s="10">
        <v>52.17</v>
      </c>
      <c r="Z8" s="10">
        <v>51.36</v>
      </c>
      <c r="AA8" s="10">
        <v>51.68</v>
      </c>
      <c r="AB8" s="95">
        <v>26774300</v>
      </c>
      <c r="AC8" s="10">
        <v>51.68</v>
      </c>
      <c r="AD8" s="2">
        <f t="shared" si="0"/>
        <v>0.81000000000000227</v>
      </c>
      <c r="AE8" s="138">
        <f t="shared" si="1"/>
        <v>-1.7303669899220497E-2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0.2015198554283858</v>
      </c>
      <c r="W9" s="94">
        <v>42689</v>
      </c>
      <c r="X9" s="10">
        <v>52.38</v>
      </c>
      <c r="Y9" s="10">
        <v>52.59</v>
      </c>
      <c r="Z9" s="10">
        <v>51.54</v>
      </c>
      <c r="AA9" s="10">
        <v>52.59</v>
      </c>
      <c r="AB9" s="95">
        <v>39149400</v>
      </c>
      <c r="AC9" s="10">
        <v>52.59</v>
      </c>
      <c r="AD9" s="2">
        <f t="shared" si="0"/>
        <v>1.0500000000000043</v>
      </c>
      <c r="AE9" s="138">
        <f t="shared" si="1"/>
        <v>-1.1837655016910809E-2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42688</v>
      </c>
      <c r="X10" s="10">
        <v>51.91</v>
      </c>
      <c r="Y10" s="10">
        <v>54.06</v>
      </c>
      <c r="Z10" s="10">
        <v>51.91</v>
      </c>
      <c r="AA10" s="10">
        <v>53.22</v>
      </c>
      <c r="AB10" s="95">
        <v>58839400</v>
      </c>
      <c r="AC10" s="10">
        <v>53.22</v>
      </c>
      <c r="AD10" s="2">
        <f t="shared" si="0"/>
        <v>2.1500000000000057</v>
      </c>
      <c r="AE10" s="138">
        <f t="shared" si="1"/>
        <v>2.8803402281074808E-2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42685</v>
      </c>
      <c r="X11" s="10">
        <v>51.09</v>
      </c>
      <c r="Y11" s="10">
        <v>51.99</v>
      </c>
      <c r="Z11" s="10">
        <v>50.73</v>
      </c>
      <c r="AA11" s="10">
        <v>51.73</v>
      </c>
      <c r="AB11" s="95">
        <v>46558300</v>
      </c>
      <c r="AC11" s="10">
        <v>51.73</v>
      </c>
      <c r="AD11" s="2">
        <f t="shared" si="0"/>
        <v>1.2600000000000051</v>
      </c>
      <c r="AE11" s="138">
        <f t="shared" si="1"/>
        <v>1.9368584156496116E-3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42684</v>
      </c>
      <c r="X12" s="10">
        <v>48.93</v>
      </c>
      <c r="Y12" s="10">
        <v>51.93</v>
      </c>
      <c r="Z12" s="10">
        <v>48.79</v>
      </c>
      <c r="AA12" s="10">
        <v>51.63</v>
      </c>
      <c r="AB12" s="95">
        <v>100976300</v>
      </c>
      <c r="AC12" s="10">
        <v>51.63</v>
      </c>
      <c r="AD12" s="2">
        <f t="shared" si="0"/>
        <v>3.1400000000000006</v>
      </c>
      <c r="AE12" s="138">
        <f t="shared" si="1"/>
        <v>7.5849135236507603E-2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42683</v>
      </c>
      <c r="X13" s="10">
        <v>46.33</v>
      </c>
      <c r="Y13" s="10">
        <v>48.61</v>
      </c>
      <c r="Z13" s="10">
        <v>46</v>
      </c>
      <c r="AA13" s="10">
        <v>47.99</v>
      </c>
      <c r="AB13" s="95">
        <v>67401300</v>
      </c>
      <c r="AC13" s="10">
        <v>47.99</v>
      </c>
      <c r="AD13" s="2">
        <f t="shared" si="0"/>
        <v>2.6099999999999994</v>
      </c>
      <c r="AE13" s="138">
        <f t="shared" si="1"/>
        <v>5.3798858146684392E-2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42682</v>
      </c>
      <c r="X14" s="10">
        <v>45.18</v>
      </c>
      <c r="Y14" s="10">
        <v>45.82</v>
      </c>
      <c r="Z14" s="10">
        <v>44.87</v>
      </c>
      <c r="AA14" s="10">
        <v>45.54</v>
      </c>
      <c r="AB14" s="95">
        <v>19406700</v>
      </c>
      <c r="AC14" s="10">
        <v>45.54</v>
      </c>
      <c r="AD14" s="2">
        <f t="shared" si="0"/>
        <v>0.95000000000000284</v>
      </c>
      <c r="AE14" s="138">
        <f t="shared" si="1"/>
        <v>3.0837004405286361E-3</v>
      </c>
    </row>
    <row r="15" spans="1:40" x14ac:dyDescent="0.25">
      <c r="H15" s="72"/>
      <c r="W15" s="94">
        <v>42681</v>
      </c>
      <c r="X15" s="10">
        <v>45.22</v>
      </c>
      <c r="Y15" s="10">
        <v>45.69</v>
      </c>
      <c r="Z15" s="10">
        <v>45.21</v>
      </c>
      <c r="AA15" s="10">
        <v>45.4</v>
      </c>
      <c r="AB15" s="95">
        <v>25452200</v>
      </c>
      <c r="AC15" s="10">
        <v>45.4</v>
      </c>
      <c r="AD15" s="2">
        <f t="shared" si="0"/>
        <v>0.47999999999999687</v>
      </c>
      <c r="AE15" s="138">
        <f t="shared" si="1"/>
        <v>1.7937219730941534E-2</v>
      </c>
      <c r="AK15" s="234"/>
      <c r="AN15" s="234"/>
    </row>
    <row r="16" spans="1:40" x14ac:dyDescent="0.25">
      <c r="H16" s="72"/>
      <c r="W16" s="94">
        <v>42678</v>
      </c>
      <c r="X16" s="10">
        <v>45.36</v>
      </c>
      <c r="Y16" s="10">
        <v>45.42</v>
      </c>
      <c r="Z16" s="10">
        <v>44.49</v>
      </c>
      <c r="AA16" s="10">
        <v>44.6</v>
      </c>
      <c r="AB16" s="95">
        <v>27219000</v>
      </c>
      <c r="AC16" s="10">
        <v>44.6</v>
      </c>
      <c r="AD16" s="2">
        <f t="shared" si="0"/>
        <v>0.92999999999999972</v>
      </c>
      <c r="AE16" s="138">
        <f t="shared" si="1"/>
        <v>-1.6321129245699173E-2</v>
      </c>
    </row>
    <row r="17" spans="1:40" x14ac:dyDescent="0.25">
      <c r="H17" s="72"/>
      <c r="W17" s="94">
        <v>42677</v>
      </c>
      <c r="X17" s="10">
        <v>45.33</v>
      </c>
      <c r="Y17" s="10">
        <v>45.79</v>
      </c>
      <c r="Z17" s="10">
        <v>45.25</v>
      </c>
      <c r="AA17" s="10">
        <v>45.34</v>
      </c>
      <c r="AB17" s="95">
        <v>14982700</v>
      </c>
      <c r="AC17" s="10">
        <v>45.34</v>
      </c>
      <c r="AD17" s="2">
        <f t="shared" si="0"/>
        <v>0.53999999999999915</v>
      </c>
      <c r="AE17" s="138">
        <f t="shared" si="1"/>
        <v>2.210433244915988E-3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0</v>
      </c>
      <c r="W18" s="94">
        <v>42676</v>
      </c>
      <c r="X18" s="10">
        <v>45.38</v>
      </c>
      <c r="Y18" s="10">
        <v>45.51</v>
      </c>
      <c r="Z18" s="10">
        <v>45.07</v>
      </c>
      <c r="AA18" s="10">
        <v>45.24</v>
      </c>
      <c r="AB18" s="95">
        <v>19566600</v>
      </c>
      <c r="AC18" s="10">
        <v>45.24</v>
      </c>
      <c r="AD18" s="2">
        <f t="shared" si="0"/>
        <v>0.43999999999999773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80</v>
      </c>
      <c r="D19" s="361"/>
      <c r="E19" s="361"/>
      <c r="F19" s="362">
        <f>SumByColor($A$19,F2:F17)</f>
        <v>3651</v>
      </c>
      <c r="G19" s="361"/>
      <c r="H19" s="361">
        <f>SumByColor($A$19,H2:H17)</f>
        <v>80</v>
      </c>
      <c r="I19" s="361"/>
      <c r="J19" s="361"/>
      <c r="K19" s="362">
        <f>SumByColor($A$19,K2:K17)</f>
        <v>3722</v>
      </c>
      <c r="L19" s="361"/>
      <c r="M19" s="362">
        <f t="shared" ref="M19" si="2">SumByColor($A$19,M2:M17)</f>
        <v>0</v>
      </c>
      <c r="W19" s="94">
        <v>42676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42675</v>
      </c>
      <c r="X20" s="10">
        <v>46.12</v>
      </c>
      <c r="Y20" s="10">
        <v>46.28</v>
      </c>
      <c r="Z20" s="10">
        <v>45.6</v>
      </c>
      <c r="AA20" s="10">
        <v>45.99</v>
      </c>
      <c r="AB20" s="95">
        <v>20020200</v>
      </c>
      <c r="AC20" s="10">
        <v>45.61</v>
      </c>
      <c r="AD20" s="2">
        <f t="shared" si="0"/>
        <v>0.67999999999999972</v>
      </c>
      <c r="AE20" s="138">
        <f t="shared" si="1"/>
        <v>-4.3830813061584983E-4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46.4</v>
      </c>
      <c r="Y21" s="10">
        <v>46.56</v>
      </c>
      <c r="Z21" s="10">
        <v>46</v>
      </c>
      <c r="AA21" s="10">
        <v>46.01</v>
      </c>
      <c r="AB21" s="95">
        <v>20115900</v>
      </c>
      <c r="AC21" s="10">
        <v>45.63</v>
      </c>
      <c r="AD21" s="2">
        <f t="shared" si="0"/>
        <v>0.56000000000000227</v>
      </c>
      <c r="AE21" s="138">
        <f t="shared" si="1"/>
        <v>-4.7982551799345963E-3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42671</v>
      </c>
      <c r="X22" s="10">
        <v>46.57</v>
      </c>
      <c r="Y22" s="10">
        <v>46.64</v>
      </c>
      <c r="Z22" s="10">
        <v>45.88</v>
      </c>
      <c r="AA22" s="10">
        <v>46.23</v>
      </c>
      <c r="AB22" s="95">
        <v>20882000</v>
      </c>
      <c r="AC22" s="10">
        <v>45.85</v>
      </c>
      <c r="AD22" s="2">
        <f t="shared" si="0"/>
        <v>0.75999999999999801</v>
      </c>
      <c r="AE22" s="138">
        <f t="shared" si="1"/>
        <v>-3.9104931566369405E-3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42670</v>
      </c>
      <c r="X23" s="10">
        <v>46.42</v>
      </c>
      <c r="Y23" s="10">
        <v>46.81</v>
      </c>
      <c r="Z23" s="10">
        <v>46.26</v>
      </c>
      <c r="AA23" s="10">
        <v>46.41</v>
      </c>
      <c r="AB23" s="95">
        <v>25661000</v>
      </c>
      <c r="AC23" s="10">
        <v>46.03</v>
      </c>
      <c r="AD23" s="2">
        <f t="shared" si="0"/>
        <v>0.55000000000000426</v>
      </c>
      <c r="AE23" s="138">
        <f t="shared" si="1"/>
        <v>5.6805767970284915E-3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42669</v>
      </c>
      <c r="X24" s="10">
        <v>45.46</v>
      </c>
      <c r="Y24" s="10">
        <v>46.17</v>
      </c>
      <c r="Z24" s="10">
        <v>45.44</v>
      </c>
      <c r="AA24" s="10">
        <v>46.15</v>
      </c>
      <c r="AB24" s="95">
        <v>25181900</v>
      </c>
      <c r="AC24" s="10">
        <v>45.77</v>
      </c>
      <c r="AD24" s="2">
        <f t="shared" si="0"/>
        <v>0.73000000000000398</v>
      </c>
      <c r="AE24" s="138">
        <f t="shared" si="1"/>
        <v>9.4838994265549204E-3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42668</v>
      </c>
      <c r="X25" s="10">
        <v>45.47</v>
      </c>
      <c r="Y25" s="10">
        <v>45.8</v>
      </c>
      <c r="Z25" s="10">
        <v>45.41</v>
      </c>
      <c r="AA25" s="10">
        <v>45.72</v>
      </c>
      <c r="AB25" s="95">
        <v>20402000</v>
      </c>
      <c r="AC25" s="10">
        <v>45.34</v>
      </c>
      <c r="AD25" s="2">
        <f t="shared" si="0"/>
        <v>0.39000000000000057</v>
      </c>
      <c r="AE25" s="138">
        <f t="shared" si="1"/>
        <v>4.4306601683652413E-3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42667</v>
      </c>
      <c r="X26" s="10">
        <v>45.45</v>
      </c>
      <c r="Y26" s="10">
        <v>45.68</v>
      </c>
      <c r="Z26" s="10">
        <v>45.29</v>
      </c>
      <c r="AA26" s="10">
        <v>45.52</v>
      </c>
      <c r="AB26" s="95">
        <v>19303800</v>
      </c>
      <c r="AC26" s="10">
        <v>45.14</v>
      </c>
      <c r="AD26" s="2">
        <f t="shared" si="0"/>
        <v>0.39000000000000057</v>
      </c>
      <c r="AE26" s="138">
        <f t="shared" si="1"/>
        <v>9.3917710196780302E-3</v>
      </c>
    </row>
    <row r="27" spans="1:40" x14ac:dyDescent="0.25">
      <c r="B27" s="383">
        <v>42444</v>
      </c>
      <c r="C27" s="405">
        <v>40</v>
      </c>
      <c r="D27" s="584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42664</v>
      </c>
      <c r="X27" s="10">
        <v>44.74</v>
      </c>
      <c r="Y27" s="10">
        <v>45.3</v>
      </c>
      <c r="Z27" s="10">
        <v>44.66</v>
      </c>
      <c r="AA27" s="10">
        <v>45.09</v>
      </c>
      <c r="AB27" s="95">
        <v>21490800</v>
      </c>
      <c r="AC27" s="10">
        <v>44.72</v>
      </c>
      <c r="AD27" s="2">
        <f t="shared" si="0"/>
        <v>0.64000000000000057</v>
      </c>
      <c r="AE27" s="138">
        <f t="shared" si="1"/>
        <v>3.5906642728904536E-3</v>
      </c>
    </row>
    <row r="28" spans="1:40" x14ac:dyDescent="0.25">
      <c r="B28" s="383">
        <v>42466</v>
      </c>
      <c r="C28" s="405">
        <v>80</v>
      </c>
      <c r="D28" s="584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42663</v>
      </c>
      <c r="X28" s="10">
        <v>44.97</v>
      </c>
      <c r="Y28" s="10">
        <v>45.29</v>
      </c>
      <c r="Z28" s="10">
        <v>44.66</v>
      </c>
      <c r="AA28" s="10">
        <v>44.93</v>
      </c>
      <c r="AB28" s="95">
        <v>27210600</v>
      </c>
      <c r="AC28" s="10">
        <v>44.56</v>
      </c>
      <c r="AD28" s="2">
        <f t="shared" si="0"/>
        <v>0.63000000000000256</v>
      </c>
      <c r="AE28" s="138">
        <f t="shared" si="1"/>
        <v>-7.3513031855646505E-3</v>
      </c>
    </row>
    <row r="29" spans="1:40" x14ac:dyDescent="0.25">
      <c r="B29" s="383">
        <v>42469</v>
      </c>
      <c r="C29" s="405">
        <v>80</v>
      </c>
      <c r="D29" s="584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42662</v>
      </c>
      <c r="X29" s="10">
        <v>44.86</v>
      </c>
      <c r="Y29" s="10">
        <v>45.53</v>
      </c>
      <c r="Z29" s="10">
        <v>44.86</v>
      </c>
      <c r="AA29" s="10">
        <v>45.26</v>
      </c>
      <c r="AB29" s="95">
        <v>26977000</v>
      </c>
      <c r="AC29" s="10">
        <v>44.89</v>
      </c>
      <c r="AD29" s="2">
        <f t="shared" si="0"/>
        <v>0.67000000000000171</v>
      </c>
      <c r="AE29" s="138">
        <f t="shared" si="1"/>
        <v>6.9537909376402585E-3</v>
      </c>
    </row>
    <row r="30" spans="1:40" x14ac:dyDescent="0.25">
      <c r="B30" s="383">
        <v>42473</v>
      </c>
      <c r="C30" s="405">
        <v>40</v>
      </c>
      <c r="D30" s="584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42661</v>
      </c>
      <c r="X30" s="10">
        <v>44.75</v>
      </c>
      <c r="Y30" s="10">
        <v>45</v>
      </c>
      <c r="Z30" s="10">
        <v>44.41</v>
      </c>
      <c r="AA30" s="10">
        <v>44.95</v>
      </c>
      <c r="AB30" s="95">
        <v>23877600</v>
      </c>
      <c r="AC30" s="10">
        <v>44.58</v>
      </c>
      <c r="AD30" s="2">
        <f t="shared" si="0"/>
        <v>0.59000000000000341</v>
      </c>
      <c r="AE30" s="138">
        <f t="shared" si="1"/>
        <v>1.0197144799455993E-2</v>
      </c>
    </row>
    <row r="31" spans="1:40" x14ac:dyDescent="0.25">
      <c r="B31" s="383">
        <v>42474</v>
      </c>
      <c r="C31" s="405">
        <v>80</v>
      </c>
      <c r="D31" s="584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42660</v>
      </c>
      <c r="X31" s="10">
        <v>44.54</v>
      </c>
      <c r="Y31" s="10">
        <v>44.76</v>
      </c>
      <c r="Z31" s="10">
        <v>44.32</v>
      </c>
      <c r="AA31" s="10">
        <v>44.5</v>
      </c>
      <c r="AB31" s="95">
        <v>18861300</v>
      </c>
      <c r="AC31" s="10">
        <v>44.13</v>
      </c>
      <c r="AD31" s="2">
        <f t="shared" si="0"/>
        <v>0.43999999999999773</v>
      </c>
      <c r="AE31" s="138">
        <f t="shared" si="1"/>
        <v>-4.7361299052773864E-3</v>
      </c>
    </row>
    <row r="32" spans="1:40" x14ac:dyDescent="0.25">
      <c r="B32" s="383">
        <v>42484</v>
      </c>
      <c r="C32" s="405">
        <v>80</v>
      </c>
      <c r="D32" s="584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42657</v>
      </c>
      <c r="X32" s="10">
        <v>45.17</v>
      </c>
      <c r="Y32" s="10">
        <v>45.52</v>
      </c>
      <c r="Z32" s="10">
        <v>44.32</v>
      </c>
      <c r="AA32" s="10">
        <v>44.71</v>
      </c>
      <c r="AB32" s="95">
        <v>45418600</v>
      </c>
      <c r="AC32" s="10">
        <v>44.34</v>
      </c>
      <c r="AD32" s="2">
        <f t="shared" si="0"/>
        <v>1.2000000000000028</v>
      </c>
      <c r="AE32" s="138">
        <f t="shared" si="1"/>
        <v>-9.0130689499767769E-4</v>
      </c>
    </row>
    <row r="33" spans="2:31" x14ac:dyDescent="0.25">
      <c r="B33" s="383">
        <v>42487</v>
      </c>
      <c r="C33" s="405">
        <v>40</v>
      </c>
      <c r="D33" s="584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42656</v>
      </c>
      <c r="X33" s="10">
        <v>45.24</v>
      </c>
      <c r="Y33" s="10">
        <v>45.24</v>
      </c>
      <c r="Z33" s="10">
        <v>44.28</v>
      </c>
      <c r="AA33" s="10">
        <v>44.75</v>
      </c>
      <c r="AB33" s="95">
        <v>44174600</v>
      </c>
      <c r="AC33" s="10">
        <v>44.38</v>
      </c>
      <c r="AD33" s="2">
        <f t="shared" si="0"/>
        <v>0.96000000000000085</v>
      </c>
      <c r="AE33" s="138">
        <f t="shared" si="1"/>
        <v>-1.2680756395995529E-2</v>
      </c>
    </row>
    <row r="34" spans="2:31" x14ac:dyDescent="0.25">
      <c r="B34" s="383">
        <v>42489</v>
      </c>
      <c r="C34" s="405">
        <v>80</v>
      </c>
      <c r="D34" s="584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42655</v>
      </c>
      <c r="X34" s="10">
        <v>45.51</v>
      </c>
      <c r="Y34" s="10">
        <v>45.83</v>
      </c>
      <c r="Z34" s="10">
        <v>45.32</v>
      </c>
      <c r="AA34" s="10">
        <v>45.32</v>
      </c>
      <c r="AB34" s="95">
        <v>21780500</v>
      </c>
      <c r="AC34" s="10">
        <v>44.95</v>
      </c>
      <c r="AD34" s="2">
        <f t="shared" si="0"/>
        <v>0.50999999999999801</v>
      </c>
      <c r="AE34" s="138">
        <f t="shared" si="1"/>
        <v>-2.6625249611714752E-3</v>
      </c>
    </row>
    <row r="35" spans="2:31" x14ac:dyDescent="0.25">
      <c r="B35" s="383">
        <v>42502</v>
      </c>
      <c r="C35" s="405">
        <v>80</v>
      </c>
      <c r="D35" s="584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42654</v>
      </c>
      <c r="X35" s="10">
        <v>45.8</v>
      </c>
      <c r="Y35" s="10">
        <v>45.82</v>
      </c>
      <c r="Z35" s="10">
        <v>45.15</v>
      </c>
      <c r="AA35" s="10">
        <v>45.45</v>
      </c>
      <c r="AB35" s="95">
        <v>25442600</v>
      </c>
      <c r="AC35" s="10">
        <v>45.07</v>
      </c>
      <c r="AD35" s="2">
        <f t="shared" si="0"/>
        <v>0.67000000000000171</v>
      </c>
      <c r="AE35" s="138">
        <f t="shared" si="1"/>
        <v>-4.4179368235034433E-3</v>
      </c>
    </row>
    <row r="36" spans="2:31" x14ac:dyDescent="0.25">
      <c r="B36" s="383">
        <v>42503</v>
      </c>
      <c r="C36" s="405">
        <v>110</v>
      </c>
      <c r="D36" s="584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42653</v>
      </c>
      <c r="X36" s="10">
        <v>45.7</v>
      </c>
      <c r="Y36" s="10">
        <v>45.92</v>
      </c>
      <c r="Z36" s="10">
        <v>45.44</v>
      </c>
      <c r="AA36" s="10">
        <v>45.65</v>
      </c>
      <c r="AB36" s="95">
        <v>21804900</v>
      </c>
      <c r="AC36" s="10">
        <v>45.27</v>
      </c>
      <c r="AD36" s="2">
        <f t="shared" si="0"/>
        <v>0.48000000000000398</v>
      </c>
      <c r="AE36" s="138">
        <f t="shared" si="1"/>
        <v>6.8950177935942492E-3</v>
      </c>
    </row>
    <row r="37" spans="2:31" x14ac:dyDescent="0.25">
      <c r="B37" s="383">
        <v>42506</v>
      </c>
      <c r="C37" s="405">
        <v>110</v>
      </c>
      <c r="D37" s="584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42650</v>
      </c>
      <c r="X37" s="10">
        <v>45.2</v>
      </c>
      <c r="Y37" s="10">
        <v>45.45</v>
      </c>
      <c r="Z37" s="10">
        <v>44.93</v>
      </c>
      <c r="AA37" s="10">
        <v>45.33</v>
      </c>
      <c r="AB37" s="95">
        <v>24893600</v>
      </c>
      <c r="AC37" s="10">
        <v>44.96</v>
      </c>
      <c r="AD37" s="2">
        <f t="shared" si="0"/>
        <v>0.52000000000000313</v>
      </c>
      <c r="AE37" s="138">
        <f t="shared" si="1"/>
        <v>3.3474670832402964E-3</v>
      </c>
    </row>
    <row r="38" spans="2:31" x14ac:dyDescent="0.25">
      <c r="B38" s="383">
        <v>42507</v>
      </c>
      <c r="C38" s="405">
        <v>110</v>
      </c>
      <c r="D38" s="584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42649</v>
      </c>
      <c r="X38" s="10">
        <v>45.18</v>
      </c>
      <c r="Y38" s="10">
        <v>45.39</v>
      </c>
      <c r="Z38" s="10">
        <v>44.83</v>
      </c>
      <c r="AA38" s="10">
        <v>45.18</v>
      </c>
      <c r="AB38" s="95">
        <v>29878200</v>
      </c>
      <c r="AC38" s="10">
        <v>44.81</v>
      </c>
      <c r="AD38" s="2">
        <f t="shared" si="0"/>
        <v>0.56000000000000227</v>
      </c>
      <c r="AE38" s="138">
        <f t="shared" si="1"/>
        <v>4.2581801882564108E-3</v>
      </c>
    </row>
    <row r="39" spans="2:31" ht="20.25" thickBot="1" x14ac:dyDescent="0.35">
      <c r="B39" s="383">
        <v>42514</v>
      </c>
      <c r="C39" s="405">
        <v>70</v>
      </c>
      <c r="D39" s="584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618" t="s">
        <v>78</v>
      </c>
      <c r="Q39" s="618"/>
      <c r="R39" s="34"/>
      <c r="W39" s="94">
        <v>42648</v>
      </c>
      <c r="X39" s="10">
        <v>43.83</v>
      </c>
      <c r="Y39" s="10">
        <v>45.08</v>
      </c>
      <c r="Z39" s="10">
        <v>43.83</v>
      </c>
      <c r="AA39" s="10">
        <v>44.99</v>
      </c>
      <c r="AB39" s="95">
        <v>40459000</v>
      </c>
      <c r="AC39" s="10">
        <v>44.62</v>
      </c>
      <c r="AD39" s="2">
        <f t="shared" si="0"/>
        <v>1.25</v>
      </c>
      <c r="AE39" s="138">
        <f t="shared" si="1"/>
        <v>2.8347545517400263E-2</v>
      </c>
    </row>
    <row r="40" spans="2:31" ht="15.75" thickTop="1" x14ac:dyDescent="0.25">
      <c r="B40" s="383">
        <v>42522</v>
      </c>
      <c r="C40" s="405">
        <v>50</v>
      </c>
      <c r="D40" s="584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57.046000000000006</v>
      </c>
      <c r="R40" s="34"/>
      <c r="W40" s="94">
        <v>42647</v>
      </c>
      <c r="X40" s="10">
        <v>43.62</v>
      </c>
      <c r="Y40" s="10">
        <v>44.09</v>
      </c>
      <c r="Z40" s="10">
        <v>43.55</v>
      </c>
      <c r="AA40" s="10">
        <v>43.75</v>
      </c>
      <c r="AB40" s="95">
        <v>44008300</v>
      </c>
      <c r="AC40" s="10">
        <v>43.39</v>
      </c>
      <c r="AD40" s="2">
        <f t="shared" si="0"/>
        <v>0.54000000000000625</v>
      </c>
      <c r="AE40" s="138">
        <f t="shared" si="1"/>
        <v>-1.840349666436536E-3</v>
      </c>
    </row>
    <row r="41" spans="2:31" x14ac:dyDescent="0.25">
      <c r="B41" s="383">
        <v>42524</v>
      </c>
      <c r="C41" s="405">
        <v>80</v>
      </c>
      <c r="D41" s="584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56.5274</v>
      </c>
      <c r="R41" s="34"/>
      <c r="W41" s="94">
        <v>42646</v>
      </c>
      <c r="X41" s="10">
        <v>44.12</v>
      </c>
      <c r="Y41" s="10">
        <v>44.16</v>
      </c>
      <c r="Z41" s="10">
        <v>43.56</v>
      </c>
      <c r="AA41" s="10">
        <v>43.83</v>
      </c>
      <c r="AB41" s="95">
        <v>38197700</v>
      </c>
      <c r="AC41" s="10">
        <v>43.47</v>
      </c>
      <c r="AD41" s="2">
        <f t="shared" si="0"/>
        <v>0.59999999999999432</v>
      </c>
      <c r="AE41" s="138">
        <f t="shared" si="1"/>
        <v>-1.002049647005232E-2</v>
      </c>
    </row>
    <row r="42" spans="2:31" ht="20.25" thickBot="1" x14ac:dyDescent="0.35">
      <c r="B42" s="383">
        <v>42527</v>
      </c>
      <c r="C42" s="405">
        <v>50</v>
      </c>
      <c r="D42" s="584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56.008800000000001</v>
      </c>
      <c r="R42" s="34"/>
      <c r="T42" s="91" t="s">
        <v>113</v>
      </c>
      <c r="W42" s="94">
        <v>42643</v>
      </c>
      <c r="X42" s="10">
        <v>44.33</v>
      </c>
      <c r="Y42" s="10">
        <v>44.73</v>
      </c>
      <c r="Z42" s="10">
        <v>44.1</v>
      </c>
      <c r="AA42" s="10">
        <v>44.28</v>
      </c>
      <c r="AB42" s="95">
        <v>54117700</v>
      </c>
      <c r="AC42" s="10">
        <v>43.91</v>
      </c>
      <c r="AD42" s="2">
        <f t="shared" si="0"/>
        <v>0.62999999999999545</v>
      </c>
      <c r="AE42" s="138">
        <f t="shared" si="1"/>
        <v>-2.0454545454545725E-3</v>
      </c>
    </row>
    <row r="43" spans="2:31" ht="15.75" thickTop="1" x14ac:dyDescent="0.25">
      <c r="B43" s="383">
        <v>42531</v>
      </c>
      <c r="C43" s="405">
        <v>80</v>
      </c>
      <c r="D43" s="584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55.490200000000002</v>
      </c>
      <c r="R43" s="83"/>
      <c r="T43" s="97" t="s">
        <v>98</v>
      </c>
      <c r="U43" s="98">
        <v>52.16</v>
      </c>
      <c r="W43" s="94">
        <v>42642</v>
      </c>
      <c r="X43" s="10">
        <v>45.19</v>
      </c>
      <c r="Y43" s="10">
        <v>45.26</v>
      </c>
      <c r="Z43" s="10">
        <v>44.21</v>
      </c>
      <c r="AA43" s="10">
        <v>44.37</v>
      </c>
      <c r="AB43" s="95">
        <v>45266700</v>
      </c>
      <c r="AC43" s="10">
        <v>44</v>
      </c>
      <c r="AD43" s="2">
        <f t="shared" si="0"/>
        <v>1.0499999999999972</v>
      </c>
      <c r="AE43" s="138">
        <f t="shared" si="1"/>
        <v>-2.0916777926123675E-2</v>
      </c>
    </row>
    <row r="44" spans="2:31" x14ac:dyDescent="0.25">
      <c r="B44" s="383">
        <v>42535</v>
      </c>
      <c r="C44" s="405">
        <v>80</v>
      </c>
      <c r="D44" s="584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54.971600000000002</v>
      </c>
      <c r="R44" s="83"/>
      <c r="T44" s="87" t="s">
        <v>99</v>
      </c>
      <c r="U44" s="88">
        <v>52.4</v>
      </c>
      <c r="W44" s="94">
        <v>42641</v>
      </c>
      <c r="X44" s="10">
        <v>45.36</v>
      </c>
      <c r="Y44" s="10">
        <v>45.48</v>
      </c>
      <c r="Z44" s="10">
        <v>44.96</v>
      </c>
      <c r="AA44" s="10">
        <v>45.31</v>
      </c>
      <c r="AB44" s="95">
        <v>28220300</v>
      </c>
      <c r="AC44" s="10">
        <v>44.94</v>
      </c>
      <c r="AD44" s="2">
        <f t="shared" si="0"/>
        <v>0.51999999999999602</v>
      </c>
      <c r="AE44" s="138">
        <f t="shared" si="1"/>
        <v>4.9194991055456772E-3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54.453000000000003</v>
      </c>
      <c r="R45" s="83"/>
      <c r="T45" s="87" t="s">
        <v>100</v>
      </c>
      <c r="U45" s="88" t="s">
        <v>614</v>
      </c>
      <c r="W45" s="94">
        <v>42640</v>
      </c>
      <c r="X45" s="10">
        <v>44.79</v>
      </c>
      <c r="Y45" s="10">
        <v>45.1</v>
      </c>
      <c r="Z45" s="10">
        <v>44.66</v>
      </c>
      <c r="AA45" s="10">
        <v>45.09</v>
      </c>
      <c r="AB45" s="95">
        <v>24359000</v>
      </c>
      <c r="AC45" s="10">
        <v>44.72</v>
      </c>
      <c r="AD45" s="2">
        <f t="shared" si="0"/>
        <v>0.44000000000000483</v>
      </c>
      <c r="AE45" s="138">
        <f t="shared" si="1"/>
        <v>4.7180408896876358E-3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53.934400000000004</v>
      </c>
      <c r="R46" s="83"/>
      <c r="T46" s="87" t="s">
        <v>101</v>
      </c>
      <c r="U46" s="88" t="s">
        <v>615</v>
      </c>
      <c r="W46" s="94">
        <v>42639</v>
      </c>
      <c r="X46" s="10">
        <v>45.37</v>
      </c>
      <c r="Y46" s="10">
        <v>45.5</v>
      </c>
      <c r="Z46" s="10">
        <v>44.65</v>
      </c>
      <c r="AA46" s="10">
        <v>44.88</v>
      </c>
      <c r="AB46" s="95">
        <v>30938000</v>
      </c>
      <c r="AC46" s="10">
        <v>44.51</v>
      </c>
      <c r="AD46" s="2">
        <f t="shared" si="0"/>
        <v>0.85000000000000142</v>
      </c>
      <c r="AE46" s="138">
        <f t="shared" si="1"/>
        <v>-1.8738977072310425E-2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53.415799999999997</v>
      </c>
      <c r="R47" s="83"/>
      <c r="T47" s="87" t="s">
        <v>102</v>
      </c>
      <c r="U47" s="88">
        <v>51.7</v>
      </c>
      <c r="W47" s="94">
        <v>42636</v>
      </c>
      <c r="X47" s="10">
        <v>45.5</v>
      </c>
      <c r="Y47" s="10">
        <v>45.91</v>
      </c>
      <c r="Z47" s="10">
        <v>45.43</v>
      </c>
      <c r="AA47" s="10">
        <v>45.74</v>
      </c>
      <c r="AB47" s="95">
        <v>28710500</v>
      </c>
      <c r="AC47" s="10">
        <v>45.36</v>
      </c>
      <c r="AD47" s="2">
        <f t="shared" si="0"/>
        <v>0.47999999999999687</v>
      </c>
      <c r="AE47" s="138">
        <f t="shared" si="1"/>
        <v>4.4111160123505577E-4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52.897199999999998</v>
      </c>
      <c r="R48" s="83"/>
      <c r="T48" s="87" t="s">
        <v>103</v>
      </c>
      <c r="U48" s="88">
        <v>0.86531800000000003</v>
      </c>
      <c r="W48" s="94">
        <v>42635</v>
      </c>
      <c r="X48" s="10">
        <v>45.83</v>
      </c>
      <c r="Y48" s="10">
        <v>46.12</v>
      </c>
      <c r="Z48" s="10">
        <v>45.37</v>
      </c>
      <c r="AA48" s="10">
        <v>45.72</v>
      </c>
      <c r="AB48" s="95">
        <v>36964400</v>
      </c>
      <c r="AC48" s="10">
        <v>45.34</v>
      </c>
      <c r="AD48" s="2">
        <f t="shared" si="0"/>
        <v>0.75</v>
      </c>
      <c r="AE48" s="138">
        <f t="shared" si="1"/>
        <v>-2.4202420242024347E-3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52.378599999999999</v>
      </c>
      <c r="R49" s="83"/>
      <c r="T49" s="87" t="s">
        <v>104</v>
      </c>
      <c r="U49" s="89" t="s">
        <v>362</v>
      </c>
      <c r="W49" s="94">
        <v>42634</v>
      </c>
      <c r="X49" s="10">
        <v>46.51</v>
      </c>
      <c r="Y49" s="10">
        <v>46.54</v>
      </c>
      <c r="Z49" s="10">
        <v>45.33</v>
      </c>
      <c r="AA49" s="10">
        <v>45.83</v>
      </c>
      <c r="AB49" s="95">
        <v>64530200</v>
      </c>
      <c r="AC49" s="10">
        <v>45.45</v>
      </c>
      <c r="AD49" s="2">
        <f t="shared" si="0"/>
        <v>1.2100000000000009</v>
      </c>
      <c r="AE49" s="138">
        <f t="shared" si="1"/>
        <v>-1.5807708964919787E-2</v>
      </c>
    </row>
    <row r="50" spans="2:31" x14ac:dyDescent="0.25">
      <c r="B50" s="383">
        <v>42566</v>
      </c>
      <c r="C50" s="405">
        <v>110</v>
      </c>
      <c r="D50" s="584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262</v>
      </c>
      <c r="O50" s="2"/>
      <c r="P50" s="83">
        <v>1</v>
      </c>
      <c r="Q50" s="83">
        <f t="shared" si="6"/>
        <v>51.86</v>
      </c>
      <c r="R50" s="83"/>
      <c r="T50" s="87"/>
      <c r="U50" s="88"/>
      <c r="W50" s="94">
        <v>42633</v>
      </c>
      <c r="X50" s="10">
        <v>47.15</v>
      </c>
      <c r="Y50" s="10">
        <v>47.2</v>
      </c>
      <c r="Z50" s="10">
        <v>46.12</v>
      </c>
      <c r="AA50" s="10">
        <v>46.56</v>
      </c>
      <c r="AB50" s="95">
        <v>51510400</v>
      </c>
      <c r="AC50" s="10">
        <v>46.18</v>
      </c>
      <c r="AD50" s="2">
        <f t="shared" si="0"/>
        <v>1.0800000000000054</v>
      </c>
      <c r="AE50" s="138">
        <f t="shared" si="1"/>
        <v>1.2053473591935093E-2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51.3414</v>
      </c>
      <c r="R51" s="83"/>
      <c r="T51" s="87" t="s">
        <v>105</v>
      </c>
      <c r="U51" s="88" t="s">
        <v>616</v>
      </c>
      <c r="W51" s="94">
        <v>42632</v>
      </c>
      <c r="X51" s="10">
        <v>45.62</v>
      </c>
      <c r="Y51" s="10">
        <v>46.29</v>
      </c>
      <c r="Z51" s="10">
        <v>45.48</v>
      </c>
      <c r="AA51" s="10">
        <v>46.01</v>
      </c>
      <c r="AB51" s="95">
        <v>33562400</v>
      </c>
      <c r="AC51" s="10">
        <v>45.63</v>
      </c>
      <c r="AD51" s="2">
        <f t="shared" si="0"/>
        <v>0.81000000000000227</v>
      </c>
      <c r="AE51" s="138">
        <f t="shared" si="1"/>
        <v>1.2874583795782657E-2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50.822800000000001</v>
      </c>
      <c r="R52" s="83"/>
      <c r="T52" s="87" t="s">
        <v>106</v>
      </c>
      <c r="U52" s="88" t="s">
        <v>617</v>
      </c>
      <c r="W52" s="94">
        <v>42629</v>
      </c>
      <c r="X52" s="10">
        <v>45.7</v>
      </c>
      <c r="Y52" s="10">
        <v>45.87</v>
      </c>
      <c r="Z52" s="10">
        <v>45.25</v>
      </c>
      <c r="AA52" s="10">
        <v>45.43</v>
      </c>
      <c r="AB52" s="95">
        <v>51871400</v>
      </c>
      <c r="AC52" s="10">
        <v>45.05</v>
      </c>
      <c r="AD52" s="2">
        <f t="shared" si="0"/>
        <v>0.61999999999999744</v>
      </c>
      <c r="AE52" s="138">
        <f t="shared" si="1"/>
        <v>-1.5730828053310164E-2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50.304200000000002</v>
      </c>
      <c r="R53" s="83"/>
      <c r="T53" s="87" t="s">
        <v>107</v>
      </c>
      <c r="U53" s="90">
        <v>9635745</v>
      </c>
      <c r="W53" s="94">
        <v>42628</v>
      </c>
      <c r="X53" s="10">
        <v>46.12</v>
      </c>
      <c r="Y53" s="10">
        <v>46.35</v>
      </c>
      <c r="Z53" s="10">
        <v>45.19</v>
      </c>
      <c r="AA53" s="10">
        <v>46.15</v>
      </c>
      <c r="AB53" s="95">
        <v>60827800</v>
      </c>
      <c r="AC53" s="10">
        <v>45.77</v>
      </c>
      <c r="AD53" s="2">
        <f t="shared" si="0"/>
        <v>1.1600000000000037</v>
      </c>
      <c r="AE53" s="138">
        <f t="shared" si="1"/>
        <v>-8.0190723883831749E-3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49.785599999999995</v>
      </c>
      <c r="R54" s="83"/>
      <c r="T54" s="87" t="s">
        <v>110</v>
      </c>
      <c r="U54" s="90">
        <v>31809700</v>
      </c>
      <c r="W54" s="94">
        <v>42627</v>
      </c>
      <c r="X54" s="10">
        <v>47.08</v>
      </c>
      <c r="Y54" s="10">
        <v>47.58</v>
      </c>
      <c r="Z54" s="10">
        <v>46.5</v>
      </c>
      <c r="AA54" s="10">
        <v>46.52</v>
      </c>
      <c r="AB54" s="95">
        <v>44841700</v>
      </c>
      <c r="AC54" s="10">
        <v>46.14</v>
      </c>
      <c r="AD54" s="2">
        <f t="shared" si="0"/>
        <v>1.0799999999999983</v>
      </c>
      <c r="AE54" s="138">
        <f t="shared" si="1"/>
        <v>-9.2334120678548848E-3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49.266999999999996</v>
      </c>
      <c r="R55" s="83"/>
      <c r="T55" s="87" t="s">
        <v>108</v>
      </c>
      <c r="U55" s="88" t="s">
        <v>618</v>
      </c>
      <c r="W55" s="94">
        <v>42626</v>
      </c>
      <c r="X55" s="10">
        <v>47.8</v>
      </c>
      <c r="Y55" s="10">
        <v>47.86</v>
      </c>
      <c r="Z55" s="10">
        <v>46.52</v>
      </c>
      <c r="AA55" s="10">
        <v>46.96</v>
      </c>
      <c r="AB55" s="95">
        <v>59000500</v>
      </c>
      <c r="AC55" s="10">
        <v>46.57</v>
      </c>
      <c r="AD55" s="2">
        <f t="shared" si="0"/>
        <v>1.3399999999999963</v>
      </c>
      <c r="AE55" s="138">
        <f>AC55/AC56-1</f>
        <v>-3.2613211466555936E-2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48.748399999999997</v>
      </c>
      <c r="R56" s="83"/>
      <c r="T56" s="87" t="s">
        <v>111</v>
      </c>
      <c r="U56" s="88">
        <v>13.06</v>
      </c>
      <c r="W56" s="94">
        <v>42625</v>
      </c>
      <c r="X56" s="10">
        <v>48.37</v>
      </c>
      <c r="Y56" s="10">
        <v>48.64</v>
      </c>
      <c r="Z56" s="10">
        <v>47.98</v>
      </c>
      <c r="AA56" s="10">
        <v>48.54</v>
      </c>
      <c r="AB56" s="95">
        <v>35588400</v>
      </c>
      <c r="AC56" s="10">
        <v>48.14</v>
      </c>
      <c r="AD56" s="2">
        <f t="shared" si="0"/>
        <v>0.66000000000000369</v>
      </c>
      <c r="AE56" s="138">
        <f t="shared" si="1"/>
        <v>-3.7251655629139124E-3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48.229800000000004</v>
      </c>
      <c r="R57" s="83"/>
      <c r="T57" s="87" t="s">
        <v>112</v>
      </c>
      <c r="U57" s="88">
        <v>4.03</v>
      </c>
      <c r="W57" s="94">
        <v>42622</v>
      </c>
      <c r="X57" s="10">
        <v>49.49</v>
      </c>
      <c r="Y57" s="10">
        <v>49.86</v>
      </c>
      <c r="Z57" s="10">
        <v>48.72</v>
      </c>
      <c r="AA57" s="10">
        <v>48.72</v>
      </c>
      <c r="AB57" s="95">
        <v>32147200</v>
      </c>
      <c r="AC57" s="10">
        <v>48.32</v>
      </c>
      <c r="AD57" s="2">
        <f t="shared" si="0"/>
        <v>1.1400000000000006</v>
      </c>
      <c r="AE57" s="138">
        <f t="shared" si="1"/>
        <v>-2.3641139624166585E-2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47.711199999999998</v>
      </c>
      <c r="R58" s="83"/>
      <c r="T58" s="87" t="s">
        <v>109</v>
      </c>
      <c r="U58" s="88" t="s">
        <v>619</v>
      </c>
      <c r="W58" s="94">
        <v>42621</v>
      </c>
      <c r="X58" s="10">
        <v>49.81</v>
      </c>
      <c r="Y58" s="10">
        <v>49.99</v>
      </c>
      <c r="Z58" s="10">
        <v>49.56</v>
      </c>
      <c r="AA58" s="10">
        <v>49.9</v>
      </c>
      <c r="AB58" s="95">
        <v>14169200</v>
      </c>
      <c r="AC58" s="10">
        <v>49.49</v>
      </c>
      <c r="AD58" s="2">
        <f t="shared" si="0"/>
        <v>0.42999999999999972</v>
      </c>
      <c r="AE58" s="138">
        <f t="shared" si="1"/>
        <v>2.6337115072934125E-3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47.192599999999999</v>
      </c>
      <c r="R59" s="83"/>
      <c r="W59" s="94">
        <v>42620</v>
      </c>
      <c r="X59" s="10">
        <v>49.79</v>
      </c>
      <c r="Y59" s="10">
        <v>50.03</v>
      </c>
      <c r="Z59" s="10">
        <v>49.65</v>
      </c>
      <c r="AA59" s="10">
        <v>49.77</v>
      </c>
      <c r="AB59" s="95">
        <v>12437300</v>
      </c>
      <c r="AC59" s="10">
        <v>49.36</v>
      </c>
      <c r="AD59" s="2">
        <f t="shared" si="0"/>
        <v>0.38000000000000256</v>
      </c>
      <c r="AE59" s="138">
        <f t="shared" si="1"/>
        <v>-4.4372730939894467E-3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46.673999999999999</v>
      </c>
      <c r="R60" s="83"/>
      <c r="W60" s="94">
        <v>42619</v>
      </c>
      <c r="X60" s="10">
        <v>50.56</v>
      </c>
      <c r="Y60" s="10">
        <v>50.57</v>
      </c>
      <c r="Z60" s="10">
        <v>49.63</v>
      </c>
      <c r="AA60" s="10">
        <v>49.99</v>
      </c>
      <c r="AB60" s="95">
        <v>21832200</v>
      </c>
      <c r="AC60" s="10">
        <v>49.58</v>
      </c>
      <c r="AD60" s="2">
        <f t="shared" si="0"/>
        <v>0.93999999999999773</v>
      </c>
      <c r="AE60" s="138">
        <f t="shared" si="1"/>
        <v>-1.0971474167165485E-2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42615</v>
      </c>
      <c r="X61" s="10">
        <v>50.45</v>
      </c>
      <c r="Y61" s="10">
        <v>50.66</v>
      </c>
      <c r="Z61" s="10">
        <v>50.18</v>
      </c>
      <c r="AA61" s="10">
        <v>50.55</v>
      </c>
      <c r="AB61" s="95">
        <v>12684000</v>
      </c>
      <c r="AC61" s="10">
        <v>50.13</v>
      </c>
      <c r="AD61" s="2">
        <f t="shared" si="0"/>
        <v>0.47999999999999687</v>
      </c>
      <c r="AE61" s="138">
        <f t="shared" si="1"/>
        <v>2.3995200959809893E-3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42614</v>
      </c>
      <c r="X62" s="10">
        <v>50.92</v>
      </c>
      <c r="Y62" s="10">
        <v>51</v>
      </c>
      <c r="Z62" s="10">
        <v>50.11</v>
      </c>
      <c r="AA62" s="10">
        <v>50.43</v>
      </c>
      <c r="AB62" s="95">
        <v>17017100</v>
      </c>
      <c r="AC62" s="10">
        <v>50.01</v>
      </c>
      <c r="AD62" s="2">
        <f t="shared" si="0"/>
        <v>0.89000000000000057</v>
      </c>
      <c r="AE62" s="138">
        <f t="shared" si="1"/>
        <v>-7.3441842000795399E-3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42613</v>
      </c>
      <c r="X63" s="10">
        <v>50.7</v>
      </c>
      <c r="Y63" s="10">
        <v>50.92</v>
      </c>
      <c r="Z63" s="10">
        <v>50.24</v>
      </c>
      <c r="AA63" s="10">
        <v>50.8</v>
      </c>
      <c r="AB63" s="95">
        <v>24533600</v>
      </c>
      <c r="AC63" s="10">
        <v>50.38</v>
      </c>
      <c r="AD63" s="2">
        <f t="shared" si="0"/>
        <v>0.67999999999999972</v>
      </c>
      <c r="AE63" s="138">
        <f t="shared" si="1"/>
        <v>3.5856573705179695E-3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42612</v>
      </c>
      <c r="X64" s="10">
        <v>49.73</v>
      </c>
      <c r="Y64" s="10">
        <v>50.64</v>
      </c>
      <c r="Z64" s="10">
        <v>49.68</v>
      </c>
      <c r="AA64" s="10">
        <v>50.62</v>
      </c>
      <c r="AB64" s="95">
        <v>25055800</v>
      </c>
      <c r="AC64" s="10">
        <v>50.2</v>
      </c>
      <c r="AD64" s="2">
        <f t="shared" si="0"/>
        <v>0.96000000000000085</v>
      </c>
      <c r="AE64" s="138">
        <f t="shared" si="1"/>
        <v>2.1363173957273718E-2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42611</v>
      </c>
      <c r="X65" s="10">
        <v>48.75</v>
      </c>
      <c r="Y65" s="10">
        <v>49.75</v>
      </c>
      <c r="Z65" s="10">
        <v>48.69</v>
      </c>
      <c r="AA65" s="10">
        <v>49.56</v>
      </c>
      <c r="AB65" s="95">
        <v>21201400</v>
      </c>
      <c r="AC65" s="10">
        <v>49.15</v>
      </c>
      <c r="AD65" s="2">
        <f t="shared" si="0"/>
        <v>1.0600000000000023</v>
      </c>
      <c r="AE65" s="138">
        <f t="shared" si="1"/>
        <v>2.1617127416337478E-2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42608</v>
      </c>
      <c r="X66" s="10">
        <v>48.58</v>
      </c>
      <c r="Y66" s="10">
        <v>48.84</v>
      </c>
      <c r="Z66" s="10">
        <v>48.28</v>
      </c>
      <c r="AA66" s="10">
        <v>48.51</v>
      </c>
      <c r="AB66" s="95">
        <v>15527300</v>
      </c>
      <c r="AC66" s="10">
        <v>48.11</v>
      </c>
      <c r="AD66" s="2">
        <f t="shared" si="0"/>
        <v>0.56000000000000227</v>
      </c>
      <c r="AE66" s="138">
        <f t="shared" si="1"/>
        <v>2.7094622759482601E-3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42607</v>
      </c>
      <c r="X67" s="10">
        <v>48.62</v>
      </c>
      <c r="Y67" s="10">
        <v>48.69</v>
      </c>
      <c r="Z67" s="10">
        <v>48.3</v>
      </c>
      <c r="AA67" s="10">
        <v>48.38</v>
      </c>
      <c r="AB67" s="95">
        <v>13643200</v>
      </c>
      <c r="AC67" s="10">
        <v>47.98</v>
      </c>
      <c r="AD67" s="2">
        <f t="shared" si="0"/>
        <v>0.39000000000000057</v>
      </c>
      <c r="AE67" s="138">
        <f t="shared" si="1"/>
        <v>-5.1834957495334733E-3</v>
      </c>
    </row>
    <row r="68" spans="2:31" x14ac:dyDescent="0.25">
      <c r="B68" s="193">
        <v>42627</v>
      </c>
      <c r="C68" s="237">
        <v>40</v>
      </c>
      <c r="D68" s="582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42606</v>
      </c>
      <c r="X68" s="10">
        <v>48.5</v>
      </c>
      <c r="Y68" s="10">
        <v>48.77</v>
      </c>
      <c r="Z68" s="10">
        <v>48.35</v>
      </c>
      <c r="AA68" s="10">
        <v>48.63</v>
      </c>
      <c r="AB68" s="95">
        <v>16315800</v>
      </c>
      <c r="AC68" s="10">
        <v>48.23</v>
      </c>
      <c r="AD68" s="2">
        <f>Y68-Z68</f>
        <v>0.42000000000000171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0" si="82">C77*(E77-D77)</f>
        <v>-24.399999999999977</v>
      </c>
      <c r="G77" s="40">
        <f t="shared" ref="G77:G80" si="83">D77*C77</f>
        <v>3650.7999999999997</v>
      </c>
      <c r="H77" s="231">
        <f t="shared" ref="H77:H80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2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2"/>
        <v>378.31999999999994</v>
      </c>
      <c r="G80" s="40">
        <f t="shared" si="83"/>
        <v>1726.48</v>
      </c>
      <c r="H80" s="231">
        <f t="shared" si="84"/>
        <v>0.21912793661090771</v>
      </c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>
        <f>SumByColor($A$19,C89:C104)</f>
        <v>0</v>
      </c>
      <c r="D106" s="484"/>
      <c r="E106" s="484"/>
      <c r="F106" s="485">
        <f>SumByColor($A$19,F89:F104)</f>
        <v>0</v>
      </c>
      <c r="G106" s="484"/>
      <c r="H106" s="484">
        <f>SumByColor($A$19,H89:H104)</f>
        <v>0</v>
      </c>
      <c r="I106" s="484"/>
      <c r="J106" s="484"/>
      <c r="K106" s="485">
        <f>SumByColor($A$19,K89:K104)</f>
        <v>0</v>
      </c>
      <c r="L106" s="484"/>
      <c r="M106" s="485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29.73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29.73</v>
      </c>
      <c r="R4" s="525">
        <v>-3.6600000000000001E-2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0">SumByColor($A$19,M2:M17)</f>
        <v>0</v>
      </c>
      <c r="W19" s="94">
        <v>42676</v>
      </c>
      <c r="X19" s="10" t="s">
        <v>388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8" t="s">
        <v>78</v>
      </c>
      <c r="Q39" s="618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32.703000000000003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32.405700000000003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32.108400000000003</v>
      </c>
      <c r="R42" s="34"/>
      <c r="T42" s="87" t="s">
        <v>100</v>
      </c>
      <c r="U42" s="88" t="s">
        <v>445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31.811100000000003</v>
      </c>
      <c r="R43" s="83"/>
      <c r="T43" s="87" t="s">
        <v>101</v>
      </c>
      <c r="U43" s="88" t="s">
        <v>446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31.513800000000003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31.216500000000003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30.9192</v>
      </c>
      <c r="R46" s="83"/>
      <c r="T46" s="87" t="s">
        <v>122</v>
      </c>
      <c r="U46" s="89" t="s">
        <v>358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30.6219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30.3246</v>
      </c>
      <c r="R48" s="83"/>
      <c r="T48" s="87" t="s">
        <v>105</v>
      </c>
      <c r="U48" s="88" t="s">
        <v>447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30.0273</v>
      </c>
      <c r="R49" s="83"/>
      <c r="T49" s="87" t="s">
        <v>106</v>
      </c>
      <c r="U49" s="88" t="s">
        <v>448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29.73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29.432700000000001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29.135400000000001</v>
      </c>
      <c r="R52" s="83"/>
      <c r="T52" s="87" t="s">
        <v>108</v>
      </c>
      <c r="U52" s="88" t="s">
        <v>449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28.838100000000001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28.540800000000001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28.243499999999997</v>
      </c>
      <c r="R55" s="83"/>
      <c r="T55" s="87" t="s">
        <v>109</v>
      </c>
      <c r="U55" s="88" t="s">
        <v>389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27.946199999999997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27.648900000000001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27.351600000000001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27.054300000000001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26.757000000000001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15.35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15.35</v>
      </c>
      <c r="R4" s="525">
        <v>-2.4799999999999999E-2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8" t="s">
        <v>78</v>
      </c>
      <c r="P44" s="618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16.885000000000002</v>
      </c>
      <c r="Q45" s="2"/>
      <c r="T45" s="93" t="s">
        <v>100</v>
      </c>
      <c r="U45" s="88" t="s">
        <v>450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16.7315</v>
      </c>
      <c r="Q46" s="2"/>
      <c r="T46" s="93" t="s">
        <v>101</v>
      </c>
      <c r="U46" s="88" t="s">
        <v>451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16.577999999999999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16.424500000000002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16.271000000000001</v>
      </c>
      <c r="Q49" s="2"/>
      <c r="T49" s="93" t="s">
        <v>104</v>
      </c>
      <c r="U49" s="88" t="s">
        <v>452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16.1175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15.964</v>
      </c>
      <c r="Q51" s="2"/>
      <c r="T51" s="93" t="s">
        <v>105</v>
      </c>
      <c r="U51" s="88" t="s">
        <v>453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15.810499999999999</v>
      </c>
      <c r="Q52" s="2"/>
      <c r="T52" s="93" t="s">
        <v>106</v>
      </c>
      <c r="U52" s="88" t="s">
        <v>390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15.657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15.503499999999999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15.35</v>
      </c>
      <c r="Q55" s="2"/>
      <c r="T55" s="93" t="s">
        <v>108</v>
      </c>
      <c r="U55" s="88" t="s">
        <v>454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15.1965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15.042999999999999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14.8895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14.735999999999999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14.5825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14.428999999999998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14.275500000000001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14.122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13.968500000000001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13.815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47.47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47.47</v>
      </c>
      <c r="R4" s="525">
        <v>-2.5000000000000001E-3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52.217000000000006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51.7423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51.267600000000002</v>
      </c>
      <c r="Q45" s="34"/>
      <c r="R45" s="34"/>
      <c r="T45" s="93" t="s">
        <v>100</v>
      </c>
      <c r="U45" s="88" t="s">
        <v>455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50.792900000000003</v>
      </c>
      <c r="Q46" s="83"/>
      <c r="R46" s="34"/>
      <c r="T46" s="93" t="s">
        <v>101</v>
      </c>
      <c r="U46" s="88" t="s">
        <v>456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50.318200000000004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49.843499999999999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49.3688</v>
      </c>
      <c r="Q49" s="83"/>
      <c r="R49" s="34"/>
      <c r="T49" s="93" t="s">
        <v>122</v>
      </c>
      <c r="U49" s="88" t="s">
        <v>377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48.894100000000002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48.419400000000003</v>
      </c>
      <c r="Q51" s="83"/>
      <c r="R51" s="34"/>
      <c r="T51" s="93" t="s">
        <v>105</v>
      </c>
      <c r="U51" s="88" t="s">
        <v>457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47.944699999999997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47.47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46.9953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46.520599999999995</v>
      </c>
      <c r="Q55" s="83"/>
      <c r="T55" s="93" t="s">
        <v>108</v>
      </c>
      <c r="U55" s="88" t="s">
        <v>458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46.045899999999996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45.571199999999997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45.096499999999999</v>
      </c>
      <c r="Q58" s="83"/>
      <c r="T58" s="93" t="s">
        <v>109</v>
      </c>
      <c r="U58" s="88" t="s">
        <v>459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44.621799999999993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44.147100000000002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43.672400000000003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43.197699999999998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42.722999999999999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42699</v>
      </c>
      <c r="X2" s="10">
        <v>48.93</v>
      </c>
      <c r="Y2" s="10">
        <v>49.94</v>
      </c>
      <c r="Z2" s="10">
        <v>48.68</v>
      </c>
      <c r="AA2" s="10">
        <v>48.91</v>
      </c>
      <c r="AB2" s="95">
        <v>1095300</v>
      </c>
      <c r="AC2" s="10">
        <v>48.91</v>
      </c>
      <c r="AD2" s="2">
        <f>Y2-Z2</f>
        <v>1.259999999999998</v>
      </c>
      <c r="AE2" s="138">
        <f>AC2/AC3-1</f>
        <v>6.5857172257663965E-3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47.71</v>
      </c>
      <c r="T3" s="1">
        <v>42312</v>
      </c>
      <c r="U3" t="s">
        <v>151</v>
      </c>
      <c r="W3" s="133">
        <v>42697</v>
      </c>
      <c r="X3" s="10">
        <v>48.25</v>
      </c>
      <c r="Y3" s="10">
        <v>48.62</v>
      </c>
      <c r="Z3" s="10">
        <v>48.01</v>
      </c>
      <c r="AA3" s="10">
        <v>48.59</v>
      </c>
      <c r="AB3" s="95">
        <v>2047900</v>
      </c>
      <c r="AC3" s="10">
        <v>48.59</v>
      </c>
      <c r="AD3" s="2">
        <f t="shared" ref="AD3:AD66" si="0">Y3-Z3</f>
        <v>0.60999999999999943</v>
      </c>
      <c r="AE3" s="138">
        <f t="shared" ref="AE3:AE66" si="1">AC3/AC4-1</f>
        <v>6.6293764242801867E-3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47.71</v>
      </c>
      <c r="R4" s="525">
        <v>-6.7000000000000002E-3</v>
      </c>
      <c r="W4" s="133">
        <v>42696</v>
      </c>
      <c r="X4" s="10">
        <v>48.25</v>
      </c>
      <c r="Y4" s="10">
        <v>49.56</v>
      </c>
      <c r="Z4" s="10">
        <v>48</v>
      </c>
      <c r="AA4" s="10">
        <v>48.27</v>
      </c>
      <c r="AB4" s="95">
        <v>3847000</v>
      </c>
      <c r="AC4" s="10">
        <v>48.27</v>
      </c>
      <c r="AD4" s="2">
        <f t="shared" si="0"/>
        <v>1.5600000000000023</v>
      </c>
      <c r="AE4" s="138">
        <f t="shared" si="1"/>
        <v>2.7004570004154349E-3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47.75</v>
      </c>
      <c r="Y5" s="10">
        <v>48.49</v>
      </c>
      <c r="Z5" s="10">
        <v>47.46</v>
      </c>
      <c r="AA5" s="10">
        <v>48.14</v>
      </c>
      <c r="AB5" s="95">
        <v>2355100</v>
      </c>
      <c r="AC5" s="10">
        <v>48.14</v>
      </c>
      <c r="AD5" s="2">
        <f t="shared" si="0"/>
        <v>1.0300000000000011</v>
      </c>
      <c r="AE5" s="138">
        <f t="shared" si="1"/>
        <v>1.1982341812066366E-2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48.43</v>
      </c>
      <c r="Y6" s="10">
        <v>48.46</v>
      </c>
      <c r="Z6" s="10">
        <v>47.5</v>
      </c>
      <c r="AA6" s="10">
        <v>47.57</v>
      </c>
      <c r="AB6" s="95">
        <v>2306100</v>
      </c>
      <c r="AC6" s="10">
        <v>47.57</v>
      </c>
      <c r="AD6" s="2">
        <f t="shared" si="0"/>
        <v>0.96000000000000085</v>
      </c>
      <c r="AE6" s="138">
        <f t="shared" si="1"/>
        <v>-2.0588840848260292E-2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42691</v>
      </c>
      <c r="X7" s="10">
        <v>47.68</v>
      </c>
      <c r="Y7" s="10">
        <v>48.93</v>
      </c>
      <c r="Z7" s="10">
        <v>47.52</v>
      </c>
      <c r="AA7" s="10">
        <v>48.57</v>
      </c>
      <c r="AB7" s="95">
        <v>3418500</v>
      </c>
      <c r="AC7" s="10">
        <v>48.57</v>
      </c>
      <c r="AD7" s="2">
        <f t="shared" si="0"/>
        <v>1.4099999999999966</v>
      </c>
      <c r="AE7" s="138">
        <f t="shared" si="1"/>
        <v>2.2311092401599675E-2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46.97</v>
      </c>
      <c r="Y8" s="10">
        <v>47.85</v>
      </c>
      <c r="Z8" s="10">
        <v>46.76</v>
      </c>
      <c r="AA8" s="10">
        <v>47.51</v>
      </c>
      <c r="AB8" s="95">
        <v>2639100</v>
      </c>
      <c r="AC8" s="10">
        <v>47.51</v>
      </c>
      <c r="AD8" s="2">
        <f t="shared" si="0"/>
        <v>1.0900000000000034</v>
      </c>
      <c r="AE8" s="138">
        <f t="shared" si="1"/>
        <v>1.3006396588486124E-2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47.25</v>
      </c>
      <c r="Y9" s="10">
        <v>47.46</v>
      </c>
      <c r="Z9" s="10">
        <v>46.12</v>
      </c>
      <c r="AA9" s="10">
        <v>46.9</v>
      </c>
      <c r="AB9" s="95">
        <v>4164800</v>
      </c>
      <c r="AC9" s="10">
        <v>46.9</v>
      </c>
      <c r="AD9" s="2">
        <f t="shared" si="0"/>
        <v>1.3400000000000034</v>
      </c>
      <c r="AE9" s="138">
        <f t="shared" si="1"/>
        <v>-5.5131467345207463E-3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42688</v>
      </c>
      <c r="X10" s="10">
        <v>49.43</v>
      </c>
      <c r="Y10" s="10">
        <v>50.2</v>
      </c>
      <c r="Z10" s="10">
        <v>47.01</v>
      </c>
      <c r="AA10" s="10">
        <v>47.16</v>
      </c>
      <c r="AB10" s="95">
        <v>6778200</v>
      </c>
      <c r="AC10" s="10">
        <v>47.16</v>
      </c>
      <c r="AD10" s="2">
        <f t="shared" si="0"/>
        <v>3.1900000000000048</v>
      </c>
      <c r="AE10" s="138">
        <f t="shared" si="1"/>
        <v>-5.1106639839034296E-2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49.3</v>
      </c>
      <c r="Y11" s="10">
        <v>51</v>
      </c>
      <c r="Z11" s="10">
        <v>46.57</v>
      </c>
      <c r="AA11" s="10">
        <v>49.7</v>
      </c>
      <c r="AB11" s="95">
        <v>15547100</v>
      </c>
      <c r="AC11" s="10">
        <v>49.7</v>
      </c>
      <c r="AD11" s="2">
        <f t="shared" si="0"/>
        <v>4.43</v>
      </c>
      <c r="AE11" s="138">
        <f t="shared" si="1"/>
        <v>-3.9799072642967448E-2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51.06</v>
      </c>
      <c r="Y12" s="10">
        <v>52.33</v>
      </c>
      <c r="Z12" s="10">
        <v>50.76</v>
      </c>
      <c r="AA12" s="10">
        <v>51.76</v>
      </c>
      <c r="AB12" s="95">
        <v>4559500</v>
      </c>
      <c r="AC12" s="10">
        <v>51.76</v>
      </c>
      <c r="AD12" s="2">
        <f t="shared" si="0"/>
        <v>1.5700000000000003</v>
      </c>
      <c r="AE12" s="138">
        <f t="shared" si="1"/>
        <v>3.1486648066958889E-2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49.56</v>
      </c>
      <c r="Y13" s="10">
        <v>50.82</v>
      </c>
      <c r="Z13" s="10">
        <v>48.94</v>
      </c>
      <c r="AA13" s="10">
        <v>50.18</v>
      </c>
      <c r="AB13" s="95">
        <v>2958100</v>
      </c>
      <c r="AC13" s="10">
        <v>50.18</v>
      </c>
      <c r="AD13" s="2">
        <f t="shared" si="0"/>
        <v>1.8800000000000026</v>
      </c>
      <c r="AE13" s="138">
        <f t="shared" si="1"/>
        <v>-2.782193958664525E-3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42682</v>
      </c>
      <c r="X14" s="10">
        <v>50.26</v>
      </c>
      <c r="Y14" s="10">
        <v>51.04</v>
      </c>
      <c r="Z14" s="10">
        <v>49.95</v>
      </c>
      <c r="AA14" s="10">
        <v>50.32</v>
      </c>
      <c r="AB14" s="95">
        <v>2414200</v>
      </c>
      <c r="AC14" s="10">
        <v>50.32</v>
      </c>
      <c r="AD14" s="2">
        <f t="shared" si="0"/>
        <v>1.0899999999999963</v>
      </c>
      <c r="AE14" s="138">
        <f t="shared" si="1"/>
        <v>3.9761431411533543E-4</v>
      </c>
    </row>
    <row r="15" spans="1:43" x14ac:dyDescent="0.25">
      <c r="W15" s="133">
        <v>42681</v>
      </c>
      <c r="X15" s="10">
        <v>49.87</v>
      </c>
      <c r="Y15" s="10">
        <v>51.77</v>
      </c>
      <c r="Z15" s="10">
        <v>49.64</v>
      </c>
      <c r="AA15" s="10">
        <v>50.3</v>
      </c>
      <c r="AB15" s="95">
        <v>3848600</v>
      </c>
      <c r="AC15" s="10">
        <v>50.3</v>
      </c>
      <c r="AD15" s="2">
        <f t="shared" si="0"/>
        <v>2.1300000000000026</v>
      </c>
      <c r="AE15" s="138">
        <f t="shared" si="1"/>
        <v>2.4648604603788815E-2</v>
      </c>
    </row>
    <row r="16" spans="1:43" x14ac:dyDescent="0.25">
      <c r="W16" s="133">
        <v>42678</v>
      </c>
      <c r="X16" s="10">
        <v>48.28</v>
      </c>
      <c r="Y16" s="10">
        <v>49.99</v>
      </c>
      <c r="Z16" s="10">
        <v>48.25</v>
      </c>
      <c r="AA16" s="10">
        <v>49.09</v>
      </c>
      <c r="AB16" s="95">
        <v>2533500</v>
      </c>
      <c r="AC16" s="10">
        <v>49.09</v>
      </c>
      <c r="AD16" s="2">
        <f t="shared" si="0"/>
        <v>1.740000000000002</v>
      </c>
      <c r="AE16" s="138">
        <f t="shared" si="1"/>
        <v>1.7620232172470995E-2</v>
      </c>
    </row>
    <row r="17" spans="1:31" x14ac:dyDescent="0.25">
      <c r="B17" s="1"/>
      <c r="C17" s="4"/>
      <c r="W17" s="133">
        <v>42677</v>
      </c>
      <c r="X17" s="10">
        <v>49.75</v>
      </c>
      <c r="Y17" s="10">
        <v>49.85</v>
      </c>
      <c r="Z17" s="10">
        <v>48.01</v>
      </c>
      <c r="AA17" s="10">
        <v>48.24</v>
      </c>
      <c r="AB17" s="95">
        <v>2962500</v>
      </c>
      <c r="AC17" s="10">
        <v>48.24</v>
      </c>
      <c r="AD17" s="2">
        <f t="shared" si="0"/>
        <v>1.8400000000000034</v>
      </c>
      <c r="AE17" s="138">
        <f t="shared" si="1"/>
        <v>-2.9961793685903793E-2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42676</v>
      </c>
      <c r="X18" s="10">
        <v>49.99</v>
      </c>
      <c r="Y18" s="10">
        <v>51.18</v>
      </c>
      <c r="Z18" s="10">
        <v>49.57</v>
      </c>
      <c r="AA18" s="10">
        <v>49.73</v>
      </c>
      <c r="AB18" s="95">
        <v>2523000</v>
      </c>
      <c r="AC18" s="10">
        <v>49.73</v>
      </c>
      <c r="AD18" s="2">
        <f t="shared" si="0"/>
        <v>1.6099999999999994</v>
      </c>
      <c r="AE18" s="138">
        <f t="shared" si="1"/>
        <v>-1.2705975779233714E-2</v>
      </c>
    </row>
    <row r="19" spans="1:31" x14ac:dyDescent="0.25">
      <c r="G19" s="2"/>
      <c r="W19" s="133">
        <v>42675</v>
      </c>
      <c r="X19" s="10">
        <v>50.95</v>
      </c>
      <c r="Y19" s="10">
        <v>52.67</v>
      </c>
      <c r="Z19" s="10">
        <v>50.12</v>
      </c>
      <c r="AA19" s="10">
        <v>50.37</v>
      </c>
      <c r="AB19" s="95">
        <v>4161900</v>
      </c>
      <c r="AC19" s="10">
        <v>50.37</v>
      </c>
      <c r="AD19" s="2">
        <f t="shared" si="0"/>
        <v>2.5500000000000043</v>
      </c>
      <c r="AE19" s="138">
        <f t="shared" si="1"/>
        <v>-8.0740448995668679E-3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50.23</v>
      </c>
      <c r="Y20" s="10">
        <v>51.28</v>
      </c>
      <c r="Z20" s="10">
        <v>50.01</v>
      </c>
      <c r="AA20" s="10">
        <v>50.78</v>
      </c>
      <c r="AB20" s="95">
        <v>3686800</v>
      </c>
      <c r="AC20" s="10">
        <v>50.78</v>
      </c>
      <c r="AD20" s="2">
        <f t="shared" si="0"/>
        <v>1.2700000000000031</v>
      </c>
      <c r="AE20" s="138">
        <f t="shared" si="1"/>
        <v>1.3168395849960213E-2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42671</v>
      </c>
      <c r="X21" s="10">
        <v>48.21</v>
      </c>
      <c r="Y21" s="10">
        <v>50.88</v>
      </c>
      <c r="Z21" s="10">
        <v>48.15</v>
      </c>
      <c r="AA21" s="10">
        <v>50.12</v>
      </c>
      <c r="AB21" s="95">
        <v>5553100</v>
      </c>
      <c r="AC21" s="10">
        <v>50.12</v>
      </c>
      <c r="AD21" s="2">
        <f t="shared" si="0"/>
        <v>2.730000000000004</v>
      </c>
      <c r="AE21" s="138">
        <f t="shared" si="1"/>
        <v>4.0481627569026291E-2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42670</v>
      </c>
      <c r="X22" s="10">
        <v>48.77</v>
      </c>
      <c r="Y22" s="10">
        <v>49.04</v>
      </c>
      <c r="Z22" s="10">
        <v>47.97</v>
      </c>
      <c r="AA22" s="10">
        <v>48.17</v>
      </c>
      <c r="AB22" s="95">
        <v>1828600</v>
      </c>
      <c r="AC22" s="10">
        <v>48.17</v>
      </c>
      <c r="AD22" s="2">
        <f t="shared" si="0"/>
        <v>1.0700000000000003</v>
      </c>
      <c r="AE22" s="138">
        <f t="shared" si="1"/>
        <v>-8.0313014827018137E-3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42669</v>
      </c>
      <c r="X23" s="10">
        <v>48.38</v>
      </c>
      <c r="Y23" s="10">
        <v>49.15</v>
      </c>
      <c r="Z23" s="10">
        <v>48.34</v>
      </c>
      <c r="AA23" s="10">
        <v>48.56</v>
      </c>
      <c r="AB23" s="95">
        <v>1427400</v>
      </c>
      <c r="AC23" s="10">
        <v>48.56</v>
      </c>
      <c r="AD23" s="2">
        <f t="shared" si="0"/>
        <v>0.80999999999999517</v>
      </c>
      <c r="AE23" s="138">
        <f t="shared" si="1"/>
        <v>2.0597322348114844E-4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42668</v>
      </c>
      <c r="X24" s="10">
        <v>48.21</v>
      </c>
      <c r="Y24" s="10">
        <v>48.89</v>
      </c>
      <c r="Z24" s="10">
        <v>48.21</v>
      </c>
      <c r="AA24" s="10">
        <v>48.55</v>
      </c>
      <c r="AB24" s="95">
        <v>1495900</v>
      </c>
      <c r="AC24" s="10">
        <v>48.55</v>
      </c>
      <c r="AD24" s="2">
        <f t="shared" si="0"/>
        <v>0.67999999999999972</v>
      </c>
      <c r="AE24" s="138">
        <f t="shared" si="1"/>
        <v>-5.9377559377560285E-3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42667</v>
      </c>
      <c r="X25" s="10">
        <v>49.14</v>
      </c>
      <c r="Y25" s="10">
        <v>49.37</v>
      </c>
      <c r="Z25" s="10">
        <v>48.51</v>
      </c>
      <c r="AA25" s="10">
        <v>48.84</v>
      </c>
      <c r="AB25" s="95">
        <v>1395200</v>
      </c>
      <c r="AC25" s="10">
        <v>48.84</v>
      </c>
      <c r="AD25" s="2">
        <f t="shared" si="0"/>
        <v>0.85999999999999943</v>
      </c>
      <c r="AE25" s="138">
        <f t="shared" si="1"/>
        <v>-2.2471910112359383E-3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42664</v>
      </c>
      <c r="X26" s="10">
        <v>49.01</v>
      </c>
      <c r="Y26" s="10">
        <v>49.03</v>
      </c>
      <c r="Z26" s="10">
        <v>48.11</v>
      </c>
      <c r="AA26" s="10">
        <v>48.95</v>
      </c>
      <c r="AB26" s="95">
        <v>2440300</v>
      </c>
      <c r="AC26" s="10">
        <v>48.95</v>
      </c>
      <c r="AD26" s="2">
        <f t="shared" si="0"/>
        <v>0.92000000000000171</v>
      </c>
      <c r="AE26" s="138">
        <f t="shared" si="1"/>
        <v>-1.310483870967738E-2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42663</v>
      </c>
      <c r="X27" s="10">
        <v>49.95</v>
      </c>
      <c r="Y27" s="10">
        <v>49.95</v>
      </c>
      <c r="Z27" s="10">
        <v>49.17</v>
      </c>
      <c r="AA27" s="10">
        <v>49.6</v>
      </c>
      <c r="AB27" s="95">
        <v>3017900</v>
      </c>
      <c r="AC27" s="10">
        <v>49.6</v>
      </c>
      <c r="AD27" s="2">
        <f t="shared" si="0"/>
        <v>0.78000000000000114</v>
      </c>
      <c r="AE27" s="138">
        <f t="shared" si="1"/>
        <v>-9.9800399201597223E-3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42662</v>
      </c>
      <c r="X28" s="10">
        <v>47.74</v>
      </c>
      <c r="Y28" s="10">
        <v>50.33</v>
      </c>
      <c r="Z28" s="10">
        <v>47.48</v>
      </c>
      <c r="AA28" s="10">
        <v>50.1</v>
      </c>
      <c r="AB28" s="95">
        <v>6570000</v>
      </c>
      <c r="AC28" s="10">
        <v>50.1</v>
      </c>
      <c r="AD28" s="2">
        <f t="shared" si="0"/>
        <v>2.8500000000000014</v>
      </c>
      <c r="AE28" s="138">
        <f t="shared" si="1"/>
        <v>5.4292929292929282E-2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42661</v>
      </c>
      <c r="X29" s="10">
        <v>46.91</v>
      </c>
      <c r="Y29" s="10">
        <v>47.85</v>
      </c>
      <c r="Z29" s="10">
        <v>46.62</v>
      </c>
      <c r="AA29" s="10">
        <v>47.52</v>
      </c>
      <c r="AB29" s="95">
        <v>2491400</v>
      </c>
      <c r="AC29" s="10">
        <v>47.52</v>
      </c>
      <c r="AD29" s="2">
        <f t="shared" si="0"/>
        <v>1.230000000000004</v>
      </c>
      <c r="AE29" s="138">
        <f t="shared" si="1"/>
        <v>2.0837808807733671E-2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42660</v>
      </c>
      <c r="X30" s="10">
        <v>46.92</v>
      </c>
      <c r="Y30" s="10">
        <v>47.36</v>
      </c>
      <c r="Z30" s="10">
        <v>46.52</v>
      </c>
      <c r="AA30" s="10">
        <v>46.55</v>
      </c>
      <c r="AB30" s="95">
        <v>1641700</v>
      </c>
      <c r="AC30" s="10">
        <v>46.55</v>
      </c>
      <c r="AD30" s="2">
        <f t="shared" si="0"/>
        <v>0.83999999999999631</v>
      </c>
      <c r="AE30" s="138">
        <f t="shared" si="1"/>
        <v>-2.143622722400873E-3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42657</v>
      </c>
      <c r="X31" s="10">
        <v>46.91</v>
      </c>
      <c r="Y31" s="10">
        <v>47.21</v>
      </c>
      <c r="Z31" s="10">
        <v>46.64</v>
      </c>
      <c r="AA31" s="10">
        <v>46.65</v>
      </c>
      <c r="AB31" s="95">
        <v>2434200</v>
      </c>
      <c r="AC31" s="10">
        <v>46.65</v>
      </c>
      <c r="AD31" s="2">
        <f t="shared" si="0"/>
        <v>0.57000000000000028</v>
      </c>
      <c r="AE31" s="138">
        <f t="shared" si="1"/>
        <v>4.2890842805043405E-4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42656</v>
      </c>
      <c r="X32" s="10">
        <v>46.32</v>
      </c>
      <c r="Y32" s="10">
        <v>46.79</v>
      </c>
      <c r="Z32" s="10">
        <v>45.18</v>
      </c>
      <c r="AA32" s="10">
        <v>46.63</v>
      </c>
      <c r="AB32" s="95">
        <v>3130000</v>
      </c>
      <c r="AC32" s="10">
        <v>46.63</v>
      </c>
      <c r="AD32" s="2">
        <f t="shared" si="0"/>
        <v>1.6099999999999994</v>
      </c>
      <c r="AE32" s="138">
        <f t="shared" si="1"/>
        <v>-2.9933718195424008E-3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42655</v>
      </c>
      <c r="X33" s="10">
        <v>45.65</v>
      </c>
      <c r="Y33" s="10">
        <v>47</v>
      </c>
      <c r="Z33" s="10">
        <v>45.45</v>
      </c>
      <c r="AA33" s="10">
        <v>46.77</v>
      </c>
      <c r="AB33" s="95">
        <v>3131000</v>
      </c>
      <c r="AC33" s="10">
        <v>46.77</v>
      </c>
      <c r="AD33" s="2">
        <f t="shared" si="0"/>
        <v>1.5499999999999972</v>
      </c>
      <c r="AE33" s="138">
        <f t="shared" si="1"/>
        <v>2.4534501642935469E-2</v>
      </c>
    </row>
    <row r="34" spans="1:31" x14ac:dyDescent="0.25">
      <c r="W34" s="133">
        <v>42654</v>
      </c>
      <c r="X34" s="10">
        <v>46.44</v>
      </c>
      <c r="Y34" s="10">
        <v>46.77</v>
      </c>
      <c r="Z34" s="10">
        <v>45.47</v>
      </c>
      <c r="AA34" s="10">
        <v>45.65</v>
      </c>
      <c r="AB34" s="95">
        <v>3237400</v>
      </c>
      <c r="AC34" s="10">
        <v>45.65</v>
      </c>
      <c r="AD34" s="2">
        <f t="shared" si="0"/>
        <v>1.3000000000000043</v>
      </c>
      <c r="AE34" s="138">
        <f t="shared" si="1"/>
        <v>-1.6587677725118599E-2</v>
      </c>
    </row>
    <row r="35" spans="1:31" x14ac:dyDescent="0.25">
      <c r="L35" t="s">
        <v>218</v>
      </c>
      <c r="M35" s="2">
        <f>M51+K51-F51</f>
        <v>745.43999999999505</v>
      </c>
      <c r="W35" s="133">
        <v>42653</v>
      </c>
      <c r="X35" s="10">
        <v>47.24</v>
      </c>
      <c r="Y35" s="10">
        <v>47.61</v>
      </c>
      <c r="Z35" s="10">
        <v>46.39</v>
      </c>
      <c r="AA35" s="10">
        <v>46.42</v>
      </c>
      <c r="AB35" s="95">
        <v>2204000</v>
      </c>
      <c r="AC35" s="10">
        <v>46.42</v>
      </c>
      <c r="AD35" s="2">
        <f t="shared" si="0"/>
        <v>1.2199999999999989</v>
      </c>
      <c r="AE35" s="138">
        <f t="shared" si="1"/>
        <v>-1.1499148211243648E-2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47.7</v>
      </c>
      <c r="Y36" s="10">
        <v>47.78</v>
      </c>
      <c r="Z36" s="10">
        <v>46.86</v>
      </c>
      <c r="AA36" s="10">
        <v>46.96</v>
      </c>
      <c r="AB36" s="95">
        <v>2154100</v>
      </c>
      <c r="AC36" s="10">
        <v>46.96</v>
      </c>
      <c r="AD36" s="2">
        <f t="shared" si="0"/>
        <v>0.92000000000000171</v>
      </c>
      <c r="AE36" s="138">
        <f t="shared" si="1"/>
        <v>-1.1784511784511786E-2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42649</v>
      </c>
      <c r="X37" s="10">
        <v>47.01</v>
      </c>
      <c r="Y37" s="10">
        <v>47.73</v>
      </c>
      <c r="Z37" s="10">
        <v>46.68</v>
      </c>
      <c r="AA37" s="10">
        <v>47.52</v>
      </c>
      <c r="AB37" s="95">
        <v>3012200</v>
      </c>
      <c r="AC37" s="10">
        <v>47.52</v>
      </c>
      <c r="AD37" s="2">
        <f t="shared" si="0"/>
        <v>1.0499999999999972</v>
      </c>
      <c r="AE37" s="138">
        <f t="shared" si="1"/>
        <v>1.0848755583918512E-2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42648</v>
      </c>
      <c r="X38" s="10">
        <v>47.38</v>
      </c>
      <c r="Y38" s="10">
        <v>47.44</v>
      </c>
      <c r="Z38" s="10">
        <v>47</v>
      </c>
      <c r="AA38" s="10">
        <v>47.01</v>
      </c>
      <c r="AB38" s="95">
        <v>1834100</v>
      </c>
      <c r="AC38" s="10">
        <v>47.01</v>
      </c>
      <c r="AD38" s="2">
        <f t="shared" si="0"/>
        <v>0.43999999999999773</v>
      </c>
      <c r="AE38" s="138">
        <f t="shared" si="1"/>
        <v>-7.1805702217530021E-3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42647</v>
      </c>
      <c r="X39" s="10">
        <v>46.6</v>
      </c>
      <c r="Y39" s="10">
        <v>47.5</v>
      </c>
      <c r="Z39" s="10">
        <v>46.05</v>
      </c>
      <c r="AA39" s="10">
        <v>47.35</v>
      </c>
      <c r="AB39" s="95">
        <v>2397600</v>
      </c>
      <c r="AC39" s="10">
        <v>47.35</v>
      </c>
      <c r="AD39" s="2">
        <f t="shared" si="0"/>
        <v>1.4500000000000028</v>
      </c>
      <c r="AE39" s="138">
        <f t="shared" si="1"/>
        <v>1.9595176571920891E-2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42646</v>
      </c>
      <c r="X40" s="10">
        <v>46.61</v>
      </c>
      <c r="Y40" s="10">
        <v>46.88</v>
      </c>
      <c r="Z40" s="10">
        <v>46.1</v>
      </c>
      <c r="AA40" s="10">
        <v>46.44</v>
      </c>
      <c r="AB40" s="95">
        <v>1746400</v>
      </c>
      <c r="AC40" s="10">
        <v>46.44</v>
      </c>
      <c r="AD40" s="2">
        <f t="shared" si="0"/>
        <v>0.78000000000000114</v>
      </c>
      <c r="AE40" s="138">
        <f t="shared" si="1"/>
        <v>-7.4802308185509814E-3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42643</v>
      </c>
      <c r="X41" s="10">
        <v>46.99</v>
      </c>
      <c r="Y41" s="10">
        <v>47.32</v>
      </c>
      <c r="Z41" s="10">
        <v>46.44</v>
      </c>
      <c r="AA41" s="10">
        <v>46.79</v>
      </c>
      <c r="AB41" s="95">
        <v>2852300</v>
      </c>
      <c r="AC41" s="10">
        <v>46.79</v>
      </c>
      <c r="AD41" s="2">
        <f t="shared" si="0"/>
        <v>0.88000000000000256</v>
      </c>
      <c r="AE41" s="138">
        <f t="shared" si="1"/>
        <v>-1.7068487305311741E-3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42642</v>
      </c>
      <c r="X42" s="10">
        <v>47.98</v>
      </c>
      <c r="Y42" s="10">
        <v>48.29</v>
      </c>
      <c r="Z42" s="10">
        <v>46.87</v>
      </c>
      <c r="AA42" s="10">
        <v>46.87</v>
      </c>
      <c r="AB42" s="95">
        <v>1778400</v>
      </c>
      <c r="AC42" s="10">
        <v>46.87</v>
      </c>
      <c r="AD42" s="2">
        <f t="shared" si="0"/>
        <v>1.4200000000000017</v>
      </c>
      <c r="AE42" s="138">
        <f t="shared" si="1"/>
        <v>-2.8399668325041594E-2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52.481000000000002</v>
      </c>
      <c r="T43" s="128" t="s">
        <v>98</v>
      </c>
      <c r="U43" s="98">
        <v>48.59</v>
      </c>
      <c r="W43" s="133">
        <v>42641</v>
      </c>
      <c r="X43" s="10">
        <v>48.02</v>
      </c>
      <c r="Y43" s="10">
        <v>48.35</v>
      </c>
      <c r="Z43" s="10">
        <v>47.77</v>
      </c>
      <c r="AA43" s="10">
        <v>48.24</v>
      </c>
      <c r="AB43" s="95">
        <v>1888900</v>
      </c>
      <c r="AC43" s="10">
        <v>48.24</v>
      </c>
      <c r="AD43" s="2">
        <f t="shared" si="0"/>
        <v>0.57999999999999829</v>
      </c>
      <c r="AE43" s="138">
        <f t="shared" si="1"/>
        <v>1.4531866306830565E-3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52.003900000000002</v>
      </c>
      <c r="T44" s="93" t="s">
        <v>99</v>
      </c>
      <c r="U44" s="88">
        <v>48.93</v>
      </c>
      <c r="W44" s="133">
        <v>42640</v>
      </c>
      <c r="X44" s="10">
        <v>47.97</v>
      </c>
      <c r="Y44" s="10">
        <v>48.22</v>
      </c>
      <c r="Z44" s="10">
        <v>47.61</v>
      </c>
      <c r="AA44" s="10">
        <v>48.17</v>
      </c>
      <c r="AB44" s="95">
        <v>1966500</v>
      </c>
      <c r="AC44" s="10">
        <v>48.17</v>
      </c>
      <c r="AD44" s="2">
        <f t="shared" si="0"/>
        <v>0.60999999999999943</v>
      </c>
      <c r="AE44" s="138">
        <f t="shared" si="1"/>
        <v>4.169272461955531E-3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51.526800000000001</v>
      </c>
      <c r="R45" s="34"/>
      <c r="T45" s="93" t="s">
        <v>100</v>
      </c>
      <c r="U45" s="88" t="s">
        <v>460</v>
      </c>
      <c r="W45" s="133">
        <v>42639</v>
      </c>
      <c r="X45" s="10">
        <v>50.38</v>
      </c>
      <c r="Y45" s="10">
        <v>50.44</v>
      </c>
      <c r="Z45" s="10">
        <v>47.96</v>
      </c>
      <c r="AA45" s="10">
        <v>47.97</v>
      </c>
      <c r="AB45" s="95">
        <v>4016100</v>
      </c>
      <c r="AC45" s="10">
        <v>47.97</v>
      </c>
      <c r="AD45" s="2">
        <f t="shared" si="0"/>
        <v>2.4799999999999969</v>
      </c>
      <c r="AE45" s="138">
        <f t="shared" si="1"/>
        <v>-5.0287071866957023E-2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51.049700000000001</v>
      </c>
      <c r="Q46" s="34"/>
      <c r="R46" s="34"/>
      <c r="T46" s="93" t="s">
        <v>101</v>
      </c>
      <c r="U46" s="88" t="s">
        <v>461</v>
      </c>
      <c r="W46" s="133">
        <v>42636</v>
      </c>
      <c r="X46" s="10">
        <v>50.07</v>
      </c>
      <c r="Y46" s="10">
        <v>51.06</v>
      </c>
      <c r="Z46" s="10">
        <v>50.07</v>
      </c>
      <c r="AA46" s="10">
        <v>50.51</v>
      </c>
      <c r="AB46" s="95">
        <v>1666500</v>
      </c>
      <c r="AC46" s="10">
        <v>50.51</v>
      </c>
      <c r="AD46" s="2">
        <f t="shared" si="0"/>
        <v>0.99000000000000199</v>
      </c>
      <c r="AE46" s="138">
        <f t="shared" si="1"/>
        <v>7.9824386350029197E-3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50.572600000000001</v>
      </c>
      <c r="Q47" s="34"/>
      <c r="R47" s="34"/>
      <c r="T47" s="93" t="s">
        <v>102</v>
      </c>
      <c r="U47" s="88">
        <v>53.17</v>
      </c>
      <c r="W47" s="133">
        <v>42635</v>
      </c>
      <c r="X47" s="10">
        <v>50.05</v>
      </c>
      <c r="Y47" s="10">
        <v>50.41</v>
      </c>
      <c r="Z47" s="10">
        <v>49.78</v>
      </c>
      <c r="AA47" s="10">
        <v>50.11</v>
      </c>
      <c r="AB47" s="95">
        <v>1552100</v>
      </c>
      <c r="AC47" s="10">
        <v>50.11</v>
      </c>
      <c r="AD47" s="2">
        <f t="shared" si="0"/>
        <v>0.62999999999999545</v>
      </c>
      <c r="AE47" s="138">
        <f t="shared" si="1"/>
        <v>5.4173354735151946E-3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50.095500000000001</v>
      </c>
      <c r="Q48" s="34"/>
      <c r="R48" s="34"/>
      <c r="T48" s="93" t="s">
        <v>103</v>
      </c>
      <c r="U48" s="88">
        <v>0.10864799999999999</v>
      </c>
      <c r="W48" s="133">
        <v>42634</v>
      </c>
      <c r="X48" s="10">
        <v>49.22</v>
      </c>
      <c r="Y48" s="10">
        <v>49.88</v>
      </c>
      <c r="Z48" s="10">
        <v>48.88</v>
      </c>
      <c r="AA48" s="10">
        <v>49.84</v>
      </c>
      <c r="AB48" s="95">
        <v>1699100</v>
      </c>
      <c r="AC48" s="10">
        <v>49.84</v>
      </c>
      <c r="AD48" s="2">
        <f t="shared" si="0"/>
        <v>1</v>
      </c>
      <c r="AE48" s="138">
        <f t="shared" si="1"/>
        <v>1.4657980456026287E-2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49.618400000000001</v>
      </c>
      <c r="Q49" s="34"/>
      <c r="R49" s="34"/>
      <c r="T49" s="93" t="s">
        <v>122</v>
      </c>
      <c r="U49" s="88" t="s">
        <v>383</v>
      </c>
      <c r="W49" s="133">
        <v>42633</v>
      </c>
      <c r="X49" s="10">
        <v>49.86</v>
      </c>
      <c r="Y49" s="10">
        <v>49.9</v>
      </c>
      <c r="Z49" s="10">
        <v>48.78</v>
      </c>
      <c r="AA49" s="10">
        <v>49.12</v>
      </c>
      <c r="AB49" s="95">
        <v>1756300</v>
      </c>
      <c r="AC49" s="10">
        <v>49.12</v>
      </c>
      <c r="AD49" s="2">
        <f t="shared" si="0"/>
        <v>1.1199999999999974</v>
      </c>
      <c r="AE49" s="138">
        <f t="shared" si="1"/>
        <v>-1.0076582023377689E-2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49.141300000000001</v>
      </c>
      <c r="Q50" s="83"/>
      <c r="R50" s="34"/>
      <c r="T50" s="93"/>
      <c r="U50" s="88"/>
      <c r="W50" s="133">
        <v>42632</v>
      </c>
      <c r="X50" s="10">
        <v>48.07</v>
      </c>
      <c r="Y50" s="10">
        <v>49.94</v>
      </c>
      <c r="Z50" s="10">
        <v>47.97</v>
      </c>
      <c r="AA50" s="10">
        <v>49.62</v>
      </c>
      <c r="AB50" s="95">
        <v>3371500</v>
      </c>
      <c r="AC50" s="10">
        <v>49.62</v>
      </c>
      <c r="AD50" s="2">
        <f t="shared" si="0"/>
        <v>1.9699999999999989</v>
      </c>
      <c r="AE50" s="138">
        <f t="shared" si="1"/>
        <v>3.699059561128526E-2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48.664200000000001</v>
      </c>
      <c r="Q51" s="83"/>
      <c r="R51" s="34"/>
      <c r="T51" s="93" t="s">
        <v>105</v>
      </c>
      <c r="U51" s="88" t="s">
        <v>462</v>
      </c>
      <c r="W51" s="133">
        <v>42629</v>
      </c>
      <c r="X51" s="10">
        <v>47.44</v>
      </c>
      <c r="Y51" s="10">
        <v>47.94</v>
      </c>
      <c r="Z51" s="10">
        <v>47.14</v>
      </c>
      <c r="AA51" s="10">
        <v>47.85</v>
      </c>
      <c r="AB51" s="95">
        <v>4172600</v>
      </c>
      <c r="AC51" s="10">
        <v>47.85</v>
      </c>
      <c r="AD51" s="2">
        <f t="shared" si="0"/>
        <v>0.79999999999999716</v>
      </c>
      <c r="AE51" s="138">
        <f t="shared" si="1"/>
        <v>3.5654362416108754E-3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48.187100000000001</v>
      </c>
      <c r="Q52" s="83"/>
      <c r="R52" s="34"/>
      <c r="T52" s="93" t="s">
        <v>106</v>
      </c>
      <c r="U52" s="88" t="s">
        <v>224</v>
      </c>
      <c r="W52" s="133">
        <v>42628</v>
      </c>
      <c r="X52" s="10">
        <v>47.09</v>
      </c>
      <c r="Y52" s="10">
        <v>47.76</v>
      </c>
      <c r="Z52" s="10">
        <v>46.85</v>
      </c>
      <c r="AA52" s="10">
        <v>47.68</v>
      </c>
      <c r="AB52" s="95">
        <v>1823800</v>
      </c>
      <c r="AC52" s="10">
        <v>47.68</v>
      </c>
      <c r="AD52" s="2">
        <f t="shared" si="0"/>
        <v>0.90999999999999659</v>
      </c>
      <c r="AE52" s="138">
        <f t="shared" si="1"/>
        <v>4.0008422825856815E-3</v>
      </c>
    </row>
    <row r="53" spans="1:31" x14ac:dyDescent="0.25">
      <c r="O53" s="83">
        <v>1</v>
      </c>
      <c r="P53" s="83">
        <f t="shared" si="7"/>
        <v>47.71</v>
      </c>
      <c r="Q53" s="83"/>
      <c r="R53" s="34"/>
      <c r="T53" s="93" t="s">
        <v>107</v>
      </c>
      <c r="U53" s="90">
        <v>1095252</v>
      </c>
      <c r="W53" s="133">
        <v>42627</v>
      </c>
      <c r="X53" s="10">
        <v>47.38</v>
      </c>
      <c r="Y53" s="10">
        <v>47.66</v>
      </c>
      <c r="Z53" s="10">
        <v>46.98</v>
      </c>
      <c r="AA53" s="10">
        <v>47.49</v>
      </c>
      <c r="AB53" s="95">
        <v>1831800</v>
      </c>
      <c r="AC53" s="10">
        <v>47.49</v>
      </c>
      <c r="AD53" s="2">
        <f t="shared" si="0"/>
        <v>0.67999999999999972</v>
      </c>
      <c r="AE53" s="138">
        <f t="shared" si="1"/>
        <v>-2.1052631578943881E-4</v>
      </c>
    </row>
    <row r="54" spans="1:31" x14ac:dyDescent="0.25">
      <c r="O54" s="83">
        <v>0.99</v>
      </c>
      <c r="P54" s="83">
        <f t="shared" si="7"/>
        <v>47.232900000000001</v>
      </c>
      <c r="Q54" s="83"/>
      <c r="R54" s="34"/>
      <c r="T54" s="93" t="s">
        <v>110</v>
      </c>
      <c r="U54" s="90">
        <v>2835390</v>
      </c>
      <c r="W54" s="133">
        <v>42626</v>
      </c>
      <c r="X54" s="10">
        <v>48.09</v>
      </c>
      <c r="Y54" s="10">
        <v>48.24</v>
      </c>
      <c r="Z54" s="10">
        <v>47.01</v>
      </c>
      <c r="AA54" s="10">
        <v>47.5</v>
      </c>
      <c r="AB54" s="95">
        <v>1529800</v>
      </c>
      <c r="AC54" s="10">
        <v>47.5</v>
      </c>
      <c r="AD54" s="2">
        <f t="shared" si="0"/>
        <v>1.230000000000004</v>
      </c>
      <c r="AE54" s="138">
        <f t="shared" si="1"/>
        <v>-1.6766714965845586E-2</v>
      </c>
    </row>
    <row r="55" spans="1:31" x14ac:dyDescent="0.25">
      <c r="O55" s="83">
        <v>0.98</v>
      </c>
      <c r="P55" s="83">
        <f t="shared" si="7"/>
        <v>46.755800000000001</v>
      </c>
      <c r="Q55" s="83"/>
      <c r="R55" s="34"/>
      <c r="T55" s="93" t="s">
        <v>108</v>
      </c>
      <c r="U55" s="88" t="s">
        <v>463</v>
      </c>
      <c r="W55" s="133">
        <v>42625</v>
      </c>
      <c r="X55" s="10">
        <v>47.46</v>
      </c>
      <c r="Y55" s="10">
        <v>48.54</v>
      </c>
      <c r="Z55" s="10">
        <v>47.3</v>
      </c>
      <c r="AA55" s="10">
        <v>48.31</v>
      </c>
      <c r="AB55" s="95">
        <v>1684100</v>
      </c>
      <c r="AC55" s="10">
        <v>48.31</v>
      </c>
      <c r="AD55" s="2">
        <f t="shared" si="0"/>
        <v>1.240000000000002</v>
      </c>
      <c r="AE55" s="138">
        <f t="shared" si="1"/>
        <v>1.2151686570291309E-2</v>
      </c>
    </row>
    <row r="56" spans="1:31" x14ac:dyDescent="0.25">
      <c r="O56" s="83">
        <v>0.97</v>
      </c>
      <c r="P56" s="83">
        <f t="shared" si="7"/>
        <v>46.278700000000001</v>
      </c>
      <c r="Q56" s="83"/>
      <c r="R56" s="34"/>
      <c r="T56" s="93" t="s">
        <v>111</v>
      </c>
      <c r="U56" s="88">
        <v>11.15</v>
      </c>
      <c r="W56" s="133">
        <v>42622</v>
      </c>
      <c r="X56" s="10">
        <v>49</v>
      </c>
      <c r="Y56" s="10">
        <v>49</v>
      </c>
      <c r="Z56" s="10">
        <v>47.73</v>
      </c>
      <c r="AA56" s="10">
        <v>47.73</v>
      </c>
      <c r="AB56" s="95">
        <v>1990000</v>
      </c>
      <c r="AC56" s="10">
        <v>47.73</v>
      </c>
      <c r="AD56" s="2">
        <f t="shared" si="0"/>
        <v>1.2700000000000031</v>
      </c>
      <c r="AE56" s="138">
        <f t="shared" si="1"/>
        <v>-2.9286150091519358E-2</v>
      </c>
    </row>
    <row r="57" spans="1:31" x14ac:dyDescent="0.25">
      <c r="O57" s="83">
        <v>0.96</v>
      </c>
      <c r="P57" s="83">
        <f t="shared" si="7"/>
        <v>45.801600000000001</v>
      </c>
      <c r="Q57" s="83"/>
      <c r="R57" s="34"/>
      <c r="T57" s="93" t="s">
        <v>112</v>
      </c>
      <c r="U57" s="88">
        <v>4.3899999999999997</v>
      </c>
      <c r="W57" s="133">
        <v>42621</v>
      </c>
      <c r="X57" s="10">
        <v>49.92</v>
      </c>
      <c r="Y57" s="10">
        <v>49.99</v>
      </c>
      <c r="Z57" s="10">
        <v>49.04</v>
      </c>
      <c r="AA57" s="10">
        <v>49.17</v>
      </c>
      <c r="AB57" s="95">
        <v>2312700</v>
      </c>
      <c r="AC57" s="10">
        <v>49.17</v>
      </c>
      <c r="AD57" s="2">
        <f t="shared" si="0"/>
        <v>0.95000000000000284</v>
      </c>
      <c r="AE57" s="138">
        <f t="shared" si="1"/>
        <v>-1.5024038461538436E-2</v>
      </c>
    </row>
    <row r="58" spans="1:31" x14ac:dyDescent="0.25">
      <c r="O58" s="83">
        <v>0.95</v>
      </c>
      <c r="P58" s="83">
        <f t="shared" si="7"/>
        <v>45.3245</v>
      </c>
      <c r="Q58" s="83"/>
      <c r="R58" s="34"/>
      <c r="T58" s="93" t="s">
        <v>109</v>
      </c>
      <c r="U58" s="88" t="s">
        <v>123</v>
      </c>
      <c r="W58" s="133">
        <v>42620</v>
      </c>
      <c r="X58" s="10">
        <v>48.87</v>
      </c>
      <c r="Y58" s="10">
        <v>50</v>
      </c>
      <c r="Z58" s="10">
        <v>48.68</v>
      </c>
      <c r="AA58" s="10">
        <v>49.92</v>
      </c>
      <c r="AB58" s="95">
        <v>2832300</v>
      </c>
      <c r="AC58" s="10">
        <v>49.92</v>
      </c>
      <c r="AD58" s="2">
        <f t="shared" si="0"/>
        <v>1.3200000000000003</v>
      </c>
      <c r="AE58" s="138">
        <f t="shared" si="1"/>
        <v>2.4210094378334102E-2</v>
      </c>
    </row>
    <row r="59" spans="1:31" x14ac:dyDescent="0.25">
      <c r="O59" s="83">
        <v>0.94</v>
      </c>
      <c r="P59" s="83">
        <f t="shared" si="7"/>
        <v>44.8474</v>
      </c>
      <c r="Q59" s="83"/>
      <c r="W59" s="133">
        <v>42619</v>
      </c>
      <c r="X59" s="10">
        <v>49.17</v>
      </c>
      <c r="Y59" s="10">
        <v>49.21</v>
      </c>
      <c r="Z59" s="10">
        <v>48.45</v>
      </c>
      <c r="AA59" s="10">
        <v>48.74</v>
      </c>
      <c r="AB59" s="95">
        <v>1777300</v>
      </c>
      <c r="AC59" s="10">
        <v>48.74</v>
      </c>
      <c r="AD59" s="2">
        <f t="shared" si="0"/>
        <v>0.75999999999999801</v>
      </c>
      <c r="AE59" s="138">
        <f t="shared" si="1"/>
        <v>-9.550904287746409E-3</v>
      </c>
    </row>
    <row r="60" spans="1:31" x14ac:dyDescent="0.25">
      <c r="O60" s="83">
        <v>0.93</v>
      </c>
      <c r="P60" s="83">
        <f t="shared" si="7"/>
        <v>44.3703</v>
      </c>
      <c r="Q60" s="83"/>
      <c r="W60" s="133">
        <v>42615</v>
      </c>
      <c r="X60" s="10">
        <v>49.48</v>
      </c>
      <c r="Y60" s="10">
        <v>50.36</v>
      </c>
      <c r="Z60" s="10">
        <v>49.16</v>
      </c>
      <c r="AA60" s="10">
        <v>49.21</v>
      </c>
      <c r="AB60" s="95">
        <v>2541800</v>
      </c>
      <c r="AC60" s="10">
        <v>49.21</v>
      </c>
      <c r="AD60" s="2">
        <f t="shared" si="0"/>
        <v>1.2000000000000028</v>
      </c>
      <c r="AE60" s="138">
        <f t="shared" si="1"/>
        <v>-8.2627972591696741E-3</v>
      </c>
    </row>
    <row r="61" spans="1:31" x14ac:dyDescent="0.25">
      <c r="O61" s="83">
        <v>0.92</v>
      </c>
      <c r="P61" s="83">
        <f t="shared" si="7"/>
        <v>43.8932</v>
      </c>
      <c r="Q61" s="83"/>
      <c r="W61" s="133">
        <v>42614</v>
      </c>
      <c r="X61" s="10">
        <v>48.88</v>
      </c>
      <c r="Y61" s="10">
        <v>49.67</v>
      </c>
      <c r="Z61" s="10">
        <v>48.71</v>
      </c>
      <c r="AA61" s="10">
        <v>49.62</v>
      </c>
      <c r="AB61" s="95">
        <v>1762000</v>
      </c>
      <c r="AC61" s="10">
        <v>49.62</v>
      </c>
      <c r="AD61" s="2">
        <f t="shared" si="0"/>
        <v>0.96000000000000085</v>
      </c>
      <c r="AE61" s="138">
        <f t="shared" si="1"/>
        <v>1.36874361593462E-2</v>
      </c>
    </row>
    <row r="62" spans="1:31" x14ac:dyDescent="0.25">
      <c r="O62" s="83">
        <v>0.91</v>
      </c>
      <c r="P62" s="83">
        <f t="shared" si="7"/>
        <v>43.4161</v>
      </c>
      <c r="Q62" s="83"/>
      <c r="W62" s="133">
        <v>42613</v>
      </c>
      <c r="X62" s="10">
        <v>49.14</v>
      </c>
      <c r="Y62" s="10">
        <v>49.72</v>
      </c>
      <c r="Z62" s="10">
        <v>48.46</v>
      </c>
      <c r="AA62" s="10">
        <v>48.95</v>
      </c>
      <c r="AB62" s="95">
        <v>2106500</v>
      </c>
      <c r="AC62" s="10">
        <v>48.95</v>
      </c>
      <c r="AD62" s="2">
        <f t="shared" si="0"/>
        <v>1.259999999999998</v>
      </c>
      <c r="AE62" s="138">
        <f t="shared" si="1"/>
        <v>-6.0913705583756084E-3</v>
      </c>
    </row>
    <row r="63" spans="1:31" x14ac:dyDescent="0.25">
      <c r="O63" s="83">
        <v>0.9</v>
      </c>
      <c r="P63" s="83">
        <f t="shared" si="7"/>
        <v>42.939</v>
      </c>
      <c r="Q63" s="83"/>
      <c r="W63" s="133">
        <v>42612</v>
      </c>
      <c r="X63" s="10">
        <v>49.96</v>
      </c>
      <c r="Y63" s="10">
        <v>50.11</v>
      </c>
      <c r="Z63" s="10">
        <v>49.14</v>
      </c>
      <c r="AA63" s="10">
        <v>49.25</v>
      </c>
      <c r="AB63" s="95">
        <v>1675800</v>
      </c>
      <c r="AC63" s="10">
        <v>49.25</v>
      </c>
      <c r="AD63" s="2">
        <f t="shared" si="0"/>
        <v>0.96999999999999886</v>
      </c>
      <c r="AE63" s="138">
        <f t="shared" si="1"/>
        <v>-1.9119697271459901E-2</v>
      </c>
    </row>
    <row r="64" spans="1:31" x14ac:dyDescent="0.25">
      <c r="Q64" s="83"/>
      <c r="W64" s="133">
        <v>42611</v>
      </c>
      <c r="X64" s="10">
        <v>49.59</v>
      </c>
      <c r="Y64" s="10">
        <v>50.58</v>
      </c>
      <c r="Z64" s="10">
        <v>49.59</v>
      </c>
      <c r="AA64" s="10">
        <v>50.21</v>
      </c>
      <c r="AB64" s="95">
        <v>1445400</v>
      </c>
      <c r="AC64" s="10">
        <v>50.21</v>
      </c>
      <c r="AD64" s="2">
        <f t="shared" si="0"/>
        <v>0.98999999999999488</v>
      </c>
      <c r="AE64" s="138">
        <f t="shared" si="1"/>
        <v>1.2502520669489758E-2</v>
      </c>
    </row>
    <row r="65" spans="15:31" x14ac:dyDescent="0.25">
      <c r="Q65" s="83"/>
      <c r="W65" s="133">
        <v>42608</v>
      </c>
      <c r="X65" s="10">
        <v>50.13</v>
      </c>
      <c r="Y65" s="10">
        <v>50.65</v>
      </c>
      <c r="Z65" s="10">
        <v>49.43</v>
      </c>
      <c r="AA65" s="10">
        <v>49.59</v>
      </c>
      <c r="AB65" s="95">
        <v>1944200</v>
      </c>
      <c r="AC65" s="10">
        <v>49.59</v>
      </c>
      <c r="AD65" s="2">
        <f t="shared" si="0"/>
        <v>1.2199999999999989</v>
      </c>
      <c r="AE65" s="138">
        <f t="shared" si="1"/>
        <v>-1.3330680461599576E-2</v>
      </c>
    </row>
    <row r="66" spans="15:31" x14ac:dyDescent="0.25">
      <c r="Q66" s="83"/>
      <c r="W66" s="133">
        <v>42607</v>
      </c>
      <c r="X66" s="10">
        <v>50.11</v>
      </c>
      <c r="Y66" s="10">
        <v>50.87</v>
      </c>
      <c r="Z66" s="10">
        <v>49.78</v>
      </c>
      <c r="AA66" s="10">
        <v>50.26</v>
      </c>
      <c r="AB66" s="95">
        <v>2548300</v>
      </c>
      <c r="AC66" s="10">
        <v>50.26</v>
      </c>
      <c r="AD66" s="2">
        <f t="shared" si="0"/>
        <v>1.0899999999999963</v>
      </c>
      <c r="AE66" s="138">
        <f t="shared" si="1"/>
        <v>-1.5891934843068611E-3</v>
      </c>
    </row>
    <row r="67" spans="15:31" x14ac:dyDescent="0.25">
      <c r="Q67" s="83"/>
      <c r="W67" s="133">
        <v>42606</v>
      </c>
      <c r="X67" s="10">
        <v>50.66</v>
      </c>
      <c r="Y67" s="10">
        <v>51</v>
      </c>
      <c r="Z67" s="10">
        <v>49.99</v>
      </c>
      <c r="AA67" s="10">
        <v>50.34</v>
      </c>
      <c r="AB67" s="95">
        <v>2171600</v>
      </c>
      <c r="AC67" s="10">
        <v>50.34</v>
      </c>
      <c r="AD67" s="2">
        <f>Y67-Z67</f>
        <v>1.009999999999998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69.63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69.63</v>
      </c>
      <c r="R4" s="525">
        <v>-3.3500000000000002E-2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8" t="s">
        <v>78</v>
      </c>
      <c r="P35" s="618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76.593000000000004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75.896699999999996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75.200400000000002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74.504099999999994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73.8078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73.111499999999992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72.415199999999999</v>
      </c>
      <c r="Q42" s="2"/>
      <c r="T42" s="113" t="s">
        <v>100</v>
      </c>
      <c r="U42" s="106" t="s">
        <v>464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71.718899999999991</v>
      </c>
      <c r="Q43" s="2"/>
      <c r="T43" s="113" t="s">
        <v>101</v>
      </c>
      <c r="U43" s="106" t="s">
        <v>465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71.022599999999997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70.326299999999989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69.63</v>
      </c>
      <c r="Q46" s="2"/>
      <c r="T46" s="113" t="s">
        <v>104</v>
      </c>
      <c r="U46" s="106" t="s">
        <v>391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68.933700000000002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68.237399999999994</v>
      </c>
      <c r="Q48" s="2"/>
      <c r="T48" s="113" t="s">
        <v>105</v>
      </c>
      <c r="U48" s="106" t="s">
        <v>466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67.5411</v>
      </c>
      <c r="T49" s="113" t="s">
        <v>106</v>
      </c>
      <c r="U49" s="106" t="s">
        <v>467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66.844799999999992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66.148499999999999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65.452199999999991</v>
      </c>
      <c r="T52" s="113" t="s">
        <v>108</v>
      </c>
      <c r="U52" s="106" t="s">
        <v>468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64.755899999999997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64.059600000000003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63.363299999999995</v>
      </c>
      <c r="T55" s="113" t="s">
        <v>109</v>
      </c>
      <c r="U55" s="106" t="s">
        <v>469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62.666999999999994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104.37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104.37</v>
      </c>
      <c r="R4" s="525">
        <v>3.7000000000000002E-3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114.80700000000002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113.76330000000002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112.71960000000001</v>
      </c>
      <c r="Q45" s="2"/>
      <c r="R45" s="34"/>
      <c r="T45" s="10" t="s">
        <v>100</v>
      </c>
      <c r="U45" s="88" t="s">
        <v>431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111.67590000000001</v>
      </c>
      <c r="Q46" s="2"/>
      <c r="R46" s="34"/>
      <c r="T46" s="10" t="s">
        <v>101</v>
      </c>
      <c r="U46" s="88" t="s">
        <v>432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110.63220000000001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109.58850000000001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108.54480000000001</v>
      </c>
      <c r="Q49" s="2"/>
      <c r="R49" s="34"/>
      <c r="T49" s="10" t="s">
        <v>122</v>
      </c>
      <c r="U49" s="88" t="s">
        <v>368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107.50110000000001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106.45740000000001</v>
      </c>
      <c r="Q51" s="2"/>
      <c r="R51" s="34"/>
      <c r="T51" s="10" t="s">
        <v>105</v>
      </c>
      <c r="U51" s="88" t="s">
        <v>433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105.41370000000001</v>
      </c>
      <c r="Q52" s="2"/>
      <c r="R52" s="34"/>
      <c r="T52" s="10" t="s">
        <v>106</v>
      </c>
      <c r="U52" s="88" t="s">
        <v>434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104.37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103.3263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102.2826</v>
      </c>
      <c r="Q55" s="2"/>
      <c r="R55" s="34"/>
      <c r="T55" s="10" t="s">
        <v>108</v>
      </c>
      <c r="U55" s="88" t="s">
        <v>435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101.2389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100.1952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99.151499999999999</v>
      </c>
      <c r="T58" s="10" t="s">
        <v>109</v>
      </c>
      <c r="U58" s="88" t="s">
        <v>436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98.107799999999997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97.06410000000001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96.020400000000009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94.976700000000008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93.933000000000007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175.45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175.45</v>
      </c>
      <c r="R4" s="525">
        <v>4.5999999999999999E-3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8" t="s">
        <v>78</v>
      </c>
      <c r="P41" s="618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192.995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191.2405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189.48599999999999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187.73150000000001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185.977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184.2225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182.46799999999999</v>
      </c>
      <c r="Q48" s="2"/>
      <c r="T48" s="136" t="s">
        <v>104</v>
      </c>
      <c r="U48" s="88" t="s">
        <v>393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180.71349999999998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178.959</v>
      </c>
      <c r="Q50" s="2"/>
      <c r="T50" s="136" t="s">
        <v>105</v>
      </c>
      <c r="U50" s="88" t="s">
        <v>403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177.2045</v>
      </c>
      <c r="Q51" s="2"/>
      <c r="T51" s="136" t="s">
        <v>106</v>
      </c>
      <c r="U51" s="88" t="s">
        <v>359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175.45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173.69549999999998</v>
      </c>
      <c r="Q53" s="2"/>
      <c r="T53" s="136" t="s">
        <v>110</v>
      </c>
      <c r="U53" s="90">
        <v>2701670</v>
      </c>
      <c r="W53" s="133">
        <v>42628</v>
      </c>
      <c r="X53" s="10" t="s">
        <v>328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171.94099999999997</v>
      </c>
      <c r="Q54" s="2"/>
      <c r="T54" s="136" t="s">
        <v>108</v>
      </c>
      <c r="U54" s="88" t="s">
        <v>470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170.1865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168.43199999999999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166.67749999999998</v>
      </c>
      <c r="T57" s="136" t="s">
        <v>109</v>
      </c>
      <c r="U57" s="88" t="s">
        <v>471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164.92299999999997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163.16849999999999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161.41399999999999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159.65950000000001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157.905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69.72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69.72</v>
      </c>
      <c r="R4" s="525">
        <v>6.7999999999999996E-3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8" t="s">
        <v>78</v>
      </c>
      <c r="P40" s="618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76.692000000000007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75.994799999999998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75.297600000000003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74.600400000000008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73.903199999999998</v>
      </c>
      <c r="Q45" s="2"/>
      <c r="T45" s="93" t="s">
        <v>100</v>
      </c>
      <c r="U45" s="88" t="s">
        <v>620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73.206000000000003</v>
      </c>
      <c r="Q46" s="2"/>
      <c r="T46" s="93" t="s">
        <v>101</v>
      </c>
      <c r="U46" s="88" t="s">
        <v>621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72.508800000000008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71.811599999999999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71.114400000000003</v>
      </c>
      <c r="Q49" s="2"/>
      <c r="T49" s="93" t="s">
        <v>122</v>
      </c>
      <c r="U49" s="88" t="s">
        <v>372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70.417199999999994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69.72</v>
      </c>
      <c r="Q51" s="2"/>
      <c r="T51" s="93" t="s">
        <v>105</v>
      </c>
      <c r="U51" s="88" t="s">
        <v>622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69.022800000000004</v>
      </c>
      <c r="Q52" s="2"/>
      <c r="T52" s="93" t="s">
        <v>106</v>
      </c>
      <c r="U52" s="88" t="s">
        <v>623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68.325599999999994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67.628399999999999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66.93119999999999</v>
      </c>
      <c r="T55" s="93" t="s">
        <v>108</v>
      </c>
      <c r="U55" s="88" t="s">
        <v>624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66.233999999999995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65.536799999999999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64.839600000000004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64.142399999999995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63.4452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62.747999999999998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42699</v>
      </c>
      <c r="X2" s="10">
        <v>70.959999999999994</v>
      </c>
      <c r="Y2" s="10">
        <v>71.84</v>
      </c>
      <c r="Z2" s="10">
        <v>70.37</v>
      </c>
      <c r="AA2" s="10">
        <v>71.11</v>
      </c>
      <c r="AB2" s="95">
        <v>1035100</v>
      </c>
      <c r="AC2" s="10">
        <v>71.11</v>
      </c>
      <c r="AD2" s="2">
        <f>Y2-Z2</f>
        <v>1.4699999999999989</v>
      </c>
      <c r="AE2" s="138">
        <f>AC2/AC3-1</f>
        <v>7.9376328844791288E-3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42697</v>
      </c>
      <c r="X3" s="10">
        <v>69.790000000000006</v>
      </c>
      <c r="Y3" s="10">
        <v>70.58</v>
      </c>
      <c r="Z3" s="10">
        <v>69.64</v>
      </c>
      <c r="AA3" s="10">
        <v>70.55</v>
      </c>
      <c r="AB3" s="95">
        <v>1806400</v>
      </c>
      <c r="AC3" s="10">
        <v>70.55</v>
      </c>
      <c r="AD3" s="2">
        <f t="shared" ref="AD3:AD66" si="0">Y3-Z3</f>
        <v>0.93999999999999773</v>
      </c>
      <c r="AE3" s="138">
        <f t="shared" ref="AE3:AE66" si="1">AC3/AC4-1</f>
        <v>5.9888777983745367E-3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70.989999999999995</v>
      </c>
      <c r="R4" s="557">
        <v>-8.0999999999999996E-3</v>
      </c>
      <c r="T4" s="163">
        <v>42627</v>
      </c>
      <c r="U4" s="1" t="s">
        <v>307</v>
      </c>
      <c r="W4" s="133">
        <v>42696</v>
      </c>
      <c r="X4" s="10">
        <v>70.16</v>
      </c>
      <c r="Y4" s="10">
        <v>70.41</v>
      </c>
      <c r="Z4" s="10">
        <v>69.349999999999994</v>
      </c>
      <c r="AA4" s="10">
        <v>70.13</v>
      </c>
      <c r="AB4" s="95">
        <v>2711400</v>
      </c>
      <c r="AC4" s="10">
        <v>70.13</v>
      </c>
      <c r="AD4" s="2">
        <f t="shared" si="0"/>
        <v>1.0600000000000023</v>
      </c>
      <c r="AE4" s="138">
        <f t="shared" si="1"/>
        <v>-1.708185053380884E-3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7098.9999999999991</v>
      </c>
      <c r="T5" t="s">
        <v>329</v>
      </c>
      <c r="W5" s="133">
        <v>42695</v>
      </c>
      <c r="X5" s="10">
        <v>70.849999999999994</v>
      </c>
      <c r="Y5" s="10">
        <v>71.17</v>
      </c>
      <c r="Z5" s="10">
        <v>69.95</v>
      </c>
      <c r="AA5" s="10">
        <v>70.25</v>
      </c>
      <c r="AB5" s="95">
        <v>3705800</v>
      </c>
      <c r="AC5" s="10">
        <v>70.25</v>
      </c>
      <c r="AD5" s="2">
        <f t="shared" si="0"/>
        <v>1.2199999999999989</v>
      </c>
      <c r="AE5" s="138">
        <f t="shared" si="1"/>
        <v>-7.3477462201497756E-3</v>
      </c>
    </row>
    <row r="6" spans="1:31" x14ac:dyDescent="0.25">
      <c r="B6" s="523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42692</v>
      </c>
      <c r="X6" s="10">
        <v>71.53</v>
      </c>
      <c r="Y6" s="10">
        <v>71.59</v>
      </c>
      <c r="Z6" s="10">
        <v>70.650000000000006</v>
      </c>
      <c r="AA6" s="10">
        <v>70.77</v>
      </c>
      <c r="AB6" s="95">
        <v>2594400</v>
      </c>
      <c r="AC6" s="10">
        <v>70.77</v>
      </c>
      <c r="AD6" s="2">
        <f t="shared" si="0"/>
        <v>0.93999999999999773</v>
      </c>
      <c r="AE6" s="138">
        <f t="shared" si="1"/>
        <v>-1.2144053601340077E-2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282.85999999999785</v>
      </c>
      <c r="R7">
        <v>75</v>
      </c>
      <c r="W7" s="133">
        <v>42691</v>
      </c>
      <c r="X7" s="10">
        <v>71.19</v>
      </c>
      <c r="Y7" s="10">
        <v>72.09</v>
      </c>
      <c r="Z7" s="10">
        <v>70.989999999999995</v>
      </c>
      <c r="AA7" s="10">
        <v>71.64</v>
      </c>
      <c r="AB7" s="95">
        <v>2343400</v>
      </c>
      <c r="AC7" s="10">
        <v>71.64</v>
      </c>
      <c r="AD7" s="2">
        <f t="shared" si="0"/>
        <v>1.1000000000000085</v>
      </c>
      <c r="AE7" s="138">
        <f t="shared" si="1"/>
        <v>1.14358322744601E-2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-208.09000000000106</v>
      </c>
      <c r="W8" s="133">
        <v>42690</v>
      </c>
      <c r="X8" s="10">
        <v>71.13</v>
      </c>
      <c r="Y8" s="10">
        <v>71.959999999999994</v>
      </c>
      <c r="Z8" s="10">
        <v>70.67</v>
      </c>
      <c r="AA8" s="10">
        <v>70.83</v>
      </c>
      <c r="AB8" s="95">
        <v>2360400</v>
      </c>
      <c r="AC8" s="10">
        <v>70.83</v>
      </c>
      <c r="AD8" s="2">
        <f t="shared" si="0"/>
        <v>1.289999999999992</v>
      </c>
      <c r="AE8" s="138">
        <f t="shared" si="1"/>
        <v>-7.8442358873792584E-3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-2.8477820856182293E-2</v>
      </c>
      <c r="W9" s="133">
        <v>42689</v>
      </c>
      <c r="X9" s="10">
        <v>72.53</v>
      </c>
      <c r="Y9" s="10">
        <v>72.819999999999993</v>
      </c>
      <c r="Z9" s="10">
        <v>71.2</v>
      </c>
      <c r="AA9" s="10">
        <v>71.39</v>
      </c>
      <c r="AB9" s="95">
        <v>4434900</v>
      </c>
      <c r="AC9" s="10">
        <v>71.39</v>
      </c>
      <c r="AD9" s="2">
        <f t="shared" si="0"/>
        <v>1.6199999999999903</v>
      </c>
      <c r="AE9" s="138">
        <f t="shared" si="1"/>
        <v>-1.3268832066344105E-2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42688</v>
      </c>
      <c r="X10" s="10">
        <v>71.45</v>
      </c>
      <c r="Y10" s="10">
        <v>72.81</v>
      </c>
      <c r="Z10" s="10">
        <v>71.16</v>
      </c>
      <c r="AA10" s="10">
        <v>72.349999999999994</v>
      </c>
      <c r="AB10" s="95">
        <v>3133600</v>
      </c>
      <c r="AC10" s="10">
        <v>72.349999999999994</v>
      </c>
      <c r="AD10" s="2">
        <f t="shared" si="0"/>
        <v>1.6500000000000057</v>
      </c>
      <c r="AE10" s="138">
        <f t="shared" si="1"/>
        <v>1.3731259632898896E-2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42685</v>
      </c>
      <c r="X11" s="10">
        <v>71.42</v>
      </c>
      <c r="Y11" s="10">
        <v>71.86</v>
      </c>
      <c r="Z11" s="10">
        <v>70.39</v>
      </c>
      <c r="AA11" s="10">
        <v>71.37</v>
      </c>
      <c r="AB11" s="95">
        <v>3162400</v>
      </c>
      <c r="AC11" s="10">
        <v>71.37</v>
      </c>
      <c r="AD11" s="2">
        <f t="shared" si="0"/>
        <v>1.4699999999999989</v>
      </c>
      <c r="AE11" s="138">
        <f t="shared" si="1"/>
        <v>-4.8800892359174286E-3</v>
      </c>
    </row>
    <row r="12" spans="1:31" x14ac:dyDescent="0.25">
      <c r="H12" s="72"/>
      <c r="W12" s="133">
        <v>42684</v>
      </c>
      <c r="X12" s="10">
        <v>69.760000000000005</v>
      </c>
      <c r="Y12" s="10">
        <v>71.97</v>
      </c>
      <c r="Z12" s="10">
        <v>69.760000000000005</v>
      </c>
      <c r="AA12" s="10">
        <v>71.72</v>
      </c>
      <c r="AB12" s="95">
        <v>5995300</v>
      </c>
      <c r="AC12" s="10">
        <v>71.72</v>
      </c>
      <c r="AD12" s="2">
        <f t="shared" si="0"/>
        <v>2.2099999999999937</v>
      </c>
      <c r="AE12" s="138">
        <f t="shared" si="1"/>
        <v>3.5667870036101057E-2</v>
      </c>
    </row>
    <row r="13" spans="1:31" x14ac:dyDescent="0.25">
      <c r="H13" s="72"/>
      <c r="W13" s="133">
        <v>42683</v>
      </c>
      <c r="X13" s="10">
        <v>68.53</v>
      </c>
      <c r="Y13" s="10">
        <v>71.72</v>
      </c>
      <c r="Z13" s="10">
        <v>65.72</v>
      </c>
      <c r="AA13" s="10">
        <v>69.25</v>
      </c>
      <c r="AB13" s="95">
        <v>6743900</v>
      </c>
      <c r="AC13" s="10">
        <v>69.25</v>
      </c>
      <c r="AD13" s="2">
        <f t="shared" si="0"/>
        <v>6</v>
      </c>
      <c r="AE13" s="138">
        <f t="shared" si="1"/>
        <v>5.9678653404743764E-2</v>
      </c>
    </row>
    <row r="14" spans="1:31" x14ac:dyDescent="0.25">
      <c r="H14" s="72"/>
      <c r="W14" s="133">
        <v>42682</v>
      </c>
      <c r="X14" s="10">
        <v>64.459999999999994</v>
      </c>
      <c r="Y14" s="10">
        <v>65.64</v>
      </c>
      <c r="Z14" s="10">
        <v>62.7</v>
      </c>
      <c r="AA14" s="10">
        <v>65.349999999999994</v>
      </c>
      <c r="AB14" s="95">
        <v>5771100</v>
      </c>
      <c r="AC14" s="10">
        <v>65.349999999999994</v>
      </c>
      <c r="AD14" s="2">
        <f t="shared" si="0"/>
        <v>2.9399999999999977</v>
      </c>
      <c r="AE14" s="138">
        <f t="shared" si="1"/>
        <v>-9.8484848484848841E-3</v>
      </c>
    </row>
    <row r="15" spans="1:31" x14ac:dyDescent="0.25">
      <c r="H15" s="72"/>
      <c r="W15" s="133">
        <v>42681</v>
      </c>
      <c r="X15" s="10">
        <v>66.23</v>
      </c>
      <c r="Y15" s="10">
        <v>66.39</v>
      </c>
      <c r="Z15" s="10">
        <v>65.38</v>
      </c>
      <c r="AA15" s="10">
        <v>66</v>
      </c>
      <c r="AB15" s="95">
        <v>3356900</v>
      </c>
      <c r="AC15" s="10">
        <v>66</v>
      </c>
      <c r="AD15" s="2">
        <f t="shared" si="0"/>
        <v>1.0100000000000051</v>
      </c>
      <c r="AE15" s="138">
        <f t="shared" si="1"/>
        <v>1.2735921436243691E-2</v>
      </c>
    </row>
    <row r="16" spans="1:31" x14ac:dyDescent="0.25">
      <c r="H16" s="72"/>
      <c r="W16" s="133">
        <v>42678</v>
      </c>
      <c r="X16" s="10">
        <v>65.58</v>
      </c>
      <c r="Y16" s="10">
        <v>66.010000000000005</v>
      </c>
      <c r="Z16" s="10">
        <v>64.77</v>
      </c>
      <c r="AA16" s="10">
        <v>65.17</v>
      </c>
      <c r="AB16" s="95">
        <v>5803600</v>
      </c>
      <c r="AC16" s="10">
        <v>65.17</v>
      </c>
      <c r="AD16" s="2">
        <f t="shared" si="0"/>
        <v>1.2400000000000091</v>
      </c>
      <c r="AE16" s="138">
        <f t="shared" si="1"/>
        <v>-3.2119914346894207E-3</v>
      </c>
    </row>
    <row r="17" spans="1:31" x14ac:dyDescent="0.25">
      <c r="H17" s="72"/>
      <c r="W17" s="133">
        <v>42677</v>
      </c>
      <c r="X17" s="10">
        <v>69.010000000000005</v>
      </c>
      <c r="Y17" s="10">
        <v>69.55</v>
      </c>
      <c r="Z17" s="10">
        <v>65.02</v>
      </c>
      <c r="AA17" s="10">
        <v>65.38</v>
      </c>
      <c r="AB17" s="95">
        <v>5542100</v>
      </c>
      <c r="AC17" s="10">
        <v>65.38</v>
      </c>
      <c r="AD17" s="2">
        <f t="shared" si="0"/>
        <v>4.5300000000000011</v>
      </c>
      <c r="AE17" s="138">
        <f t="shared" si="1"/>
        <v>-4.7771628313428516E-2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42676</v>
      </c>
      <c r="X18" s="10">
        <v>67.09</v>
      </c>
      <c r="Y18" s="10">
        <v>68.95</v>
      </c>
      <c r="Z18" s="10">
        <v>66.92</v>
      </c>
      <c r="AA18" s="10">
        <v>68.66</v>
      </c>
      <c r="AB18" s="95">
        <v>4877800</v>
      </c>
      <c r="AC18" s="10">
        <v>68.66</v>
      </c>
      <c r="AD18" s="2">
        <f t="shared" si="0"/>
        <v>2.0300000000000011</v>
      </c>
      <c r="AE18" s="138">
        <f t="shared" si="1"/>
        <v>2.646135446255049E-2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42675</v>
      </c>
      <c r="X19" s="10">
        <v>68.53</v>
      </c>
      <c r="Y19" s="10">
        <v>68.900000000000006</v>
      </c>
      <c r="Z19" s="10">
        <v>66.33</v>
      </c>
      <c r="AA19" s="10">
        <v>66.89</v>
      </c>
      <c r="AB19" s="95">
        <v>6047400</v>
      </c>
      <c r="AC19" s="10">
        <v>66.89</v>
      </c>
      <c r="AD19" s="2">
        <f t="shared" si="0"/>
        <v>2.5700000000000074</v>
      </c>
      <c r="AE19" s="138">
        <f t="shared" si="1"/>
        <v>-2.6204687727471199E-2</v>
      </c>
    </row>
    <row r="20" spans="1:31" x14ac:dyDescent="0.25">
      <c r="W20" s="133">
        <v>42674</v>
      </c>
      <c r="X20" s="10">
        <v>68.53</v>
      </c>
      <c r="Y20" s="10">
        <v>71.13</v>
      </c>
      <c r="Z20" s="10">
        <v>67.84</v>
      </c>
      <c r="AA20" s="10">
        <v>68.69</v>
      </c>
      <c r="AB20" s="95">
        <v>7407200</v>
      </c>
      <c r="AC20" s="10">
        <v>68.69</v>
      </c>
      <c r="AD20" s="2">
        <f t="shared" si="0"/>
        <v>3.289999999999992</v>
      </c>
      <c r="AE20" s="138">
        <f t="shared" si="1"/>
        <v>1.7629629629629662E-2</v>
      </c>
    </row>
    <row r="21" spans="1:31" x14ac:dyDescent="0.25">
      <c r="W21" s="133">
        <v>42671</v>
      </c>
      <c r="X21" s="10">
        <v>65.069999999999993</v>
      </c>
      <c r="Y21" s="10">
        <v>68.900000000000006</v>
      </c>
      <c r="Z21" s="10">
        <v>63.26</v>
      </c>
      <c r="AA21" s="10">
        <v>67.5</v>
      </c>
      <c r="AB21" s="95">
        <v>13666700</v>
      </c>
      <c r="AC21" s="10">
        <v>67.5</v>
      </c>
      <c r="AD21" s="2">
        <f t="shared" si="0"/>
        <v>5.6400000000000077</v>
      </c>
      <c r="AE21" s="138">
        <f t="shared" si="1"/>
        <v>-9.7593582887700481E-2</v>
      </c>
    </row>
    <row r="22" spans="1:31" x14ac:dyDescent="0.25">
      <c r="W22" s="133">
        <v>42670</v>
      </c>
      <c r="X22" s="10">
        <v>74.69</v>
      </c>
      <c r="Y22" s="10">
        <v>75.180000000000007</v>
      </c>
      <c r="Z22" s="10">
        <v>74.3</v>
      </c>
      <c r="AA22" s="10">
        <v>74.8</v>
      </c>
      <c r="AB22" s="95">
        <v>1757000</v>
      </c>
      <c r="AC22" s="10">
        <v>74.8</v>
      </c>
      <c r="AD22" s="2">
        <f t="shared" si="0"/>
        <v>0.88000000000000966</v>
      </c>
      <c r="AE22" s="138">
        <f t="shared" si="1"/>
        <v>5.3763440860215006E-3</v>
      </c>
    </row>
    <row r="23" spans="1:31" x14ac:dyDescent="0.25">
      <c r="W23" s="133">
        <v>42669</v>
      </c>
      <c r="X23" s="10">
        <v>74.56</v>
      </c>
      <c r="Y23" s="10">
        <v>74.87</v>
      </c>
      <c r="Z23" s="10">
        <v>73.5</v>
      </c>
      <c r="AA23" s="10">
        <v>74.400000000000006</v>
      </c>
      <c r="AB23" s="95">
        <v>2151600</v>
      </c>
      <c r="AC23" s="10">
        <v>74.400000000000006</v>
      </c>
      <c r="AD23" s="2">
        <f t="shared" si="0"/>
        <v>1.3700000000000045</v>
      </c>
      <c r="AE23" s="138">
        <f t="shared" si="1"/>
        <v>-6.8081698037644189E-3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42668</v>
      </c>
      <c r="X24" s="10">
        <v>75.33</v>
      </c>
      <c r="Y24" s="10">
        <v>75.33</v>
      </c>
      <c r="Z24" s="10">
        <v>74.34</v>
      </c>
      <c r="AA24" s="10">
        <v>74.91</v>
      </c>
      <c r="AB24" s="95">
        <v>2252200</v>
      </c>
      <c r="AC24" s="10">
        <v>74.91</v>
      </c>
      <c r="AD24" s="2">
        <f t="shared" si="0"/>
        <v>0.98999999999999488</v>
      </c>
      <c r="AE24" s="138">
        <f t="shared" si="1"/>
        <v>-9.2580346515012124E-3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42667</v>
      </c>
      <c r="X25" s="10">
        <v>75.58</v>
      </c>
      <c r="Y25" s="10">
        <v>76.349999999999994</v>
      </c>
      <c r="Z25" s="10">
        <v>75.55</v>
      </c>
      <c r="AA25" s="10">
        <v>75.61</v>
      </c>
      <c r="AB25" s="95">
        <v>1427700</v>
      </c>
      <c r="AC25" s="10">
        <v>75.61</v>
      </c>
      <c r="AD25" s="2">
        <f t="shared" si="0"/>
        <v>0.79999999999999716</v>
      </c>
      <c r="AE25" s="138">
        <f t="shared" si="1"/>
        <v>6.1210911510312105E-3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42664</v>
      </c>
      <c r="X26" s="10">
        <v>75.150000000000006</v>
      </c>
      <c r="Y26" s="10">
        <v>75.209999999999994</v>
      </c>
      <c r="Z26" s="10">
        <v>74.540000000000006</v>
      </c>
      <c r="AA26" s="10">
        <v>75.150000000000006</v>
      </c>
      <c r="AB26" s="95">
        <v>1689600</v>
      </c>
      <c r="AC26" s="10">
        <v>75.150000000000006</v>
      </c>
      <c r="AD26" s="2">
        <f t="shared" si="0"/>
        <v>0.66999999999998749</v>
      </c>
      <c r="AE26" s="138">
        <f t="shared" si="1"/>
        <v>-5.689335803122475E-3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42663</v>
      </c>
      <c r="X27" s="10">
        <v>75.239999999999995</v>
      </c>
      <c r="Y27" s="10">
        <v>75.73</v>
      </c>
      <c r="Z27" s="10">
        <v>75.05</v>
      </c>
      <c r="AA27" s="10">
        <v>75.58</v>
      </c>
      <c r="AB27" s="95">
        <v>1209100</v>
      </c>
      <c r="AC27" s="10">
        <v>75.58</v>
      </c>
      <c r="AD27" s="2">
        <f t="shared" si="0"/>
        <v>0.68000000000000682</v>
      </c>
      <c r="AE27" s="138">
        <f t="shared" si="1"/>
        <v>4.919558569339344E-3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42662</v>
      </c>
      <c r="X28" s="10">
        <v>75.739999999999995</v>
      </c>
      <c r="Y28" s="10">
        <v>75.88</v>
      </c>
      <c r="Z28" s="10">
        <v>75.14</v>
      </c>
      <c r="AA28" s="10">
        <v>75.209999999999994</v>
      </c>
      <c r="AB28" s="95">
        <v>1697200</v>
      </c>
      <c r="AC28" s="10">
        <v>75.209999999999994</v>
      </c>
      <c r="AD28" s="2">
        <f t="shared" si="0"/>
        <v>0.73999999999999488</v>
      </c>
      <c r="AE28" s="138">
        <f t="shared" si="1"/>
        <v>-6.8664994057838769E-3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42661</v>
      </c>
      <c r="X29" s="10">
        <v>75.53</v>
      </c>
      <c r="Y29" s="10">
        <v>75.849999999999994</v>
      </c>
      <c r="Z29" s="10">
        <v>75.14</v>
      </c>
      <c r="AA29" s="10">
        <v>75.73</v>
      </c>
      <c r="AB29" s="95">
        <v>1296000</v>
      </c>
      <c r="AC29" s="10">
        <v>75.73</v>
      </c>
      <c r="AD29" s="2">
        <f t="shared" si="0"/>
        <v>0.70999999999999375</v>
      </c>
      <c r="AE29" s="138">
        <f t="shared" si="1"/>
        <v>1.0272145144077038E-2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42660</v>
      </c>
      <c r="X30" s="10">
        <v>75.27</v>
      </c>
      <c r="Y30" s="10">
        <v>75.510000000000005</v>
      </c>
      <c r="Z30" s="10">
        <v>74.91</v>
      </c>
      <c r="AA30" s="10">
        <v>74.959999999999994</v>
      </c>
      <c r="AB30" s="95">
        <v>1050100</v>
      </c>
      <c r="AC30" s="10">
        <v>74.959999999999994</v>
      </c>
      <c r="AD30" s="2">
        <f t="shared" si="0"/>
        <v>0.60000000000000853</v>
      </c>
      <c r="AE30" s="138">
        <f t="shared" si="1"/>
        <v>-4.1185067091803473E-3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42657</v>
      </c>
      <c r="X31" s="10">
        <v>75.66</v>
      </c>
      <c r="Y31" s="10">
        <v>75.849999999999994</v>
      </c>
      <c r="Z31" s="10">
        <v>75.069999999999993</v>
      </c>
      <c r="AA31" s="10">
        <v>75.27</v>
      </c>
      <c r="AB31" s="95">
        <v>1469100</v>
      </c>
      <c r="AC31" s="10">
        <v>75.27</v>
      </c>
      <c r="AD31" s="2">
        <f t="shared" si="0"/>
        <v>0.78000000000000114</v>
      </c>
      <c r="AE31" s="138">
        <f t="shared" si="1"/>
        <v>-9.2912131669775633E-4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42656</v>
      </c>
      <c r="X32" s="10">
        <v>75.36</v>
      </c>
      <c r="Y32" s="10">
        <v>75.599999999999994</v>
      </c>
      <c r="Z32" s="10">
        <v>74.69</v>
      </c>
      <c r="AA32" s="10">
        <v>75.34</v>
      </c>
      <c r="AB32" s="95">
        <v>1344000</v>
      </c>
      <c r="AC32" s="10">
        <v>75.34</v>
      </c>
      <c r="AD32" s="2">
        <f t="shared" si="0"/>
        <v>0.90999999999999659</v>
      </c>
      <c r="AE32" s="138">
        <f t="shared" si="1"/>
        <v>-5.9374587676475077E-3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42655</v>
      </c>
      <c r="X33" s="10">
        <v>75.52</v>
      </c>
      <c r="Y33" s="10">
        <v>76.209999999999994</v>
      </c>
      <c r="Z33" s="10">
        <v>75.150000000000006</v>
      </c>
      <c r="AA33" s="10">
        <v>75.790000000000006</v>
      </c>
      <c r="AB33" s="95">
        <v>1237400</v>
      </c>
      <c r="AC33" s="10">
        <v>75.790000000000006</v>
      </c>
      <c r="AD33" s="2">
        <f t="shared" si="0"/>
        <v>1.0599999999999881</v>
      </c>
      <c r="AE33" s="138">
        <f t="shared" si="1"/>
        <v>6.2400424853958913E-3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42654</v>
      </c>
      <c r="X34" s="10">
        <v>76.239999999999995</v>
      </c>
      <c r="Y34" s="10">
        <v>76.3</v>
      </c>
      <c r="Z34" s="10">
        <v>75.12</v>
      </c>
      <c r="AA34" s="10">
        <v>75.319999999999993</v>
      </c>
      <c r="AB34" s="95">
        <v>1620900</v>
      </c>
      <c r="AC34" s="10">
        <v>75.319999999999993</v>
      </c>
      <c r="AD34" s="2">
        <f t="shared" si="0"/>
        <v>1.1799999999999926</v>
      </c>
      <c r="AE34" s="138">
        <f t="shared" si="1"/>
        <v>-1.5038577219824822E-2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42653</v>
      </c>
      <c r="X35" s="10">
        <v>76.37</v>
      </c>
      <c r="Y35" s="10">
        <v>76.790000000000006</v>
      </c>
      <c r="Z35" s="10">
        <v>75.91</v>
      </c>
      <c r="AA35" s="10">
        <v>76.47</v>
      </c>
      <c r="AB35" s="95">
        <v>1238800</v>
      </c>
      <c r="AC35" s="10">
        <v>76.47</v>
      </c>
      <c r="AD35" s="2">
        <f t="shared" si="0"/>
        <v>0.88000000000000966</v>
      </c>
      <c r="AE35" s="138">
        <f t="shared" si="1"/>
        <v>9.1623036649202128E-4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42650</v>
      </c>
      <c r="X36" s="10">
        <v>76.87</v>
      </c>
      <c r="Y36" s="10">
        <v>77.12</v>
      </c>
      <c r="Z36" s="10">
        <v>75.86</v>
      </c>
      <c r="AA36" s="10">
        <v>76.400000000000006</v>
      </c>
      <c r="AB36" s="95">
        <v>2442400</v>
      </c>
      <c r="AC36" s="10">
        <v>76.400000000000006</v>
      </c>
      <c r="AD36" s="2">
        <f t="shared" si="0"/>
        <v>1.2600000000000051</v>
      </c>
      <c r="AE36" s="138">
        <f t="shared" si="1"/>
        <v>-4.0411941076781144E-3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42649</v>
      </c>
      <c r="X37" s="10">
        <v>75.430000000000007</v>
      </c>
      <c r="Y37" s="10">
        <v>76.72</v>
      </c>
      <c r="Z37" s="10">
        <v>75.099999999999994</v>
      </c>
      <c r="AA37" s="10">
        <v>76.709999999999994</v>
      </c>
      <c r="AB37" s="95">
        <v>2068700</v>
      </c>
      <c r="AC37" s="10">
        <v>76.709999999999994</v>
      </c>
      <c r="AD37" s="2">
        <f t="shared" si="0"/>
        <v>1.6200000000000045</v>
      </c>
      <c r="AE37" s="138">
        <f t="shared" si="1"/>
        <v>1.0938323668950867E-2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42648</v>
      </c>
      <c r="X38" s="10">
        <v>75.97</v>
      </c>
      <c r="Y38" s="10">
        <v>76.55</v>
      </c>
      <c r="Z38" s="10">
        <v>75.680000000000007</v>
      </c>
      <c r="AA38" s="10">
        <v>75.88</v>
      </c>
      <c r="AB38" s="95">
        <v>1864700</v>
      </c>
      <c r="AC38" s="10">
        <v>75.88</v>
      </c>
      <c r="AD38" s="2">
        <f t="shared" si="0"/>
        <v>0.86999999999999034</v>
      </c>
      <c r="AE38" s="138">
        <f t="shared" si="1"/>
        <v>2.5102391333069463E-3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42647</v>
      </c>
      <c r="X39" s="10">
        <v>76.05</v>
      </c>
      <c r="Y39" s="10">
        <v>76.34</v>
      </c>
      <c r="Z39" s="10">
        <v>75.27</v>
      </c>
      <c r="AA39" s="10">
        <v>75.69</v>
      </c>
      <c r="AB39" s="95">
        <v>1933900</v>
      </c>
      <c r="AC39" s="10">
        <v>75.69</v>
      </c>
      <c r="AD39" s="2">
        <f t="shared" si="0"/>
        <v>1.0700000000000074</v>
      </c>
      <c r="AE39" s="138">
        <f t="shared" si="1"/>
        <v>-1.3194352816995325E-3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618" t="s">
        <v>78</v>
      </c>
      <c r="P40" s="618"/>
      <c r="W40" s="133">
        <v>42646</v>
      </c>
      <c r="X40" s="10">
        <v>77.400000000000006</v>
      </c>
      <c r="Y40" s="10">
        <v>77.540000000000006</v>
      </c>
      <c r="Z40" s="10">
        <v>75.69</v>
      </c>
      <c r="AA40" s="10">
        <v>75.790000000000006</v>
      </c>
      <c r="AB40" s="95">
        <v>2471600</v>
      </c>
      <c r="AC40" s="10">
        <v>75.790000000000006</v>
      </c>
      <c r="AD40" s="2">
        <f t="shared" si="0"/>
        <v>1.8500000000000085</v>
      </c>
      <c r="AE40" s="138">
        <f t="shared" si="1"/>
        <v>-2.4581724581724584E-2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78.088999999999999</v>
      </c>
      <c r="Q41" s="2"/>
      <c r="W41" s="133">
        <v>42643</v>
      </c>
      <c r="X41" s="10">
        <v>77.11</v>
      </c>
      <c r="Y41" s="10">
        <v>78</v>
      </c>
      <c r="Z41" s="10">
        <v>76.78</v>
      </c>
      <c r="AA41" s="10">
        <v>77.7</v>
      </c>
      <c r="AB41" s="95">
        <v>2614000</v>
      </c>
      <c r="AC41" s="10">
        <v>77.7</v>
      </c>
      <c r="AD41" s="2">
        <f t="shared" si="0"/>
        <v>1.2199999999999989</v>
      </c>
      <c r="AE41" s="138">
        <f t="shared" si="1"/>
        <v>1.040312093628093E-2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77.379099999999994</v>
      </c>
      <c r="Q42" s="2"/>
      <c r="T42" s="91" t="s">
        <v>113</v>
      </c>
      <c r="W42" s="133">
        <v>42642</v>
      </c>
      <c r="X42" s="10">
        <v>77.489999999999995</v>
      </c>
      <c r="Y42" s="10">
        <v>77.849999999999994</v>
      </c>
      <c r="Z42" s="10">
        <v>76.8</v>
      </c>
      <c r="AA42" s="10">
        <v>76.900000000000006</v>
      </c>
      <c r="AB42" s="95">
        <v>2676800</v>
      </c>
      <c r="AC42" s="10">
        <v>76.900000000000006</v>
      </c>
      <c r="AD42" s="2">
        <f t="shared" si="0"/>
        <v>1.0499999999999972</v>
      </c>
      <c r="AE42" s="138" t="e">
        <f t="shared" si="1"/>
        <v>#DIV/0!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259</v>
      </c>
      <c r="O43" s="83">
        <v>1.08</v>
      </c>
      <c r="P43" s="83">
        <f t="shared" si="18"/>
        <v>76.669200000000004</v>
      </c>
      <c r="Q43" s="2"/>
      <c r="T43" s="128" t="s">
        <v>98</v>
      </c>
      <c r="U43" s="98">
        <v>70.55</v>
      </c>
      <c r="W43" s="133">
        <v>42642</v>
      </c>
      <c r="X43" s="10" t="s">
        <v>251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75.959299999999999</v>
      </c>
      <c r="Q44" s="2"/>
      <c r="T44" s="93" t="s">
        <v>99</v>
      </c>
      <c r="U44" s="88">
        <v>70.959999999999994</v>
      </c>
      <c r="W44" s="133">
        <v>42641</v>
      </c>
      <c r="X44" s="10">
        <v>78.09</v>
      </c>
      <c r="Y44" s="10">
        <v>78.38</v>
      </c>
      <c r="Z44" s="10">
        <v>77.61</v>
      </c>
      <c r="AA44" s="10">
        <v>78.260000000000005</v>
      </c>
      <c r="AB44" s="95">
        <v>2482100</v>
      </c>
      <c r="AC44" s="10">
        <v>77.81</v>
      </c>
      <c r="AD44" s="2">
        <f t="shared" si="0"/>
        <v>0.76999999999999602</v>
      </c>
      <c r="AE44" s="138">
        <f t="shared" si="1"/>
        <v>1.5446003346635262E-3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75.249399999999994</v>
      </c>
      <c r="Q45" s="2"/>
      <c r="T45" s="93" t="s">
        <v>100</v>
      </c>
      <c r="U45" s="88" t="s">
        <v>625</v>
      </c>
      <c r="W45" s="133">
        <v>42640</v>
      </c>
      <c r="X45" s="10">
        <v>76.709999999999994</v>
      </c>
      <c r="Y45" s="10">
        <v>78.180000000000007</v>
      </c>
      <c r="Z45" s="10">
        <v>76.62</v>
      </c>
      <c r="AA45" s="10">
        <v>78.14</v>
      </c>
      <c r="AB45" s="95">
        <v>2649100</v>
      </c>
      <c r="AC45" s="10">
        <v>77.69</v>
      </c>
      <c r="AD45" s="2">
        <f t="shared" si="0"/>
        <v>1.5600000000000023</v>
      </c>
      <c r="AE45" s="138">
        <f t="shared" si="1"/>
        <v>1.6352694924123501E-2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74.539500000000004</v>
      </c>
      <c r="Q46" s="2"/>
      <c r="T46" s="93" t="s">
        <v>101</v>
      </c>
      <c r="U46" s="88" t="s">
        <v>626</v>
      </c>
      <c r="W46" s="133">
        <v>42639</v>
      </c>
      <c r="X46" s="10">
        <v>77.2</v>
      </c>
      <c r="Y46" s="10">
        <v>77.430000000000007</v>
      </c>
      <c r="Z46" s="10">
        <v>76.67</v>
      </c>
      <c r="AA46" s="10">
        <v>76.88</v>
      </c>
      <c r="AB46" s="95">
        <v>1700600</v>
      </c>
      <c r="AC46" s="10">
        <v>76.44</v>
      </c>
      <c r="AD46" s="2">
        <f t="shared" si="0"/>
        <v>0.76000000000000512</v>
      </c>
      <c r="AE46" s="138">
        <f t="shared" si="1"/>
        <v>-9.9728014505892082E-3</v>
      </c>
    </row>
    <row r="47" spans="2:31" x14ac:dyDescent="0.25">
      <c r="O47" s="83">
        <v>1.04</v>
      </c>
      <c r="P47" s="83">
        <f t="shared" si="18"/>
        <v>73.829599999999999</v>
      </c>
      <c r="Q47" s="2"/>
      <c r="T47" s="93" t="s">
        <v>102</v>
      </c>
      <c r="U47" s="88">
        <v>80.47</v>
      </c>
      <c r="W47" s="133">
        <v>42636</v>
      </c>
      <c r="X47" s="10">
        <v>77.52</v>
      </c>
      <c r="Y47" s="10">
        <v>77.97</v>
      </c>
      <c r="Z47" s="10">
        <v>77.33</v>
      </c>
      <c r="AA47" s="10">
        <v>77.66</v>
      </c>
      <c r="AB47" s="95">
        <v>2098500</v>
      </c>
      <c r="AC47" s="10">
        <v>77.209999999999994</v>
      </c>
      <c r="AD47" s="2">
        <f t="shared" si="0"/>
        <v>0.64000000000000057</v>
      </c>
      <c r="AE47" s="138">
        <f t="shared" si="1"/>
        <v>1.1670124481326649E-3</v>
      </c>
    </row>
    <row r="48" spans="2:31" x14ac:dyDescent="0.25">
      <c r="O48" s="83">
        <v>1.03</v>
      </c>
      <c r="P48" s="83">
        <f t="shared" si="18"/>
        <v>73.119699999999995</v>
      </c>
      <c r="Q48" s="2"/>
      <c r="T48" s="93" t="s">
        <v>103</v>
      </c>
      <c r="U48" s="88">
        <v>0.83326999999999996</v>
      </c>
      <c r="W48" s="133">
        <v>42635</v>
      </c>
      <c r="X48" s="10">
        <v>77.37</v>
      </c>
      <c r="Y48" s="10">
        <v>77.75</v>
      </c>
      <c r="Z48" s="10">
        <v>77.14</v>
      </c>
      <c r="AA48" s="10">
        <v>77.56</v>
      </c>
      <c r="AB48" s="95">
        <v>2467700</v>
      </c>
      <c r="AC48" s="10">
        <v>77.12</v>
      </c>
      <c r="AD48" s="2">
        <f t="shared" si="0"/>
        <v>0.60999999999999943</v>
      </c>
      <c r="AE48" s="138">
        <f t="shared" si="1"/>
        <v>9.2919774898574392E-3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72.40979999999999</v>
      </c>
      <c r="Q49" s="2"/>
      <c r="T49" s="93" t="s">
        <v>122</v>
      </c>
      <c r="U49" s="88" t="s">
        <v>387</v>
      </c>
      <c r="W49" s="133">
        <v>42634</v>
      </c>
      <c r="X49" s="10">
        <v>76.05</v>
      </c>
      <c r="Y49" s="10">
        <v>76.989999999999995</v>
      </c>
      <c r="Z49" s="10">
        <v>75.72</v>
      </c>
      <c r="AA49" s="10">
        <v>76.849999999999994</v>
      </c>
      <c r="AB49" s="95">
        <v>1885700</v>
      </c>
      <c r="AC49" s="10">
        <v>76.41</v>
      </c>
      <c r="AD49" s="2">
        <f t="shared" si="0"/>
        <v>1.269999999999996</v>
      </c>
      <c r="AE49" s="138">
        <f t="shared" si="1"/>
        <v>1.1784957627118731E-2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71.6999</v>
      </c>
      <c r="Q50" s="2"/>
      <c r="T50" s="93"/>
      <c r="U50" s="88"/>
      <c r="W50" s="133">
        <v>42633</v>
      </c>
      <c r="X50" s="10">
        <v>76.78</v>
      </c>
      <c r="Y50" s="10">
        <v>76.849999999999994</v>
      </c>
      <c r="Z50" s="10">
        <v>75.94</v>
      </c>
      <c r="AA50" s="10">
        <v>75.959999999999994</v>
      </c>
      <c r="AB50" s="95">
        <v>2539900</v>
      </c>
      <c r="AC50" s="10">
        <v>75.52</v>
      </c>
      <c r="AD50" s="2">
        <f t="shared" si="0"/>
        <v>0.90999999999999659</v>
      </c>
      <c r="AE50" s="138">
        <f t="shared" si="1"/>
        <v>-8.0126100091948427E-3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70.989999999999995</v>
      </c>
      <c r="Q51" s="2"/>
      <c r="T51" s="93" t="s">
        <v>105</v>
      </c>
      <c r="U51" s="88" t="s">
        <v>627</v>
      </c>
      <c r="W51" s="133">
        <v>42632</v>
      </c>
      <c r="X51" s="10">
        <v>77.06</v>
      </c>
      <c r="Y51" s="10">
        <v>77.63</v>
      </c>
      <c r="Z51" s="10">
        <v>76.540000000000006</v>
      </c>
      <c r="AA51" s="10">
        <v>76.569999999999993</v>
      </c>
      <c r="AB51" s="95">
        <v>3089100</v>
      </c>
      <c r="AC51" s="10">
        <v>76.13</v>
      </c>
      <c r="AD51" s="2">
        <f t="shared" si="0"/>
        <v>1.0899999999999892</v>
      </c>
      <c r="AE51" s="138">
        <f t="shared" si="1"/>
        <v>-5.6165099268548069E-3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70.28009999999999</v>
      </c>
      <c r="Q52" s="2"/>
      <c r="T52" s="93" t="s">
        <v>106</v>
      </c>
      <c r="U52" s="88" t="s">
        <v>628</v>
      </c>
      <c r="W52" s="133">
        <v>42629</v>
      </c>
      <c r="X52" s="10">
        <v>76.12</v>
      </c>
      <c r="Y52" s="10">
        <v>77.05</v>
      </c>
      <c r="Z52" s="10">
        <v>75.53</v>
      </c>
      <c r="AA52" s="10">
        <v>77</v>
      </c>
      <c r="AB52" s="95">
        <v>5941700</v>
      </c>
      <c r="AC52" s="10">
        <v>76.56</v>
      </c>
      <c r="AD52" s="2">
        <f t="shared" si="0"/>
        <v>1.519999999999996</v>
      </c>
      <c r="AE52" s="138">
        <f t="shared" si="1"/>
        <v>5.2521008403361158E-3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69.5702</v>
      </c>
      <c r="Q53" s="2"/>
      <c r="T53" s="93" t="s">
        <v>107</v>
      </c>
      <c r="U53" s="90">
        <v>1035562</v>
      </c>
      <c r="W53" s="133">
        <v>42628</v>
      </c>
      <c r="X53" s="10">
        <v>75.099999999999994</v>
      </c>
      <c r="Y53" s="10">
        <v>76.849999999999994</v>
      </c>
      <c r="Z53" s="10">
        <v>74.41</v>
      </c>
      <c r="AA53" s="10">
        <v>76.599999999999994</v>
      </c>
      <c r="AB53" s="95">
        <v>4224700</v>
      </c>
      <c r="AC53" s="10">
        <v>76.16</v>
      </c>
      <c r="AD53" s="2">
        <f t="shared" si="0"/>
        <v>2.4399999999999977</v>
      </c>
      <c r="AE53" s="138">
        <f t="shared" si="1"/>
        <v>1.7773620205799867E-2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68.860299999999995</v>
      </c>
      <c r="T54" s="93" t="s">
        <v>110</v>
      </c>
      <c r="U54" s="90">
        <v>2910050</v>
      </c>
      <c r="W54" s="133">
        <v>42627</v>
      </c>
      <c r="X54" s="10">
        <v>78.069999999999993</v>
      </c>
      <c r="Y54" s="10">
        <v>78.069999999999993</v>
      </c>
      <c r="Z54" s="10">
        <v>75.040000000000006</v>
      </c>
      <c r="AA54" s="10">
        <v>75.260000000000005</v>
      </c>
      <c r="AB54" s="95">
        <v>7329800</v>
      </c>
      <c r="AC54" s="10">
        <v>74.83</v>
      </c>
      <c r="AD54" s="2">
        <f t="shared" si="0"/>
        <v>3.0299999999999869</v>
      </c>
      <c r="AE54" s="138">
        <f t="shared" si="1"/>
        <v>-3.6192684183410595E-2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68.150399999999991</v>
      </c>
      <c r="T55" s="93" t="s">
        <v>108</v>
      </c>
      <c r="U55" s="88" t="s">
        <v>629</v>
      </c>
      <c r="W55" s="133">
        <v>42626</v>
      </c>
      <c r="X55" s="10">
        <v>79.19</v>
      </c>
      <c r="Y55" s="10">
        <v>79.319999999999993</v>
      </c>
      <c r="Z55" s="10">
        <v>77.63</v>
      </c>
      <c r="AA55" s="10">
        <v>78.09</v>
      </c>
      <c r="AB55" s="95">
        <v>2458800</v>
      </c>
      <c r="AC55" s="10">
        <v>77.64</v>
      </c>
      <c r="AD55" s="2">
        <f t="shared" si="0"/>
        <v>1.6899999999999977</v>
      </c>
      <c r="AE55" s="138">
        <f t="shared" si="1"/>
        <v>-2.3641851106639744E-2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67.440499999999986</v>
      </c>
      <c r="T56" s="93" t="s">
        <v>111</v>
      </c>
      <c r="U56" s="88">
        <v>17.21</v>
      </c>
      <c r="W56" s="133">
        <v>42625</v>
      </c>
      <c r="X56" s="10">
        <v>78.489999999999995</v>
      </c>
      <c r="Y56" s="10">
        <v>80.22</v>
      </c>
      <c r="Z56" s="10">
        <v>78.400000000000006</v>
      </c>
      <c r="AA56" s="10">
        <v>79.98</v>
      </c>
      <c r="AB56" s="95">
        <v>1371200</v>
      </c>
      <c r="AC56" s="10">
        <v>79.52</v>
      </c>
      <c r="AD56" s="2">
        <f t="shared" si="0"/>
        <v>1.8199999999999932</v>
      </c>
      <c r="AE56" s="138">
        <f t="shared" si="1"/>
        <v>1.4803471158754355E-2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66.730599999999995</v>
      </c>
      <c r="T57" s="93" t="s">
        <v>112</v>
      </c>
      <c r="U57" s="88">
        <v>4.13</v>
      </c>
      <c r="W57" s="133">
        <v>42622</v>
      </c>
      <c r="X57" s="10">
        <v>80.12</v>
      </c>
      <c r="Y57" s="10">
        <v>80.12</v>
      </c>
      <c r="Z57" s="10">
        <v>78.81</v>
      </c>
      <c r="AA57" s="10">
        <v>78.81</v>
      </c>
      <c r="AB57" s="95">
        <v>1869600</v>
      </c>
      <c r="AC57" s="10">
        <v>78.36</v>
      </c>
      <c r="AD57" s="2">
        <f t="shared" si="0"/>
        <v>1.3100000000000023</v>
      </c>
      <c r="AE57" s="138">
        <f t="shared" si="1"/>
        <v>-2.3551401869158939E-2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66.020700000000005</v>
      </c>
      <c r="T58" s="93" t="s">
        <v>109</v>
      </c>
      <c r="U58" s="88" t="s">
        <v>630</v>
      </c>
      <c r="W58" s="133">
        <v>42621</v>
      </c>
      <c r="X58" s="10">
        <v>81</v>
      </c>
      <c r="Y58" s="10">
        <v>81.099999999999994</v>
      </c>
      <c r="Z58" s="10">
        <v>80.52</v>
      </c>
      <c r="AA58" s="10">
        <v>80.709999999999994</v>
      </c>
      <c r="AB58" s="95">
        <v>1157900</v>
      </c>
      <c r="AC58" s="10">
        <v>80.25</v>
      </c>
      <c r="AD58" s="2">
        <f t="shared" si="0"/>
        <v>0.57999999999999829</v>
      </c>
      <c r="AE58" s="138">
        <f t="shared" si="1"/>
        <v>-5.4529681497087479E-3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65.3108</v>
      </c>
      <c r="W59" s="133">
        <v>42620</v>
      </c>
      <c r="X59" s="10">
        <v>80.62</v>
      </c>
      <c r="Y59" s="10">
        <v>81.47</v>
      </c>
      <c r="Z59" s="10">
        <v>80.430000000000007</v>
      </c>
      <c r="AA59" s="10">
        <v>81.16</v>
      </c>
      <c r="AB59" s="95">
        <v>1438000</v>
      </c>
      <c r="AC59" s="10">
        <v>80.69</v>
      </c>
      <c r="AD59" s="2">
        <f t="shared" si="0"/>
        <v>1.039999999999992</v>
      </c>
      <c r="AE59" s="138">
        <f t="shared" si="1"/>
        <v>4.2314872433104611E-3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64.600899999999996</v>
      </c>
      <c r="W60" s="133">
        <v>42619</v>
      </c>
      <c r="X60" s="10">
        <v>79.959999999999994</v>
      </c>
      <c r="Y60" s="10">
        <v>80.87</v>
      </c>
      <c r="Z60" s="10">
        <v>79.75</v>
      </c>
      <c r="AA60" s="10">
        <v>80.81</v>
      </c>
      <c r="AB60" s="95">
        <v>2161700</v>
      </c>
      <c r="AC60" s="10">
        <v>80.349999999999994</v>
      </c>
      <c r="AD60" s="2">
        <f t="shared" si="0"/>
        <v>1.1200000000000045</v>
      </c>
      <c r="AE60" s="138">
        <f t="shared" si="1"/>
        <v>1.3624321937681261E-2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63.890999999999998</v>
      </c>
      <c r="W61" s="133">
        <v>42615</v>
      </c>
      <c r="X61" s="10">
        <v>80.099999999999994</v>
      </c>
      <c r="Y61" s="10">
        <v>80.14</v>
      </c>
      <c r="Z61" s="10">
        <v>79.53</v>
      </c>
      <c r="AA61" s="10">
        <v>79.73</v>
      </c>
      <c r="AB61" s="95">
        <v>1310000</v>
      </c>
      <c r="AC61" s="10">
        <v>79.27</v>
      </c>
      <c r="AD61" s="2">
        <f t="shared" si="0"/>
        <v>0.60999999999999943</v>
      </c>
      <c r="AE61" s="138">
        <f t="shared" si="1"/>
        <v>3.7859666834938466E-4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42614</v>
      </c>
      <c r="X62" s="10">
        <v>79.900000000000006</v>
      </c>
      <c r="Y62" s="10">
        <v>80.08</v>
      </c>
      <c r="Z62" s="10">
        <v>79.16</v>
      </c>
      <c r="AA62" s="10">
        <v>79.7</v>
      </c>
      <c r="AB62" s="95">
        <v>1638000</v>
      </c>
      <c r="AC62" s="10">
        <v>79.239999999999995</v>
      </c>
      <c r="AD62" s="2">
        <f t="shared" si="0"/>
        <v>0.92000000000000171</v>
      </c>
      <c r="AE62" s="138">
        <f t="shared" si="1"/>
        <v>3.7874005807347899E-4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42613</v>
      </c>
      <c r="X63" s="10">
        <v>79.709999999999994</v>
      </c>
      <c r="Y63" s="10">
        <v>79.989999999999995</v>
      </c>
      <c r="Z63" s="10">
        <v>79.11</v>
      </c>
      <c r="AA63" s="10">
        <v>79.67</v>
      </c>
      <c r="AB63" s="95">
        <v>1657800</v>
      </c>
      <c r="AC63" s="10">
        <v>79.209999999999994</v>
      </c>
      <c r="AD63" s="2">
        <f t="shared" si="0"/>
        <v>0.87999999999999545</v>
      </c>
      <c r="AE63" s="138">
        <f t="shared" si="1"/>
        <v>-6.3083522583917695E-4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42612</v>
      </c>
      <c r="X64" s="10">
        <v>79.77</v>
      </c>
      <c r="Y64" s="10">
        <v>79.88</v>
      </c>
      <c r="Z64" s="10">
        <v>79.39</v>
      </c>
      <c r="AA64" s="10">
        <v>79.72</v>
      </c>
      <c r="AB64" s="95">
        <v>858300</v>
      </c>
      <c r="AC64" s="10">
        <v>79.260000000000005</v>
      </c>
      <c r="AD64" s="2">
        <f t="shared" si="0"/>
        <v>0.48999999999999488</v>
      </c>
      <c r="AE64" s="138">
        <f t="shared" si="1"/>
        <v>-6.3043752364133621E-4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42611</v>
      </c>
      <c r="X65" s="10">
        <v>79.38</v>
      </c>
      <c r="Y65" s="10">
        <v>79.89</v>
      </c>
      <c r="Z65" s="10">
        <v>79.239999999999995</v>
      </c>
      <c r="AA65" s="10">
        <v>79.77</v>
      </c>
      <c r="AB65" s="95">
        <v>1427000</v>
      </c>
      <c r="AC65" s="10">
        <v>79.31</v>
      </c>
      <c r="AD65" s="2">
        <f t="shared" si="0"/>
        <v>0.65000000000000568</v>
      </c>
      <c r="AE65" s="138">
        <f t="shared" si="1"/>
        <v>5.3238686779060185E-3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42608</v>
      </c>
      <c r="X66" s="10">
        <v>79.650000000000006</v>
      </c>
      <c r="Y66" s="10">
        <v>79.760000000000005</v>
      </c>
      <c r="Z66" s="10">
        <v>78.760000000000005</v>
      </c>
      <c r="AA66" s="10">
        <v>79.349999999999994</v>
      </c>
      <c r="AB66" s="95">
        <v>1743700</v>
      </c>
      <c r="AC66" s="10">
        <v>78.89</v>
      </c>
      <c r="AD66" s="2">
        <f t="shared" si="0"/>
        <v>1</v>
      </c>
      <c r="AE66" s="138">
        <f t="shared" si="1"/>
        <v>-1.2674271229407008E-4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42607</v>
      </c>
      <c r="X67" s="10">
        <v>80.77</v>
      </c>
      <c r="Y67" s="10">
        <v>80.88</v>
      </c>
      <c r="Z67" s="10">
        <v>79.27</v>
      </c>
      <c r="AA67" s="10">
        <v>79.36</v>
      </c>
      <c r="AB67" s="95">
        <v>2097000</v>
      </c>
      <c r="AC67" s="10">
        <v>78.900000000000006</v>
      </c>
      <c r="AD67" s="2">
        <f>Y67-Z67</f>
        <v>1.6099999999999994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42606</v>
      </c>
      <c r="X68" s="10">
        <v>81.849999999999994</v>
      </c>
      <c r="Y68" s="10">
        <v>82.01</v>
      </c>
      <c r="Z68" s="10">
        <v>80.87</v>
      </c>
      <c r="AA68" s="10">
        <v>81.08</v>
      </c>
      <c r="AB68" s="95">
        <v>1262100</v>
      </c>
      <c r="AC68" s="10">
        <v>80.61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7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7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7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48.59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48.59</v>
      </c>
      <c r="R4" s="559">
        <v>2.0999999999999999E-3</v>
      </c>
      <c r="T4" s="544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8" t="s">
        <v>78</v>
      </c>
      <c r="P42" s="618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53.449000000000005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52.963100000000004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52.477200000000011</v>
      </c>
      <c r="Q45" s="2"/>
      <c r="T45" s="93" t="s">
        <v>100</v>
      </c>
      <c r="U45" s="88" t="s">
        <v>472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51.99130000000001</v>
      </c>
      <c r="Q46" s="2"/>
      <c r="T46" s="93" t="s">
        <v>101</v>
      </c>
      <c r="U46" s="88" t="s">
        <v>473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51.505400000000009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51.019500000000008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50.533600000000007</v>
      </c>
      <c r="Q49" s="2"/>
      <c r="T49" s="93" t="s">
        <v>122</v>
      </c>
      <c r="U49" s="88" t="s">
        <v>360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50.047700000000006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49.561800000000005</v>
      </c>
      <c r="Q51" s="2"/>
      <c r="T51" s="93" t="s">
        <v>105</v>
      </c>
      <c r="U51" s="88" t="s">
        <v>474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49.075900000000004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48.59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48.104100000000003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47.618200000000002</v>
      </c>
      <c r="T55" s="93" t="s">
        <v>108</v>
      </c>
      <c r="U55" s="88" t="s">
        <v>475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47.132300000000001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46.6464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46.160499999999999</v>
      </c>
      <c r="T58" s="93" t="s">
        <v>109</v>
      </c>
      <c r="U58" s="88" t="s">
        <v>476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45.674599999999998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45.188700000000004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44.702800000000003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44.216900000000003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43.731000000000002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99.67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99.67</v>
      </c>
      <c r="R4" s="525">
        <v>7.1000000000000004E-3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8" t="s">
        <v>78</v>
      </c>
      <c r="P40" s="618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109.63700000000001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108.64030000000001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107.64360000000001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106.6469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105.65020000000001</v>
      </c>
      <c r="Q45" s="2"/>
      <c r="T45" s="93" t="s">
        <v>100</v>
      </c>
      <c r="U45" s="88" t="s">
        <v>477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104.65350000000001</v>
      </c>
      <c r="Q46" s="2"/>
      <c r="T46" s="93" t="s">
        <v>101</v>
      </c>
      <c r="U46" s="88" t="s">
        <v>478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103.6568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102.6601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101.66340000000001</v>
      </c>
      <c r="Q49" s="2"/>
      <c r="T49" s="93" t="s">
        <v>122</v>
      </c>
      <c r="U49" s="88" t="s">
        <v>479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100.66670000000001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99.67</v>
      </c>
      <c r="Q51" s="2"/>
      <c r="T51" s="93" t="s">
        <v>105</v>
      </c>
      <c r="U51" s="88" t="s">
        <v>480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98.673299999999998</v>
      </c>
      <c r="Q52" s="2"/>
      <c r="T52" s="93" t="s">
        <v>106</v>
      </c>
      <c r="U52" s="88" t="s">
        <v>481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97.676599999999993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96.679900000000004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95.683199999999999</v>
      </c>
      <c r="T55" s="93" t="s">
        <v>108</v>
      </c>
      <c r="U55" s="88" t="s">
        <v>482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94.686499999999995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93.689799999999991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92.693100000000001</v>
      </c>
      <c r="T58" s="93" t="s">
        <v>109</v>
      </c>
      <c r="U58" s="88" t="s">
        <v>483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91.696400000000011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90.699700000000007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89.703000000000003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9" t="s">
        <v>1</v>
      </c>
      <c r="B82" s="599" t="s">
        <v>2</v>
      </c>
      <c r="C82" s="599" t="s">
        <v>4</v>
      </c>
      <c r="D82" s="600" t="s">
        <v>5</v>
      </c>
      <c r="E82" s="600" t="s">
        <v>94</v>
      </c>
      <c r="F82" s="600" t="s">
        <v>60</v>
      </c>
      <c r="G82" s="599" t="s">
        <v>3</v>
      </c>
      <c r="H82" s="599" t="s">
        <v>6</v>
      </c>
      <c r="I82" s="600" t="s">
        <v>7</v>
      </c>
      <c r="J82" s="600" t="s">
        <v>95</v>
      </c>
      <c r="K82" s="600" t="s">
        <v>61</v>
      </c>
      <c r="L82" s="599" t="s">
        <v>37</v>
      </c>
      <c r="M82" s="599" t="s">
        <v>38</v>
      </c>
    </row>
    <row r="83" spans="1:13" x14ac:dyDescent="0.25">
      <c r="A83" s="601" t="s">
        <v>63</v>
      </c>
      <c r="B83" s="597">
        <v>42226</v>
      </c>
      <c r="C83" s="602">
        <v>10</v>
      </c>
      <c r="D83" s="603">
        <v>113.72</v>
      </c>
      <c r="E83" s="603">
        <v>0</v>
      </c>
      <c r="F83" s="603">
        <f t="shared" ref="F83:F92" si="67">C83*D83</f>
        <v>1137.2</v>
      </c>
      <c r="G83" s="597">
        <v>42304</v>
      </c>
      <c r="H83" s="604">
        <v>30</v>
      </c>
      <c r="I83" s="603">
        <v>111.35</v>
      </c>
      <c r="J83" s="603">
        <v>0.06</v>
      </c>
      <c r="K83" s="603">
        <f t="shared" ref="K83:K88" si="68">I83*H83-J83</f>
        <v>3340.44</v>
      </c>
      <c r="L83" s="597">
        <v>42580</v>
      </c>
      <c r="M83" s="603">
        <v>10.65</v>
      </c>
    </row>
    <row r="84" spans="1:13" x14ac:dyDescent="0.25">
      <c r="A84" s="605" t="s">
        <v>71</v>
      </c>
      <c r="B84" s="597">
        <v>42226</v>
      </c>
      <c r="C84" s="602">
        <v>5</v>
      </c>
      <c r="D84" s="603">
        <v>112.2</v>
      </c>
      <c r="E84" s="603">
        <v>0</v>
      </c>
      <c r="F84" s="603">
        <f t="shared" si="67"/>
        <v>561</v>
      </c>
      <c r="G84" s="597">
        <v>42416</v>
      </c>
      <c r="H84" s="604">
        <v>15</v>
      </c>
      <c r="I84" s="603">
        <v>92.85</v>
      </c>
      <c r="J84" s="603">
        <v>0.03</v>
      </c>
      <c r="K84" s="603">
        <f t="shared" si="68"/>
        <v>1392.72</v>
      </c>
      <c r="L84" s="602"/>
      <c r="M84" s="602"/>
    </row>
    <row r="85" spans="1:13" x14ac:dyDescent="0.25">
      <c r="A85" s="602"/>
      <c r="B85" s="597">
        <v>42226</v>
      </c>
      <c r="C85" s="602">
        <v>5</v>
      </c>
      <c r="D85" s="603">
        <v>110.93</v>
      </c>
      <c r="E85" s="603">
        <v>0</v>
      </c>
      <c r="F85" s="603">
        <f t="shared" si="67"/>
        <v>554.65000000000009</v>
      </c>
      <c r="G85" s="597">
        <v>42482</v>
      </c>
      <c r="H85" s="604">
        <v>10</v>
      </c>
      <c r="I85" s="603">
        <v>103.71</v>
      </c>
      <c r="J85" s="603">
        <v>0.02</v>
      </c>
      <c r="K85" s="603">
        <f t="shared" si="68"/>
        <v>1037.08</v>
      </c>
      <c r="L85" s="602"/>
      <c r="M85" s="602"/>
    </row>
    <row r="86" spans="1:13" x14ac:dyDescent="0.25">
      <c r="A86" s="602"/>
      <c r="B86" s="597">
        <v>42227</v>
      </c>
      <c r="C86" s="602">
        <v>10</v>
      </c>
      <c r="D86" s="603">
        <v>105</v>
      </c>
      <c r="E86" s="603">
        <v>0</v>
      </c>
      <c r="F86" s="603">
        <f t="shared" si="67"/>
        <v>1050</v>
      </c>
      <c r="G86" s="597">
        <v>42592</v>
      </c>
      <c r="H86" s="604">
        <v>15</v>
      </c>
      <c r="I86" s="603">
        <v>97.88</v>
      </c>
      <c r="J86" s="603">
        <v>0.03</v>
      </c>
      <c r="K86" s="603">
        <f t="shared" si="68"/>
        <v>1468.1699999999998</v>
      </c>
      <c r="L86" s="602"/>
      <c r="M86" s="602"/>
    </row>
    <row r="87" spans="1:13" x14ac:dyDescent="0.25">
      <c r="A87" s="602"/>
      <c r="B87" s="597">
        <v>42374</v>
      </c>
      <c r="C87" s="602">
        <v>25</v>
      </c>
      <c r="D87" s="603">
        <v>100.9</v>
      </c>
      <c r="E87" s="603">
        <v>0</v>
      </c>
      <c r="F87" s="603">
        <f t="shared" si="67"/>
        <v>2522.5</v>
      </c>
      <c r="G87" s="597">
        <v>42684</v>
      </c>
      <c r="H87" s="604">
        <v>50</v>
      </c>
      <c r="I87" s="603">
        <v>97.5</v>
      </c>
      <c r="J87" s="603">
        <v>0.11</v>
      </c>
      <c r="K87" s="603">
        <f t="shared" si="68"/>
        <v>4874.8900000000003</v>
      </c>
      <c r="L87" s="602"/>
      <c r="M87" s="602"/>
    </row>
    <row r="88" spans="1:13" x14ac:dyDescent="0.25">
      <c r="A88" s="602"/>
      <c r="B88" s="597">
        <v>42409</v>
      </c>
      <c r="C88" s="602">
        <v>15</v>
      </c>
      <c r="D88" s="603">
        <v>88.5</v>
      </c>
      <c r="E88" s="603">
        <v>0</v>
      </c>
      <c r="F88" s="603">
        <f t="shared" si="67"/>
        <v>1327.5</v>
      </c>
      <c r="G88" s="597">
        <v>42684</v>
      </c>
      <c r="H88" s="604">
        <v>20</v>
      </c>
      <c r="I88" s="603">
        <v>95.71</v>
      </c>
      <c r="J88" s="603">
        <v>0.04</v>
      </c>
      <c r="K88" s="603">
        <f t="shared" si="68"/>
        <v>1914.1599999999999</v>
      </c>
      <c r="L88" s="602"/>
      <c r="M88" s="602"/>
    </row>
    <row r="89" spans="1:13" x14ac:dyDescent="0.25">
      <c r="A89" s="602"/>
      <c r="B89" s="597">
        <v>42586</v>
      </c>
      <c r="C89" s="602">
        <v>15</v>
      </c>
      <c r="D89" s="603">
        <v>94.88</v>
      </c>
      <c r="E89" s="603">
        <v>0</v>
      </c>
      <c r="F89" s="603">
        <f t="shared" si="67"/>
        <v>1423.1999999999998</v>
      </c>
      <c r="G89" s="602"/>
      <c r="H89" s="604"/>
      <c r="I89" s="603"/>
      <c r="J89" s="603"/>
      <c r="K89" s="603"/>
      <c r="L89" s="602"/>
      <c r="M89" s="602"/>
    </row>
    <row r="90" spans="1:13" x14ac:dyDescent="0.25">
      <c r="A90" s="602"/>
      <c r="B90" s="597">
        <v>42594</v>
      </c>
      <c r="C90" s="602">
        <v>15</v>
      </c>
      <c r="D90" s="603">
        <v>96.85</v>
      </c>
      <c r="E90" s="603">
        <v>0</v>
      </c>
      <c r="F90" s="603">
        <f t="shared" si="67"/>
        <v>1452.75</v>
      </c>
      <c r="G90" s="602"/>
      <c r="H90" s="604"/>
      <c r="I90" s="603"/>
      <c r="J90" s="603"/>
      <c r="K90" s="603"/>
      <c r="L90" s="602"/>
      <c r="M90" s="602"/>
    </row>
    <row r="91" spans="1:13" x14ac:dyDescent="0.25">
      <c r="A91" s="602"/>
      <c r="B91" s="597">
        <v>42611</v>
      </c>
      <c r="C91" s="602">
        <v>25</v>
      </c>
      <c r="D91" s="603">
        <v>94.58</v>
      </c>
      <c r="E91" s="603">
        <v>0</v>
      </c>
      <c r="F91" s="603">
        <f t="shared" si="67"/>
        <v>2364.5</v>
      </c>
      <c r="G91" s="602"/>
      <c r="H91" s="602"/>
      <c r="I91" s="603"/>
      <c r="J91" s="603"/>
      <c r="K91" s="603"/>
      <c r="L91" s="602"/>
      <c r="M91" s="602"/>
    </row>
    <row r="92" spans="1:13" x14ac:dyDescent="0.25">
      <c r="A92" s="602"/>
      <c r="B92" s="597">
        <v>42622</v>
      </c>
      <c r="C92" s="602">
        <v>15</v>
      </c>
      <c r="D92" s="603">
        <v>92.5</v>
      </c>
      <c r="E92" s="603">
        <v>0</v>
      </c>
      <c r="F92" s="603">
        <f t="shared" si="67"/>
        <v>1387.5</v>
      </c>
      <c r="G92" s="602"/>
      <c r="H92" s="602"/>
      <c r="I92" s="603"/>
      <c r="J92" s="603"/>
      <c r="K92" s="603"/>
      <c r="L92" s="602"/>
      <c r="M92" s="602"/>
    </row>
    <row r="93" spans="1:13" x14ac:dyDescent="0.25">
      <c r="A93" s="602"/>
      <c r="B93" s="602"/>
      <c r="C93" s="602"/>
      <c r="D93" s="603"/>
      <c r="E93" s="603"/>
      <c r="F93" s="603"/>
      <c r="G93" s="602"/>
      <c r="H93" s="602"/>
      <c r="I93" s="603"/>
      <c r="J93" s="603"/>
      <c r="K93" s="603"/>
      <c r="L93" s="602"/>
      <c r="M93" s="602"/>
    </row>
    <row r="94" spans="1:13" x14ac:dyDescent="0.25">
      <c r="A94" s="602"/>
      <c r="B94" s="602"/>
      <c r="C94" s="602"/>
      <c r="D94" s="603"/>
      <c r="E94" s="603"/>
      <c r="F94" s="603"/>
      <c r="G94" s="602"/>
      <c r="H94" s="602"/>
      <c r="I94" s="603"/>
      <c r="J94" s="603"/>
      <c r="K94" s="603"/>
      <c r="L94" s="602"/>
      <c r="M94" s="602"/>
    </row>
    <row r="95" spans="1:13" x14ac:dyDescent="0.25">
      <c r="A95" s="602"/>
      <c r="B95" s="602"/>
      <c r="C95" s="602"/>
      <c r="D95" s="603"/>
      <c r="E95" s="603"/>
      <c r="F95" s="603"/>
      <c r="G95" s="602"/>
      <c r="H95" s="602"/>
      <c r="I95" s="603"/>
      <c r="J95" s="603"/>
      <c r="K95" s="603"/>
      <c r="L95" s="602"/>
      <c r="M95" s="602"/>
    </row>
    <row r="96" spans="1:13" x14ac:dyDescent="0.25">
      <c r="A96" s="602"/>
      <c r="B96" s="602"/>
      <c r="C96" s="602"/>
      <c r="D96" s="603"/>
      <c r="E96" s="603"/>
      <c r="F96" s="603"/>
      <c r="G96" s="602"/>
      <c r="H96" s="602"/>
      <c r="I96" s="603"/>
      <c r="J96" s="603"/>
      <c r="K96" s="603"/>
      <c r="L96" s="602"/>
      <c r="M96" s="602"/>
    </row>
    <row r="97" spans="1:13" x14ac:dyDescent="0.25">
      <c r="A97" s="602"/>
      <c r="B97" s="602"/>
      <c r="C97" s="602"/>
      <c r="D97" s="603"/>
      <c r="E97" s="603"/>
      <c r="F97" s="603"/>
      <c r="G97" s="602"/>
      <c r="H97" s="602"/>
      <c r="I97" s="603"/>
      <c r="J97" s="603"/>
      <c r="K97" s="603"/>
      <c r="L97" s="602"/>
      <c r="M97" s="602"/>
    </row>
    <row r="98" spans="1:13" x14ac:dyDescent="0.25">
      <c r="A98" s="602"/>
      <c r="B98" s="602"/>
      <c r="C98" s="602"/>
      <c r="D98" s="603"/>
      <c r="E98" s="603"/>
      <c r="F98" s="603"/>
      <c r="G98" s="602"/>
      <c r="H98" s="602"/>
      <c r="I98" s="603"/>
      <c r="J98" s="603"/>
      <c r="K98" s="603"/>
      <c r="L98" s="602"/>
      <c r="M98" s="602"/>
    </row>
    <row r="99" spans="1:13" x14ac:dyDescent="0.25">
      <c r="A99" s="606" t="s">
        <v>81</v>
      </c>
      <c r="B99" s="607"/>
      <c r="C99" s="607">
        <f>SUM(C83:C92)</f>
        <v>140</v>
      </c>
      <c r="D99" s="608"/>
      <c r="E99" s="608"/>
      <c r="F99" s="608">
        <f>SUM(F83:F92)</f>
        <v>13780.8</v>
      </c>
      <c r="G99" s="607"/>
      <c r="H99" s="609">
        <f>SUM(H83:H88)</f>
        <v>140</v>
      </c>
      <c r="I99" s="608"/>
      <c r="J99" s="608"/>
      <c r="K99" s="608">
        <f>SUM(K83:K88)</f>
        <v>14027.46</v>
      </c>
      <c r="L99" s="607"/>
      <c r="M99" s="608">
        <f>SUM(M83:M86)</f>
        <v>10.65</v>
      </c>
    </row>
    <row r="100" spans="1:13" ht="15.75" thickBot="1" x14ac:dyDescent="0.3">
      <c r="A100" s="610" t="s">
        <v>201</v>
      </c>
      <c r="B100" s="611"/>
      <c r="C100" s="612">
        <f>SumByColor($A$19,C83:C98)</f>
        <v>0</v>
      </c>
      <c r="D100" s="612"/>
      <c r="E100" s="612"/>
      <c r="F100" s="613">
        <f>SumByColor($A$19,F83:F98)</f>
        <v>0</v>
      </c>
      <c r="G100" s="612"/>
      <c r="H100" s="612">
        <f>SumByColor($A$19,H83:H98)</f>
        <v>0</v>
      </c>
      <c r="I100" s="612"/>
      <c r="J100" s="612"/>
      <c r="K100" s="613">
        <f>SumByColor($A$19,K83:K98)</f>
        <v>0</v>
      </c>
      <c r="L100" s="612"/>
      <c r="M100" s="61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42699</v>
      </c>
      <c r="X2" s="9">
        <v>3.63</v>
      </c>
      <c r="Y2" s="9">
        <v>3.7</v>
      </c>
      <c r="Z2" s="9">
        <v>3.62</v>
      </c>
      <c r="AA2" s="9">
        <v>3.69</v>
      </c>
      <c r="AB2" s="104">
        <v>5669400</v>
      </c>
      <c r="AC2" s="9">
        <v>3.69</v>
      </c>
      <c r="AD2" s="40">
        <f>Y2-Z2</f>
        <v>8.0000000000000071E-2</v>
      </c>
      <c r="AE2" s="162">
        <f>AC2/AC3-1</f>
        <v>1.9337016574585641E-2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3">
        <f>IF(Q2=0, Q4, (F18-K18)/Q2)</f>
        <v>3.6873428571428564</v>
      </c>
      <c r="T3" s="1"/>
      <c r="W3" s="110">
        <v>42697</v>
      </c>
      <c r="X3" s="9">
        <v>3.55</v>
      </c>
      <c r="Y3" s="9">
        <v>3.62</v>
      </c>
      <c r="Z3" s="9">
        <v>3.55</v>
      </c>
      <c r="AA3" s="9">
        <v>3.62</v>
      </c>
      <c r="AB3" s="104">
        <v>10192600</v>
      </c>
      <c r="AC3" s="9">
        <v>3.62</v>
      </c>
      <c r="AD3" s="40">
        <f t="shared" ref="AD3:AD66" si="2">Y3-Z3</f>
        <v>7.0000000000000284E-2</v>
      </c>
      <c r="AE3" s="162">
        <f t="shared" ref="AE3:AE66" si="3">AC3/AC4-1</f>
        <v>8.3565459610028814E-3</v>
      </c>
    </row>
    <row r="4" spans="1:31" x14ac:dyDescent="0.25">
      <c r="B4" s="47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3.67</v>
      </c>
      <c r="R4" s="525">
        <v>-1.8700000000000001E-2</v>
      </c>
      <c r="T4" s="163"/>
      <c r="W4" s="110">
        <v>42696</v>
      </c>
      <c r="X4" s="9">
        <v>3.54</v>
      </c>
      <c r="Y4" s="9">
        <v>3.6</v>
      </c>
      <c r="Z4" s="9">
        <v>3.52</v>
      </c>
      <c r="AA4" s="9">
        <v>3.59</v>
      </c>
      <c r="AB4" s="104">
        <v>15489400</v>
      </c>
      <c r="AC4" s="9">
        <v>3.59</v>
      </c>
      <c r="AD4" s="40">
        <f t="shared" si="2"/>
        <v>8.0000000000000071E-2</v>
      </c>
      <c r="AE4" s="162">
        <f t="shared" si="3"/>
        <v>2.2792022792022859E-2</v>
      </c>
    </row>
    <row r="5" spans="1:31" x14ac:dyDescent="0.25">
      <c r="B5" s="473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2569</v>
      </c>
      <c r="W5" s="110">
        <v>42695</v>
      </c>
      <c r="X5" s="9">
        <v>3.47</v>
      </c>
      <c r="Y5" s="9">
        <v>3.52</v>
      </c>
      <c r="Z5" s="9">
        <v>3.45</v>
      </c>
      <c r="AA5" s="9">
        <v>3.51</v>
      </c>
      <c r="AB5" s="104">
        <v>16922900</v>
      </c>
      <c r="AC5" s="9">
        <v>3.51</v>
      </c>
      <c r="AD5" s="40">
        <f t="shared" si="2"/>
        <v>6.999999999999984E-2</v>
      </c>
      <c r="AE5" s="162">
        <f t="shared" si="3"/>
        <v>2.631578947368407E-2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42692</v>
      </c>
      <c r="X6" s="9">
        <v>3.39</v>
      </c>
      <c r="Y6" s="9">
        <v>3.44</v>
      </c>
      <c r="Z6" s="9">
        <v>3.35</v>
      </c>
      <c r="AA6" s="9">
        <v>3.42</v>
      </c>
      <c r="AB6" s="104">
        <v>12619000</v>
      </c>
      <c r="AC6" s="9">
        <v>3.42</v>
      </c>
      <c r="AD6" s="40">
        <f t="shared" si="2"/>
        <v>8.9999999999999858E-2</v>
      </c>
      <c r="AE6" s="162">
        <f t="shared" si="3"/>
        <v>1.7857142857142794E-2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422.79000000000087</v>
      </c>
      <c r="R7" s="30">
        <v>42709</v>
      </c>
      <c r="W7" s="110">
        <v>42691</v>
      </c>
      <c r="X7" s="9">
        <v>3.46</v>
      </c>
      <c r="Y7" s="9">
        <v>3.48</v>
      </c>
      <c r="Z7" s="9">
        <v>3.36</v>
      </c>
      <c r="AA7" s="9">
        <v>3.36</v>
      </c>
      <c r="AB7" s="104">
        <v>16905900</v>
      </c>
      <c r="AC7" s="9">
        <v>3.36</v>
      </c>
      <c r="AD7" s="40">
        <f t="shared" si="2"/>
        <v>0.12000000000000011</v>
      </c>
      <c r="AE7" s="162">
        <f t="shared" si="3"/>
        <v>-2.0408163265306256E-2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-12.139999999999418</v>
      </c>
      <c r="W8" s="110">
        <v>42690</v>
      </c>
      <c r="X8" s="9">
        <v>3.3</v>
      </c>
      <c r="Y8" s="9">
        <v>3.47</v>
      </c>
      <c r="Z8" s="9">
        <v>3.28</v>
      </c>
      <c r="AA8" s="9">
        <v>3.43</v>
      </c>
      <c r="AB8" s="104">
        <v>24516700</v>
      </c>
      <c r="AC8" s="9">
        <v>3.43</v>
      </c>
      <c r="AD8" s="40">
        <f t="shared" si="2"/>
        <v>0.19000000000000039</v>
      </c>
      <c r="AE8" s="162">
        <f t="shared" si="3"/>
        <v>3.9393939393939537E-2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-4.7033481329952741E-3</v>
      </c>
      <c r="W9" s="110">
        <v>42689</v>
      </c>
      <c r="X9" s="9">
        <v>3.24</v>
      </c>
      <c r="Y9" s="9">
        <v>3.3</v>
      </c>
      <c r="Z9" s="9">
        <v>3.22</v>
      </c>
      <c r="AA9" s="9">
        <v>3.3</v>
      </c>
      <c r="AB9" s="104">
        <v>13519600</v>
      </c>
      <c r="AC9" s="9">
        <v>3.3</v>
      </c>
      <c r="AD9" s="40">
        <f t="shared" si="2"/>
        <v>7.9999999999999627E-2</v>
      </c>
      <c r="AE9" s="162">
        <f t="shared" si="3"/>
        <v>1.8518518518518379E-2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42688</v>
      </c>
      <c r="X10" s="9">
        <v>3.15</v>
      </c>
      <c r="Y10" s="9">
        <v>3.24</v>
      </c>
      <c r="Z10" s="9">
        <v>3.14</v>
      </c>
      <c r="AA10" s="9">
        <v>3.24</v>
      </c>
      <c r="AB10" s="104">
        <v>15431900</v>
      </c>
      <c r="AC10" s="9">
        <v>3.24</v>
      </c>
      <c r="AD10" s="40">
        <f t="shared" si="2"/>
        <v>0.10000000000000009</v>
      </c>
      <c r="AE10" s="162">
        <f t="shared" si="3"/>
        <v>1.8867924528301883E-2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42685</v>
      </c>
      <c r="X11" s="9">
        <v>3.15</v>
      </c>
      <c r="Y11" s="9">
        <v>3.23</v>
      </c>
      <c r="Z11" s="9">
        <v>3.11</v>
      </c>
      <c r="AA11" s="9">
        <v>3.18</v>
      </c>
      <c r="AB11" s="104">
        <v>18804500</v>
      </c>
      <c r="AC11" s="9">
        <v>3.18</v>
      </c>
      <c r="AD11" s="40">
        <f t="shared" si="2"/>
        <v>0.12000000000000011</v>
      </c>
      <c r="AE11" s="162">
        <f t="shared" si="3"/>
        <v>6.3291139240506666E-3</v>
      </c>
    </row>
    <row r="12" spans="1:31" x14ac:dyDescent="0.25">
      <c r="W12" s="110">
        <v>42684</v>
      </c>
      <c r="X12" s="9">
        <v>3.23</v>
      </c>
      <c r="Y12" s="9">
        <v>3.26</v>
      </c>
      <c r="Z12" s="9">
        <v>3.15</v>
      </c>
      <c r="AA12" s="9">
        <v>3.16</v>
      </c>
      <c r="AB12" s="104">
        <v>21523500</v>
      </c>
      <c r="AC12" s="9">
        <v>3.16</v>
      </c>
      <c r="AD12" s="40">
        <f t="shared" si="2"/>
        <v>0.10999999999999988</v>
      </c>
      <c r="AE12" s="162">
        <f t="shared" si="3"/>
        <v>-1.5576323987538832E-2</v>
      </c>
    </row>
    <row r="13" spans="1:31" x14ac:dyDescent="0.25">
      <c r="W13" s="110">
        <v>42683</v>
      </c>
      <c r="X13" s="9">
        <v>3.19</v>
      </c>
      <c r="Y13" s="9">
        <v>3.22</v>
      </c>
      <c r="Z13" s="9">
        <v>3.13</v>
      </c>
      <c r="AA13" s="9">
        <v>3.21</v>
      </c>
      <c r="AB13" s="104">
        <v>22316500</v>
      </c>
      <c r="AC13" s="9">
        <v>3.21</v>
      </c>
      <c r="AD13" s="40">
        <f t="shared" si="2"/>
        <v>9.0000000000000302E-2</v>
      </c>
      <c r="AE13" s="162">
        <f t="shared" si="3"/>
        <v>-9.2592592592593004E-3</v>
      </c>
    </row>
    <row r="14" spans="1:31" x14ac:dyDescent="0.25">
      <c r="W14" s="110">
        <v>42682</v>
      </c>
      <c r="X14" s="9">
        <v>3.25</v>
      </c>
      <c r="Y14" s="9">
        <v>3.31</v>
      </c>
      <c r="Z14" s="9">
        <v>3.21</v>
      </c>
      <c r="AA14" s="9">
        <v>3.24</v>
      </c>
      <c r="AB14" s="104">
        <v>27613300</v>
      </c>
      <c r="AC14" s="9">
        <v>3.24</v>
      </c>
      <c r="AD14" s="40">
        <f t="shared" si="2"/>
        <v>0.10000000000000009</v>
      </c>
      <c r="AE14" s="162">
        <f t="shared" si="3"/>
        <v>9.3457943925234765E-3</v>
      </c>
    </row>
    <row r="15" spans="1:31" x14ac:dyDescent="0.25">
      <c r="W15" s="110">
        <v>42681</v>
      </c>
      <c r="X15" s="9">
        <v>3.2</v>
      </c>
      <c r="Y15" s="9">
        <v>3.29</v>
      </c>
      <c r="Z15" s="9">
        <v>3.16</v>
      </c>
      <c r="AA15" s="9">
        <v>3.21</v>
      </c>
      <c r="AB15" s="104">
        <v>30989400</v>
      </c>
      <c r="AC15" s="9">
        <v>3.21</v>
      </c>
      <c r="AD15" s="40">
        <f t="shared" si="2"/>
        <v>0.12999999999999989</v>
      </c>
      <c r="AE15" s="162">
        <f t="shared" si="3"/>
        <v>2.8846153846153744E-2</v>
      </c>
    </row>
    <row r="16" spans="1:31" x14ac:dyDescent="0.25">
      <c r="W16" s="110">
        <v>42678</v>
      </c>
      <c r="X16" s="9">
        <v>3.17</v>
      </c>
      <c r="Y16" s="9">
        <v>3.24</v>
      </c>
      <c r="Z16" s="9">
        <v>3.1</v>
      </c>
      <c r="AA16" s="9">
        <v>3.12</v>
      </c>
      <c r="AB16" s="104">
        <v>43146000</v>
      </c>
      <c r="AC16" s="9">
        <v>3.12</v>
      </c>
      <c r="AD16" s="40">
        <f t="shared" si="2"/>
        <v>0.14000000000000012</v>
      </c>
      <c r="AE16" s="162">
        <f t="shared" si="3"/>
        <v>-3.1948881789136685E-3</v>
      </c>
    </row>
    <row r="17" spans="1:31" x14ac:dyDescent="0.25">
      <c r="H17" s="72"/>
      <c r="W17" s="110">
        <v>42677</v>
      </c>
      <c r="X17" s="9">
        <v>3.42</v>
      </c>
      <c r="Y17" s="9">
        <v>3.43</v>
      </c>
      <c r="Z17" s="9">
        <v>3.12</v>
      </c>
      <c r="AA17" s="9">
        <v>3.13</v>
      </c>
      <c r="AB17" s="104">
        <v>54916600</v>
      </c>
      <c r="AC17" s="9">
        <v>3.13</v>
      </c>
      <c r="AD17" s="40">
        <f t="shared" si="2"/>
        <v>0.31000000000000005</v>
      </c>
      <c r="AE17" s="162">
        <f t="shared" si="3"/>
        <v>-7.6696165191740495E-2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SUM(H2:H6)</f>
        <v>1600</v>
      </c>
      <c r="I18" s="18"/>
      <c r="J18" s="18"/>
      <c r="K18" s="18">
        <f>SUM(K2:K6)</f>
        <v>6307.8600000000006</v>
      </c>
      <c r="L18" s="14"/>
      <c r="M18" s="18">
        <f>SUM(M2:M5)</f>
        <v>0</v>
      </c>
      <c r="W18" s="110">
        <v>42676</v>
      </c>
      <c r="X18" s="9">
        <v>3.8</v>
      </c>
      <c r="Y18" s="9">
        <v>3.8</v>
      </c>
      <c r="Z18" s="9">
        <v>3.38</v>
      </c>
      <c r="AA18" s="9">
        <v>3.39</v>
      </c>
      <c r="AB18" s="104">
        <v>85892100</v>
      </c>
      <c r="AC18" s="9">
        <v>3.39</v>
      </c>
      <c r="AD18" s="40">
        <f t="shared" si="2"/>
        <v>0.41999999999999993</v>
      </c>
      <c r="AE18" s="162">
        <f t="shared" si="3"/>
        <v>-0.13740458015267176</v>
      </c>
    </row>
    <row r="19" spans="1:31" x14ac:dyDescent="0.25">
      <c r="W19" s="110">
        <v>42675</v>
      </c>
      <c r="X19" s="9">
        <v>4.04</v>
      </c>
      <c r="Y19" s="9">
        <v>4.07</v>
      </c>
      <c r="Z19" s="9">
        <v>3.9</v>
      </c>
      <c r="AA19" s="9">
        <v>3.93</v>
      </c>
      <c r="AB19" s="104">
        <v>19346400</v>
      </c>
      <c r="AC19" s="9">
        <v>3.93</v>
      </c>
      <c r="AD19" s="40">
        <f t="shared" si="2"/>
        <v>0.17000000000000037</v>
      </c>
      <c r="AE19" s="162">
        <f t="shared" si="3"/>
        <v>-2.238805970149238E-2</v>
      </c>
    </row>
    <row r="20" spans="1:31" x14ac:dyDescent="0.25">
      <c r="W20" s="110">
        <v>42674</v>
      </c>
      <c r="X20" s="9">
        <v>4.05</v>
      </c>
      <c r="Y20" s="9">
        <v>4.09</v>
      </c>
      <c r="Z20" s="9">
        <v>4</v>
      </c>
      <c r="AA20" s="9">
        <v>4.0199999999999996</v>
      </c>
      <c r="AB20" s="104">
        <v>23321700</v>
      </c>
      <c r="AC20" s="9">
        <v>4.0199999999999996</v>
      </c>
      <c r="AD20" s="40">
        <f t="shared" si="2"/>
        <v>8.9999999999999858E-2</v>
      </c>
      <c r="AE20" s="162">
        <f t="shared" si="3"/>
        <v>-2.4813895781639062E-3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42671</v>
      </c>
      <c r="X21" s="9">
        <v>4.16</v>
      </c>
      <c r="Y21" s="9">
        <v>4.24</v>
      </c>
      <c r="Z21" s="9">
        <v>4.03</v>
      </c>
      <c r="AA21" s="9">
        <v>4.03</v>
      </c>
      <c r="AB21" s="104">
        <v>20753500</v>
      </c>
      <c r="AC21" s="9">
        <v>4.03</v>
      </c>
      <c r="AD21" s="40">
        <f t="shared" si="2"/>
        <v>0.20999999999999996</v>
      </c>
      <c r="AE21" s="162">
        <f t="shared" si="3"/>
        <v>-3.3573141486810454E-2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42670</v>
      </c>
      <c r="X22" s="9">
        <v>4.0999999999999996</v>
      </c>
      <c r="Y22" s="9">
        <v>4.26</v>
      </c>
      <c r="Z22" s="9">
        <v>4.0199999999999996</v>
      </c>
      <c r="AA22" s="9">
        <v>4.17</v>
      </c>
      <c r="AB22" s="104">
        <v>24739300</v>
      </c>
      <c r="AC22" s="9">
        <v>4.17</v>
      </c>
      <c r="AD22" s="40">
        <f t="shared" si="2"/>
        <v>0.24000000000000021</v>
      </c>
      <c r="AE22" s="162">
        <f t="shared" si="3"/>
        <v>1.9559902200489088E-2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42669</v>
      </c>
      <c r="X23" s="9">
        <v>4.1100000000000003</v>
      </c>
      <c r="Y23" s="9">
        <v>4.13</v>
      </c>
      <c r="Z23" s="9">
        <v>4.05</v>
      </c>
      <c r="AA23" s="9">
        <v>4.09</v>
      </c>
      <c r="AB23" s="104">
        <v>7883700</v>
      </c>
      <c r="AC23" s="9">
        <v>4.09</v>
      </c>
      <c r="AD23" s="40">
        <f t="shared" si="2"/>
        <v>8.0000000000000071E-2</v>
      </c>
      <c r="AE23" s="162">
        <f t="shared" si="3"/>
        <v>-4.8661800486619056E-3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42668</v>
      </c>
      <c r="X24" s="9">
        <v>4.0999999999999996</v>
      </c>
      <c r="Y24" s="9">
        <v>4.1399999999999997</v>
      </c>
      <c r="Z24" s="9">
        <v>4.07</v>
      </c>
      <c r="AA24" s="9">
        <v>4.1100000000000003</v>
      </c>
      <c r="AB24" s="104">
        <v>8635300</v>
      </c>
      <c r="AC24" s="9">
        <v>4.1100000000000003</v>
      </c>
      <c r="AD24" s="40">
        <f t="shared" si="2"/>
        <v>6.9999999999999396E-2</v>
      </c>
      <c r="AE24" s="162">
        <f t="shared" si="3"/>
        <v>2.4390243902441266E-3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42667</v>
      </c>
      <c r="X25" s="9">
        <v>4.09</v>
      </c>
      <c r="Y25" s="9">
        <v>4.12</v>
      </c>
      <c r="Z25" s="9">
        <v>4.05</v>
      </c>
      <c r="AA25" s="9">
        <v>4.0999999999999996</v>
      </c>
      <c r="AB25" s="104">
        <v>5841100</v>
      </c>
      <c r="AC25" s="9">
        <v>4.0999999999999996</v>
      </c>
      <c r="AD25" s="40">
        <f t="shared" si="2"/>
        <v>7.0000000000000284E-2</v>
      </c>
      <c r="AE25" s="162">
        <f t="shared" si="3"/>
        <v>7.3710073710071544E-3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42664</v>
      </c>
      <c r="X26" s="9">
        <v>4.0599999999999996</v>
      </c>
      <c r="Y26" s="9">
        <v>4.13</v>
      </c>
      <c r="Z26" s="9">
        <v>4.0599999999999996</v>
      </c>
      <c r="AA26" s="9">
        <v>4.07</v>
      </c>
      <c r="AB26" s="104">
        <v>11225900</v>
      </c>
      <c r="AC26" s="9">
        <v>4.07</v>
      </c>
      <c r="AD26" s="40">
        <f t="shared" si="2"/>
        <v>7.0000000000000284E-2</v>
      </c>
      <c r="AE26" s="162">
        <f t="shared" si="3"/>
        <v>-4.8899755501221609E-3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42663</v>
      </c>
      <c r="X27" s="9">
        <v>4.0999999999999996</v>
      </c>
      <c r="Y27" s="9">
        <v>4.12</v>
      </c>
      <c r="Z27" s="9">
        <v>4.04</v>
      </c>
      <c r="AA27" s="9">
        <v>4.09</v>
      </c>
      <c r="AB27" s="104">
        <v>10307200</v>
      </c>
      <c r="AC27" s="9">
        <v>4.09</v>
      </c>
      <c r="AD27" s="40">
        <f t="shared" si="2"/>
        <v>8.0000000000000071E-2</v>
      </c>
      <c r="AE27" s="162">
        <f t="shared" si="3"/>
        <v>0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42662</v>
      </c>
      <c r="X28" s="9">
        <v>4.12</v>
      </c>
      <c r="Y28" s="9">
        <v>4.13</v>
      </c>
      <c r="Z28" s="9">
        <v>4.04</v>
      </c>
      <c r="AA28" s="9">
        <v>4.09</v>
      </c>
      <c r="AB28" s="104">
        <v>14172600</v>
      </c>
      <c r="AC28" s="9">
        <v>4.09</v>
      </c>
      <c r="AD28" s="40">
        <f t="shared" si="2"/>
        <v>8.9999999999999858E-2</v>
      </c>
      <c r="AE28" s="162">
        <f t="shared" si="3"/>
        <v>2.450980392156854E-3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42661</v>
      </c>
      <c r="X29" s="9">
        <v>3.95</v>
      </c>
      <c r="Y29" s="9">
        <v>4.09</v>
      </c>
      <c r="Z29" s="9">
        <v>3.93</v>
      </c>
      <c r="AA29" s="9">
        <v>4.08</v>
      </c>
      <c r="AB29" s="104">
        <v>20453700</v>
      </c>
      <c r="AC29" s="9">
        <v>4.08</v>
      </c>
      <c r="AD29" s="40">
        <f t="shared" si="2"/>
        <v>0.1599999999999997</v>
      </c>
      <c r="AE29" s="162">
        <f t="shared" si="3"/>
        <v>4.6153846153846212E-2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42660</v>
      </c>
      <c r="X30" s="9">
        <v>3.96</v>
      </c>
      <c r="Y30" s="9">
        <v>3.99</v>
      </c>
      <c r="Z30" s="9">
        <v>3.88</v>
      </c>
      <c r="AA30" s="9">
        <v>3.9</v>
      </c>
      <c r="AB30" s="104">
        <v>11834900</v>
      </c>
      <c r="AC30" s="9">
        <v>3.9</v>
      </c>
      <c r="AD30" s="40">
        <f t="shared" si="2"/>
        <v>0.11000000000000032</v>
      </c>
      <c r="AE30" s="162">
        <f t="shared" si="3"/>
        <v>-1.0152284263959421E-2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42657</v>
      </c>
      <c r="X31" s="9">
        <v>4.01</v>
      </c>
      <c r="Y31" s="9">
        <v>4.04</v>
      </c>
      <c r="Z31" s="9">
        <v>3.93</v>
      </c>
      <c r="AA31" s="9">
        <v>3.94</v>
      </c>
      <c r="AB31" s="104">
        <v>11454800</v>
      </c>
      <c r="AC31" s="9">
        <v>3.94</v>
      </c>
      <c r="AD31" s="40">
        <f t="shared" si="2"/>
        <v>0.10999999999999988</v>
      </c>
      <c r="AE31" s="162">
        <f t="shared" si="3"/>
        <v>-1.5000000000000013E-2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42656</v>
      </c>
      <c r="X32" s="9">
        <v>4</v>
      </c>
      <c r="Y32" s="9">
        <v>4.03</v>
      </c>
      <c r="Z32" s="9">
        <v>3.94</v>
      </c>
      <c r="AA32" s="9">
        <v>4</v>
      </c>
      <c r="AB32" s="104">
        <v>14406500</v>
      </c>
      <c r="AC32" s="9">
        <v>4</v>
      </c>
      <c r="AD32" s="40">
        <f t="shared" si="2"/>
        <v>9.0000000000000302E-2</v>
      </c>
      <c r="AE32" s="162">
        <f t="shared" si="3"/>
        <v>-4.9751243781093191E-3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42655</v>
      </c>
      <c r="X33" s="9">
        <v>4.16</v>
      </c>
      <c r="Y33" s="9">
        <v>4.1900000000000004</v>
      </c>
      <c r="Z33" s="9">
        <v>4.01</v>
      </c>
      <c r="AA33" s="9">
        <v>4.0199999999999996</v>
      </c>
      <c r="AB33" s="104">
        <v>12999800</v>
      </c>
      <c r="AC33" s="9">
        <v>4.0199999999999996</v>
      </c>
      <c r="AD33" s="40">
        <f t="shared" si="2"/>
        <v>0.1800000000000006</v>
      </c>
      <c r="AE33" s="162">
        <f t="shared" si="3"/>
        <v>-3.1325301204819467E-2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42654</v>
      </c>
      <c r="X34" s="9">
        <v>4.0999999999999996</v>
      </c>
      <c r="Y34" s="9">
        <v>4.1900000000000004</v>
      </c>
      <c r="Z34" s="9">
        <v>4.0999999999999996</v>
      </c>
      <c r="AA34" s="9">
        <v>4.1500000000000004</v>
      </c>
      <c r="AB34" s="104">
        <v>17771000</v>
      </c>
      <c r="AC34" s="9">
        <v>4.1500000000000004</v>
      </c>
      <c r="AD34" s="40">
        <f t="shared" si="2"/>
        <v>9.0000000000000746E-2</v>
      </c>
      <c r="AE34" s="162">
        <f t="shared" si="3"/>
        <v>0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42653</v>
      </c>
      <c r="X35" s="9">
        <v>4.25</v>
      </c>
      <c r="Y35" s="9">
        <v>4.29</v>
      </c>
      <c r="Z35" s="9">
        <v>4.1399999999999997</v>
      </c>
      <c r="AA35" s="9">
        <v>4.1500000000000004</v>
      </c>
      <c r="AB35" s="104">
        <v>17634600</v>
      </c>
      <c r="AC35" s="9">
        <v>4.1500000000000004</v>
      </c>
      <c r="AD35" s="40">
        <f t="shared" si="2"/>
        <v>0.15000000000000036</v>
      </c>
      <c r="AE35" s="162">
        <f t="shared" si="3"/>
        <v>-1.891252955082745E-2</v>
      </c>
    </row>
    <row r="36" spans="2:31" x14ac:dyDescent="0.25">
      <c r="B36" s="193">
        <v>42629</v>
      </c>
      <c r="C36" s="237">
        <v>400</v>
      </c>
      <c r="D36" s="581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42650</v>
      </c>
      <c r="X36" s="9">
        <v>3.99</v>
      </c>
      <c r="Y36" s="9">
        <v>4.3600000000000003</v>
      </c>
      <c r="Z36" s="9">
        <v>3.94</v>
      </c>
      <c r="AA36" s="9">
        <v>4.2300000000000004</v>
      </c>
      <c r="AB36" s="104">
        <v>73382200</v>
      </c>
      <c r="AC36" s="9">
        <v>4.2300000000000004</v>
      </c>
      <c r="AD36" s="40">
        <f t="shared" si="2"/>
        <v>0.42000000000000037</v>
      </c>
      <c r="AE36" s="162">
        <f t="shared" si="3"/>
        <v>6.0150375939849621E-2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42649</v>
      </c>
      <c r="X37" s="9">
        <v>4</v>
      </c>
      <c r="Y37" s="9">
        <v>4.03</v>
      </c>
      <c r="Z37" s="9">
        <v>3.9</v>
      </c>
      <c r="AA37" s="9">
        <v>3.99</v>
      </c>
      <c r="AB37" s="104">
        <v>29323000</v>
      </c>
      <c r="AC37" s="9">
        <v>3.99</v>
      </c>
      <c r="AD37" s="40">
        <f t="shared" si="2"/>
        <v>0.13000000000000034</v>
      </c>
      <c r="AE37" s="162">
        <f t="shared" si="3"/>
        <v>-9.9255583126550695E-3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42648</v>
      </c>
      <c r="X38" s="9">
        <v>4.07</v>
      </c>
      <c r="Y38" s="9">
        <v>4.0999999999999996</v>
      </c>
      <c r="Z38" s="9">
        <v>4.01</v>
      </c>
      <c r="AA38" s="9">
        <v>4.03</v>
      </c>
      <c r="AB38" s="104">
        <v>33544800</v>
      </c>
      <c r="AC38" s="9">
        <v>4.03</v>
      </c>
      <c r="AD38" s="40">
        <f t="shared" si="2"/>
        <v>8.9999999999999858E-2</v>
      </c>
      <c r="AE38" s="162">
        <f t="shared" si="3"/>
        <v>-1.7073170731707221E-2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42647</v>
      </c>
      <c r="X39" s="9">
        <v>4.1500000000000004</v>
      </c>
      <c r="Y39" s="9">
        <v>4.16</v>
      </c>
      <c r="Z39" s="9">
        <v>4.03</v>
      </c>
      <c r="AA39" s="9">
        <v>4.0999999999999996</v>
      </c>
      <c r="AB39" s="104">
        <v>27830100</v>
      </c>
      <c r="AC39" s="9">
        <v>4.0999999999999996</v>
      </c>
      <c r="AD39" s="40">
        <f t="shared" si="2"/>
        <v>0.12999999999999989</v>
      </c>
      <c r="AE39" s="162">
        <f t="shared" si="3"/>
        <v>-9.6618357487923134E-3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8" t="s">
        <v>78</v>
      </c>
      <c r="P40" s="618"/>
      <c r="W40" s="110">
        <v>42646</v>
      </c>
      <c r="X40" s="9">
        <v>4.16</v>
      </c>
      <c r="Y40" s="9">
        <v>4.25</v>
      </c>
      <c r="Z40" s="9">
        <v>4.1399999999999997</v>
      </c>
      <c r="AA40" s="9">
        <v>4.1399999999999997</v>
      </c>
      <c r="AB40" s="104">
        <v>16728900</v>
      </c>
      <c r="AC40" s="9">
        <v>4.1399999999999997</v>
      </c>
      <c r="AD40" s="40">
        <f t="shared" si="2"/>
        <v>0.11000000000000032</v>
      </c>
      <c r="AE40" s="162">
        <f t="shared" si="3"/>
        <v>-4.8076923076924016E-3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4.0369999999999999</v>
      </c>
      <c r="Q41" s="2"/>
      <c r="W41" s="110">
        <v>42643</v>
      </c>
      <c r="X41" s="9">
        <v>4.3099999999999996</v>
      </c>
      <c r="Y41" s="9">
        <v>4.3099999999999996</v>
      </c>
      <c r="Z41" s="9">
        <v>4.1500000000000004</v>
      </c>
      <c r="AA41" s="9">
        <v>4.16</v>
      </c>
      <c r="AB41" s="104">
        <v>20358300</v>
      </c>
      <c r="AC41" s="9">
        <v>4.16</v>
      </c>
      <c r="AD41" s="40">
        <f t="shared" si="2"/>
        <v>0.15999999999999925</v>
      </c>
      <c r="AE41" s="162">
        <f t="shared" si="3"/>
        <v>-2.1176470588235241E-2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4.0003000000000002</v>
      </c>
      <c r="Q42" s="2"/>
      <c r="T42" s="91" t="s">
        <v>113</v>
      </c>
      <c r="W42" s="110">
        <v>42642</v>
      </c>
      <c r="X42" s="9">
        <v>4.32</v>
      </c>
      <c r="Y42" s="9">
        <v>4.3899999999999997</v>
      </c>
      <c r="Z42" s="9">
        <v>4.22</v>
      </c>
      <c r="AA42" s="9">
        <v>4.25</v>
      </c>
      <c r="AB42" s="104">
        <v>15052300</v>
      </c>
      <c r="AC42" s="9">
        <v>4.25</v>
      </c>
      <c r="AD42" s="40">
        <f t="shared" si="2"/>
        <v>0.16999999999999993</v>
      </c>
      <c r="AE42" s="162">
        <f t="shared" si="3"/>
        <v>-2.0737327188940058E-2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3.9636</v>
      </c>
      <c r="Q43" s="2"/>
      <c r="T43" s="128" t="s">
        <v>98</v>
      </c>
      <c r="U43" s="98">
        <v>3.62</v>
      </c>
      <c r="W43" s="110">
        <v>42641</v>
      </c>
      <c r="X43" s="9">
        <v>4.3499999999999996</v>
      </c>
      <c r="Y43" s="9">
        <v>4.38</v>
      </c>
      <c r="Z43" s="9">
        <v>4.25</v>
      </c>
      <c r="AA43" s="9">
        <v>4.34</v>
      </c>
      <c r="AB43" s="104">
        <v>17621300</v>
      </c>
      <c r="AC43" s="9">
        <v>4.34</v>
      </c>
      <c r="AD43" s="40">
        <f t="shared" si="2"/>
        <v>0.12999999999999989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353</v>
      </c>
      <c r="O44" s="83">
        <v>1.07</v>
      </c>
      <c r="P44" s="83">
        <f t="shared" si="10"/>
        <v>3.9269000000000003</v>
      </c>
      <c r="Q44" s="2"/>
      <c r="T44" s="93" t="s">
        <v>99</v>
      </c>
      <c r="U44" s="88" t="s">
        <v>129</v>
      </c>
      <c r="W44" s="110">
        <v>42640</v>
      </c>
      <c r="X44" s="9">
        <v>4.37</v>
      </c>
      <c r="Y44" s="9">
        <v>4.4000000000000004</v>
      </c>
      <c r="Z44" s="9">
        <v>4.3099999999999996</v>
      </c>
      <c r="AA44" s="9">
        <v>4.34</v>
      </c>
      <c r="AB44" s="104">
        <v>13581800</v>
      </c>
      <c r="AC44" s="9">
        <v>4.34</v>
      </c>
      <c r="AD44" s="40">
        <f t="shared" si="2"/>
        <v>9.0000000000000746E-2</v>
      </c>
      <c r="AE44" s="162">
        <f t="shared" si="3"/>
        <v>-4.5871559633028358E-3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3.8902000000000001</v>
      </c>
      <c r="Q45" s="2"/>
      <c r="T45" s="93" t="s">
        <v>100</v>
      </c>
      <c r="U45" s="88" t="s">
        <v>129</v>
      </c>
      <c r="W45" s="110">
        <v>42639</v>
      </c>
      <c r="X45" s="9">
        <v>4.3</v>
      </c>
      <c r="Y45" s="9">
        <v>4.4000000000000004</v>
      </c>
      <c r="Z45" s="9">
        <v>4.29</v>
      </c>
      <c r="AA45" s="9">
        <v>4.3600000000000003</v>
      </c>
      <c r="AB45" s="104">
        <v>11918800</v>
      </c>
      <c r="AC45" s="9">
        <v>4.3600000000000003</v>
      </c>
      <c r="AD45" s="40">
        <f t="shared" si="2"/>
        <v>0.11000000000000032</v>
      </c>
      <c r="AE45" s="162">
        <f t="shared" si="3"/>
        <v>6.9284064665127154E-3</v>
      </c>
    </row>
    <row r="46" spans="2:31" x14ac:dyDescent="0.25">
      <c r="B46" s="193">
        <v>42670</v>
      </c>
      <c r="C46" s="237">
        <v>400</v>
      </c>
      <c r="D46" s="581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1">
        <v>3.9</v>
      </c>
      <c r="O46" s="83">
        <v>1.05</v>
      </c>
      <c r="P46" s="83">
        <f t="shared" si="10"/>
        <v>3.8534999999999999</v>
      </c>
      <c r="Q46" s="2"/>
      <c r="T46" s="93" t="s">
        <v>101</v>
      </c>
      <c r="U46" s="88" t="s">
        <v>129</v>
      </c>
      <c r="W46" s="110">
        <v>42636</v>
      </c>
      <c r="X46" s="9">
        <v>4.38</v>
      </c>
      <c r="Y46" s="9">
        <v>4.3899999999999997</v>
      </c>
      <c r="Z46" s="9">
        <v>4.28</v>
      </c>
      <c r="AA46" s="9">
        <v>4.33</v>
      </c>
      <c r="AB46" s="104">
        <v>19247400</v>
      </c>
      <c r="AC46" s="9">
        <v>4.33</v>
      </c>
      <c r="AD46" s="40">
        <f t="shared" si="2"/>
        <v>0.10999999999999943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379</v>
      </c>
      <c r="O47" s="83">
        <v>1.04</v>
      </c>
      <c r="P47" s="83">
        <f t="shared" si="10"/>
        <v>3.8168000000000002</v>
      </c>
      <c r="Q47" s="2"/>
      <c r="T47" s="93" t="s">
        <v>102</v>
      </c>
      <c r="U47" s="88">
        <v>4.8499999999999996</v>
      </c>
      <c r="W47" s="110">
        <v>42635</v>
      </c>
      <c r="X47" s="9">
        <v>4.18</v>
      </c>
      <c r="Y47" s="9">
        <v>4.37</v>
      </c>
      <c r="Z47" s="9">
        <v>4.1100000000000003</v>
      </c>
      <c r="AA47" s="9">
        <v>4.33</v>
      </c>
      <c r="AB47" s="104">
        <v>44037400</v>
      </c>
      <c r="AC47" s="9">
        <v>4.33</v>
      </c>
      <c r="AD47" s="40">
        <f t="shared" si="2"/>
        <v>0.25999999999999979</v>
      </c>
      <c r="AE47" s="162">
        <f t="shared" si="3"/>
        <v>4.8426150121065437E-2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3.7801</v>
      </c>
      <c r="Q48" s="2"/>
      <c r="T48" s="93" t="s">
        <v>103</v>
      </c>
      <c r="U48" s="88">
        <v>0.74265400000000004</v>
      </c>
      <c r="W48" s="110">
        <v>42634</v>
      </c>
      <c r="X48" s="9">
        <v>4.21</v>
      </c>
      <c r="Y48" s="9">
        <v>4.29</v>
      </c>
      <c r="Z48" s="9">
        <v>4.07</v>
      </c>
      <c r="AA48" s="9">
        <v>4.13</v>
      </c>
      <c r="AB48" s="104">
        <v>45243600</v>
      </c>
      <c r="AC48" s="9">
        <v>4.13</v>
      </c>
      <c r="AD48" s="40">
        <f t="shared" si="2"/>
        <v>0.21999999999999975</v>
      </c>
      <c r="AE48" s="162">
        <f t="shared" si="3"/>
        <v>-1.9002375296912177E-2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3.7433999999999998</v>
      </c>
      <c r="Q49" s="2"/>
      <c r="T49" s="93" t="s">
        <v>122</v>
      </c>
      <c r="U49" s="88" t="s">
        <v>484</v>
      </c>
      <c r="W49" s="110">
        <v>42633</v>
      </c>
      <c r="X49" s="9">
        <v>4.3099999999999996</v>
      </c>
      <c r="Y49" s="9">
        <v>4.33</v>
      </c>
      <c r="Z49" s="9">
        <v>4.21</v>
      </c>
      <c r="AA49" s="9">
        <v>4.21</v>
      </c>
      <c r="AB49" s="104">
        <v>21813100</v>
      </c>
      <c r="AC49" s="9">
        <v>4.21</v>
      </c>
      <c r="AD49" s="40">
        <f t="shared" si="2"/>
        <v>0.12000000000000011</v>
      </c>
      <c r="AE49" s="162">
        <f t="shared" si="3"/>
        <v>-2.0930232558139528E-2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3.7067000000000001</v>
      </c>
      <c r="Q50" s="2"/>
      <c r="T50" s="93"/>
      <c r="U50" s="88"/>
      <c r="W50" s="110">
        <v>42632</v>
      </c>
      <c r="X50" s="9">
        <v>4.28</v>
      </c>
      <c r="Y50" s="9">
        <v>4.3099999999999996</v>
      </c>
      <c r="Z50" s="9">
        <v>4.21</v>
      </c>
      <c r="AA50" s="9">
        <v>4.3</v>
      </c>
      <c r="AB50" s="104">
        <v>21542400</v>
      </c>
      <c r="AC50" s="9">
        <v>4.3</v>
      </c>
      <c r="AD50" s="40">
        <f t="shared" si="2"/>
        <v>9.9999999999999645E-2</v>
      </c>
      <c r="AE50" s="162">
        <f t="shared" si="3"/>
        <v>4.6728971962615162E-3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3.67</v>
      </c>
      <c r="Q51" s="2"/>
      <c r="T51" s="93" t="s">
        <v>105</v>
      </c>
      <c r="U51" s="88" t="s">
        <v>403</v>
      </c>
      <c r="W51" s="110">
        <v>42629</v>
      </c>
      <c r="X51" s="9">
        <v>4.3</v>
      </c>
      <c r="Y51" s="9">
        <v>4.33</v>
      </c>
      <c r="Z51" s="9">
        <v>4.0999999999999996</v>
      </c>
      <c r="AA51" s="9">
        <v>4.28</v>
      </c>
      <c r="AB51" s="104">
        <v>53904700</v>
      </c>
      <c r="AC51" s="9">
        <v>4.28</v>
      </c>
      <c r="AD51" s="40">
        <f t="shared" si="2"/>
        <v>0.23000000000000043</v>
      </c>
      <c r="AE51" s="162">
        <f t="shared" si="3"/>
        <v>-1.6091954022988353E-2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10"/>
        <v>3.6332999999999998</v>
      </c>
      <c r="Q52" s="2"/>
      <c r="T52" s="93" t="s">
        <v>106</v>
      </c>
      <c r="U52" s="88" t="s">
        <v>394</v>
      </c>
      <c r="W52" s="110">
        <v>42628</v>
      </c>
      <c r="X52" s="9">
        <v>4.4000000000000004</v>
      </c>
      <c r="Y52" s="9">
        <v>4.4400000000000004</v>
      </c>
      <c r="Z52" s="9">
        <v>4.33</v>
      </c>
      <c r="AA52" s="9">
        <v>4.3499999999999996</v>
      </c>
      <c r="AB52" s="104">
        <v>18543200</v>
      </c>
      <c r="AC52" s="9">
        <v>4.3499999999999996</v>
      </c>
      <c r="AD52" s="40">
        <f t="shared" si="2"/>
        <v>0.11000000000000032</v>
      </c>
      <c r="AE52" s="162">
        <f t="shared" si="3"/>
        <v>-9.1116173120728838E-3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3.5966</v>
      </c>
      <c r="Q53" s="2"/>
      <c r="T53" s="93" t="s">
        <v>107</v>
      </c>
      <c r="U53" s="90">
        <v>0</v>
      </c>
      <c r="W53" s="110">
        <v>42627</v>
      </c>
      <c r="X53" s="9">
        <v>4.49</v>
      </c>
      <c r="Y53" s="9">
        <v>4.51</v>
      </c>
      <c r="Z53" s="9">
        <v>4.3899999999999997</v>
      </c>
      <c r="AA53" s="9">
        <v>4.3899999999999997</v>
      </c>
      <c r="AB53" s="104">
        <v>18932400</v>
      </c>
      <c r="AC53" s="9">
        <v>4.3899999999999997</v>
      </c>
      <c r="AD53" s="40">
        <f t="shared" si="2"/>
        <v>0.12000000000000011</v>
      </c>
      <c r="AE53" s="162">
        <f t="shared" si="3"/>
        <v>-2.008928571428592E-2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3.5598999999999998</v>
      </c>
      <c r="T54" s="93" t="s">
        <v>110</v>
      </c>
      <c r="U54" s="90">
        <v>22155300</v>
      </c>
      <c r="W54" s="110">
        <v>42626</v>
      </c>
      <c r="X54" s="9">
        <v>4.54</v>
      </c>
      <c r="Y54" s="9">
        <v>4.5599999999999996</v>
      </c>
      <c r="Z54" s="9">
        <v>4.34</v>
      </c>
      <c r="AA54" s="9">
        <v>4.4800000000000004</v>
      </c>
      <c r="AB54" s="104">
        <v>30774300</v>
      </c>
      <c r="AC54" s="9">
        <v>4.4800000000000004</v>
      </c>
      <c r="AD54" s="40">
        <f t="shared" si="2"/>
        <v>0.21999999999999975</v>
      </c>
      <c r="AE54" s="162" t="e">
        <f t="shared" si="3"/>
        <v>#DIV/0!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3.5231999999999997</v>
      </c>
      <c r="T55" s="93" t="s">
        <v>108</v>
      </c>
      <c r="U55" s="88" t="s">
        <v>485</v>
      </c>
      <c r="W55" s="110">
        <v>42626</v>
      </c>
      <c r="X55" s="9" t="s">
        <v>174</v>
      </c>
      <c r="Y55" s="9"/>
      <c r="Z55" s="9"/>
      <c r="AA55" s="9"/>
      <c r="AB55" s="104"/>
      <c r="AC55" s="9"/>
      <c r="AD55" s="40">
        <f t="shared" si="2"/>
        <v>0</v>
      </c>
      <c r="AE55" s="162">
        <f t="shared" si="3"/>
        <v>-1</v>
      </c>
    </row>
    <row r="56" spans="1:31" x14ac:dyDescent="0.25">
      <c r="O56" s="83">
        <v>0.95</v>
      </c>
      <c r="P56" s="83">
        <f t="shared" si="10"/>
        <v>3.4864999999999999</v>
      </c>
      <c r="T56" s="93" t="s">
        <v>111</v>
      </c>
      <c r="U56" s="88" t="s">
        <v>129</v>
      </c>
      <c r="W56" s="110">
        <v>42625</v>
      </c>
      <c r="X56" s="9">
        <v>4.55</v>
      </c>
      <c r="Y56" s="9">
        <v>4.6500000000000004</v>
      </c>
      <c r="Z56" s="9">
        <v>4.5</v>
      </c>
      <c r="AA56" s="9">
        <v>4.6399999999999997</v>
      </c>
      <c r="AB56" s="104">
        <v>24529400</v>
      </c>
      <c r="AC56" s="9">
        <v>4.54</v>
      </c>
      <c r="AD56" s="40">
        <f t="shared" si="2"/>
        <v>0.15000000000000036</v>
      </c>
      <c r="AE56" s="162">
        <f t="shared" si="3"/>
        <v>1.7937219730941756E-2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3.4497999999999998</v>
      </c>
      <c r="T57" s="93" t="s">
        <v>112</v>
      </c>
      <c r="U57" s="88">
        <v>-0.53</v>
      </c>
      <c r="W57" s="110">
        <v>42622</v>
      </c>
      <c r="X57" s="9">
        <v>4.75</v>
      </c>
      <c r="Y57" s="9">
        <v>4.8</v>
      </c>
      <c r="Z57" s="9">
        <v>4.55</v>
      </c>
      <c r="AA57" s="9">
        <v>4.5599999999999996</v>
      </c>
      <c r="AB57" s="104">
        <v>26578600</v>
      </c>
      <c r="AC57" s="9">
        <v>4.46</v>
      </c>
      <c r="AD57" s="40">
        <f t="shared" si="2"/>
        <v>0.25</v>
      </c>
      <c r="AE57" s="162">
        <f t="shared" si="3"/>
        <v>-4.2918454935622408E-2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3.4131</v>
      </c>
      <c r="T58" s="93" t="s">
        <v>109</v>
      </c>
      <c r="U58" s="88" t="s">
        <v>486</v>
      </c>
      <c r="W58" s="110">
        <v>42621</v>
      </c>
      <c r="X58" s="9">
        <v>4.75</v>
      </c>
      <c r="Y58" s="9">
        <v>4.8</v>
      </c>
      <c r="Z58" s="9">
        <v>4.71</v>
      </c>
      <c r="AA58" s="9">
        <v>4.7699999999999996</v>
      </c>
      <c r="AB58" s="104">
        <v>15791200</v>
      </c>
      <c r="AC58" s="9">
        <v>4.66</v>
      </c>
      <c r="AD58" s="40">
        <f t="shared" si="2"/>
        <v>8.9999999999999858E-2</v>
      </c>
      <c r="AE58" s="162">
        <f t="shared" si="3"/>
        <v>8.6580086580085869E-3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3.3764000000000003</v>
      </c>
      <c r="W59" s="110">
        <v>42620</v>
      </c>
      <c r="X59" s="9">
        <v>4.7</v>
      </c>
      <c r="Y59" s="9">
        <v>4.78</v>
      </c>
      <c r="Z59" s="9">
        <v>4.68</v>
      </c>
      <c r="AA59" s="9">
        <v>4.7300000000000004</v>
      </c>
      <c r="AB59" s="104">
        <v>21574600</v>
      </c>
      <c r="AC59" s="9">
        <v>4.62</v>
      </c>
      <c r="AD59" s="40">
        <f t="shared" si="2"/>
        <v>0.10000000000000053</v>
      </c>
      <c r="AE59" s="162">
        <f t="shared" si="3"/>
        <v>1.0940919037199182E-2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3.3397000000000001</v>
      </c>
      <c r="W60" s="110">
        <v>42619</v>
      </c>
      <c r="X60" s="9">
        <v>4.62</v>
      </c>
      <c r="Y60" s="9">
        <v>4.71</v>
      </c>
      <c r="Z60" s="9">
        <v>4.5599999999999996</v>
      </c>
      <c r="AA60" s="9">
        <v>4.68</v>
      </c>
      <c r="AB60" s="104">
        <v>19632700</v>
      </c>
      <c r="AC60" s="9">
        <v>4.57</v>
      </c>
      <c r="AD60" s="40">
        <f t="shared" si="2"/>
        <v>0.15000000000000036</v>
      </c>
      <c r="AE60" s="162">
        <f t="shared" si="3"/>
        <v>2.4663677130045025E-2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3.3029999999999999</v>
      </c>
      <c r="W61" s="110">
        <v>42615</v>
      </c>
      <c r="X61" s="9">
        <v>4.57</v>
      </c>
      <c r="Y61" s="9">
        <v>4.63</v>
      </c>
      <c r="Z61" s="9">
        <v>4.5</v>
      </c>
      <c r="AA61" s="9">
        <v>4.5599999999999996</v>
      </c>
      <c r="AB61" s="104">
        <v>15957400</v>
      </c>
      <c r="AC61" s="9">
        <v>4.46</v>
      </c>
      <c r="AD61" s="40">
        <f t="shared" si="2"/>
        <v>0.12999999999999989</v>
      </c>
      <c r="AE61" s="162">
        <f t="shared" si="3"/>
        <v>4.5045045045044585E-3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42614</v>
      </c>
      <c r="X62" s="9">
        <v>4.62</v>
      </c>
      <c r="Y62" s="9">
        <v>4.6399999999999997</v>
      </c>
      <c r="Z62" s="9">
        <v>4.5199999999999996</v>
      </c>
      <c r="AA62" s="9">
        <v>4.54</v>
      </c>
      <c r="AB62" s="104">
        <v>19165700</v>
      </c>
      <c r="AC62" s="9">
        <v>4.4400000000000004</v>
      </c>
      <c r="AD62" s="40">
        <f t="shared" si="2"/>
        <v>0.12000000000000011</v>
      </c>
      <c r="AE62" s="162">
        <f t="shared" si="3"/>
        <v>-1.3333333333333197E-2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42613</v>
      </c>
      <c r="X63" s="9">
        <v>4.58</v>
      </c>
      <c r="Y63" s="9">
        <v>4.66</v>
      </c>
      <c r="Z63" s="9">
        <v>4.58</v>
      </c>
      <c r="AA63" s="9">
        <v>4.5999999999999996</v>
      </c>
      <c r="AB63" s="104">
        <v>11228100</v>
      </c>
      <c r="AC63" s="9">
        <v>4.5</v>
      </c>
      <c r="AD63" s="40">
        <f t="shared" si="2"/>
        <v>8.0000000000000071E-2</v>
      </c>
      <c r="AE63" s="162">
        <f t="shared" si="3"/>
        <v>-6.6225165562914245E-3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42612</v>
      </c>
      <c r="X64" s="9">
        <v>4.6500000000000004</v>
      </c>
      <c r="Y64" s="9">
        <v>4.71</v>
      </c>
      <c r="Z64" s="9">
        <v>4.62</v>
      </c>
      <c r="AA64" s="9">
        <v>4.63</v>
      </c>
      <c r="AB64" s="104">
        <v>12559700</v>
      </c>
      <c r="AC64" s="9">
        <v>4.53</v>
      </c>
      <c r="AD64" s="40">
        <f t="shared" si="2"/>
        <v>8.9999999999999858E-2</v>
      </c>
      <c r="AE64" s="162">
        <f t="shared" si="3"/>
        <v>-4.395604395604269E-3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42611</v>
      </c>
      <c r="X65" s="9">
        <v>4.6399999999999997</v>
      </c>
      <c r="Y65" s="9">
        <v>4.71</v>
      </c>
      <c r="Z65" s="9">
        <v>4.62</v>
      </c>
      <c r="AA65" s="9">
        <v>4.66</v>
      </c>
      <c r="AB65" s="104">
        <v>13947700</v>
      </c>
      <c r="AC65" s="9">
        <v>4.55</v>
      </c>
      <c r="AD65" s="40">
        <f t="shared" si="2"/>
        <v>8.9999999999999858E-2</v>
      </c>
      <c r="AE65" s="162">
        <f t="shared" si="3"/>
        <v>8.8691796008868451E-3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42608</v>
      </c>
      <c r="X66" s="9">
        <v>4.6500000000000004</v>
      </c>
      <c r="Y66" s="9">
        <v>4.67</v>
      </c>
      <c r="Z66" s="9">
        <v>4.5999999999999996</v>
      </c>
      <c r="AA66" s="9">
        <v>4.6100000000000003</v>
      </c>
      <c r="AB66" s="104">
        <v>14266700</v>
      </c>
      <c r="AC66" s="9">
        <v>4.51</v>
      </c>
      <c r="AD66" s="40">
        <f t="shared" si="2"/>
        <v>7.0000000000000284E-2</v>
      </c>
      <c r="AE66" s="162">
        <f t="shared" si="3"/>
        <v>-2.2123893805309214E-3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42607</v>
      </c>
      <c r="X67" s="9">
        <v>4.67</v>
      </c>
      <c r="Y67" s="9">
        <v>4.6900000000000004</v>
      </c>
      <c r="Z67" s="9">
        <v>4.6100000000000003</v>
      </c>
      <c r="AA67" s="9">
        <v>4.62</v>
      </c>
      <c r="AB67" s="104">
        <v>9960900</v>
      </c>
      <c r="AC67" s="9">
        <v>4.5199999999999996</v>
      </c>
      <c r="AD67" s="40">
        <f>Y67-Z67</f>
        <v>8.0000000000000071E-2</v>
      </c>
      <c r="AE67" s="162">
        <f>AC67/AC68-1</f>
        <v>-6.593406593406681E-3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42606</v>
      </c>
      <c r="X68" s="9">
        <v>4.6500000000000004</v>
      </c>
      <c r="Y68" s="9">
        <v>4.7</v>
      </c>
      <c r="Z68" s="9">
        <v>4.6399999999999997</v>
      </c>
      <c r="AA68" s="9">
        <v>4.66</v>
      </c>
      <c r="AB68" s="104">
        <v>11191600</v>
      </c>
      <c r="AC68" s="9">
        <v>4.55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20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42699</v>
      </c>
      <c r="X2" s="10">
        <v>75.47</v>
      </c>
      <c r="Y2" s="10">
        <v>75.55</v>
      </c>
      <c r="Z2" s="10">
        <v>74.87</v>
      </c>
      <c r="AA2" s="10">
        <v>75.44</v>
      </c>
      <c r="AB2" s="95">
        <v>3058900</v>
      </c>
      <c r="AC2" s="10">
        <v>75.44</v>
      </c>
      <c r="AD2" s="40">
        <f>Y2-Z2</f>
        <v>0.67999999999999261</v>
      </c>
      <c r="AE2" s="162">
        <f>AC2/AC3-1</f>
        <v>1.85922974767605E-3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82.490049999999997</v>
      </c>
      <c r="W3" s="133">
        <v>42697</v>
      </c>
      <c r="X3" s="10">
        <v>73.849999999999994</v>
      </c>
      <c r="Y3" s="10">
        <v>75.349999999999994</v>
      </c>
      <c r="Z3" s="10">
        <v>73.760000000000005</v>
      </c>
      <c r="AA3" s="10">
        <v>75.3</v>
      </c>
      <c r="AB3" s="95">
        <v>6532600</v>
      </c>
      <c r="AC3" s="10">
        <v>75.3</v>
      </c>
      <c r="AD3" s="40">
        <f t="shared" ref="AD3:AD66" si="1">Y3-Z3</f>
        <v>1.5899999999999892</v>
      </c>
      <c r="AE3" s="162">
        <f t="shared" ref="AE3:AE66" si="2">AC3/AC4-1</f>
        <v>1.1281224818694646E-2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74.87</v>
      </c>
      <c r="R4" s="525">
        <v>4.4000000000000003E-3</v>
      </c>
      <c r="W4" s="133">
        <v>42696</v>
      </c>
      <c r="X4" s="10">
        <v>75.06</v>
      </c>
      <c r="Y4" s="10">
        <v>75.44</v>
      </c>
      <c r="Z4" s="10">
        <v>74.02</v>
      </c>
      <c r="AA4" s="10">
        <v>74.459999999999994</v>
      </c>
      <c r="AB4" s="95">
        <v>6018100</v>
      </c>
      <c r="AC4" s="10">
        <v>74.459999999999994</v>
      </c>
      <c r="AD4" s="40">
        <f t="shared" si="1"/>
        <v>1.4200000000000017</v>
      </c>
      <c r="AE4" s="162">
        <f t="shared" si="2"/>
        <v>-6.9351827153909529E-3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14974</v>
      </c>
      <c r="T5" s="1"/>
      <c r="W5" s="133">
        <v>42695</v>
      </c>
      <c r="X5" s="10">
        <v>74.66</v>
      </c>
      <c r="Y5" s="10">
        <v>75.19</v>
      </c>
      <c r="Z5" s="10">
        <v>74.45</v>
      </c>
      <c r="AA5" s="10">
        <v>74.98</v>
      </c>
      <c r="AB5" s="95">
        <v>6802900</v>
      </c>
      <c r="AC5" s="10">
        <v>74.98</v>
      </c>
      <c r="AD5" s="40">
        <f t="shared" si="1"/>
        <v>0.73999999999999488</v>
      </c>
      <c r="AE5" s="162">
        <f t="shared" si="2"/>
        <v>4.8244438488340702E-3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16498.009999999998</v>
      </c>
      <c r="W6" s="133">
        <v>42692</v>
      </c>
      <c r="X6" s="10">
        <v>75.59</v>
      </c>
      <c r="Y6" s="10">
        <v>75.739999999999995</v>
      </c>
      <c r="Z6" s="10">
        <v>74.25</v>
      </c>
      <c r="AA6" s="10">
        <v>74.62</v>
      </c>
      <c r="AB6" s="95">
        <v>8135700</v>
      </c>
      <c r="AC6" s="10">
        <v>74.62</v>
      </c>
      <c r="AD6" s="40">
        <f t="shared" si="1"/>
        <v>1.4899999999999949</v>
      </c>
      <c r="AE6" s="162">
        <f t="shared" si="2"/>
        <v>-1.2701772955808321E-2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-1524.0099999999984</v>
      </c>
      <c r="R7">
        <v>100</v>
      </c>
      <c r="W7" s="133">
        <v>42691</v>
      </c>
      <c r="X7" s="10">
        <v>75.72</v>
      </c>
      <c r="Y7" s="10">
        <v>76.02</v>
      </c>
      <c r="Z7" s="10">
        <v>74.849999999999994</v>
      </c>
      <c r="AA7" s="10">
        <v>75.58</v>
      </c>
      <c r="AB7" s="95">
        <v>9342000</v>
      </c>
      <c r="AC7" s="10">
        <v>75.58</v>
      </c>
      <c r="AD7" s="40">
        <f t="shared" si="1"/>
        <v>1.1700000000000017</v>
      </c>
      <c r="AE7" s="162">
        <f t="shared" si="2"/>
        <v>-5.5263157894737125E-3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-1524.0099999999984</v>
      </c>
      <c r="T8" s="1"/>
      <c r="W8" s="133">
        <v>42690</v>
      </c>
      <c r="X8" s="10">
        <v>76.08</v>
      </c>
      <c r="Y8" s="10">
        <v>76.88</v>
      </c>
      <c r="Z8" s="10">
        <v>75.569999999999993</v>
      </c>
      <c r="AA8" s="10">
        <v>76</v>
      </c>
      <c r="AB8" s="95">
        <v>8361200</v>
      </c>
      <c r="AC8" s="10">
        <v>76</v>
      </c>
      <c r="AD8" s="40">
        <f t="shared" si="1"/>
        <v>1.3100000000000023</v>
      </c>
      <c r="AE8" s="162">
        <f t="shared" si="2"/>
        <v>-4.5841519318925439E-3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-9.2375383455337856E-2</v>
      </c>
      <c r="W9" s="133">
        <v>42689</v>
      </c>
      <c r="X9" s="10">
        <v>77.03</v>
      </c>
      <c r="Y9" s="10">
        <v>77.11</v>
      </c>
      <c r="Z9" s="10">
        <v>75</v>
      </c>
      <c r="AA9" s="10">
        <v>76.349999999999994</v>
      </c>
      <c r="AB9" s="95">
        <v>8457400</v>
      </c>
      <c r="AC9" s="10">
        <v>76.349999999999994</v>
      </c>
      <c r="AD9" s="40">
        <f t="shared" si="1"/>
        <v>2.1099999999999994</v>
      </c>
      <c r="AE9" s="162">
        <f t="shared" si="2"/>
        <v>-5.2117263843648454E-3</v>
      </c>
    </row>
    <row r="10" spans="1:40" x14ac:dyDescent="0.25">
      <c r="A10" s="426" t="s">
        <v>221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42688</v>
      </c>
      <c r="X10" s="10">
        <v>77.040000000000006</v>
      </c>
      <c r="Y10" s="10">
        <v>77.13</v>
      </c>
      <c r="Z10" s="10">
        <v>76.069999999999993</v>
      </c>
      <c r="AA10" s="10">
        <v>76.75</v>
      </c>
      <c r="AB10" s="95">
        <v>8781800</v>
      </c>
      <c r="AC10" s="10">
        <v>76.75</v>
      </c>
      <c r="AD10" s="40">
        <f t="shared" si="1"/>
        <v>1.0600000000000023</v>
      </c>
      <c r="AE10" s="162">
        <f t="shared" si="2"/>
        <v>4.3182412980895535E-3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42685</v>
      </c>
      <c r="X11" s="10">
        <v>77.48</v>
      </c>
      <c r="Y11" s="10">
        <v>77.510000000000005</v>
      </c>
      <c r="Z11" s="10">
        <v>75.290000000000006</v>
      </c>
      <c r="AA11" s="10">
        <v>76.42</v>
      </c>
      <c r="AB11" s="95">
        <v>12857700</v>
      </c>
      <c r="AC11" s="10">
        <v>76.42</v>
      </c>
      <c r="AD11" s="40">
        <f t="shared" si="1"/>
        <v>2.2199999999999989</v>
      </c>
      <c r="AE11" s="162">
        <f t="shared" si="2"/>
        <v>-1.82425488180884E-2</v>
      </c>
    </row>
    <row r="12" spans="1:40" x14ac:dyDescent="0.25">
      <c r="B12" s="47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42684</v>
      </c>
      <c r="X12" s="10">
        <v>79.66</v>
      </c>
      <c r="Y12" s="10">
        <v>80</v>
      </c>
      <c r="Z12" s="10">
        <v>76.94</v>
      </c>
      <c r="AA12" s="10">
        <v>77.84</v>
      </c>
      <c r="AB12" s="95">
        <v>16649400</v>
      </c>
      <c r="AC12" s="10">
        <v>77.84</v>
      </c>
      <c r="AD12" s="40">
        <f t="shared" si="1"/>
        <v>3.0600000000000023</v>
      </c>
      <c r="AE12" s="162">
        <f t="shared" si="2"/>
        <v>-8.0285459411238991E-3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3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42683</v>
      </c>
      <c r="X13" s="10">
        <v>76.8</v>
      </c>
      <c r="Y13" s="10">
        <v>80</v>
      </c>
      <c r="Z13" s="10">
        <v>76.75</v>
      </c>
      <c r="AA13" s="10">
        <v>78.47</v>
      </c>
      <c r="AB13" s="95">
        <v>26500000</v>
      </c>
      <c r="AC13" s="10">
        <v>78.47</v>
      </c>
      <c r="AD13" s="40">
        <f t="shared" si="1"/>
        <v>3.25</v>
      </c>
      <c r="AE13" s="162">
        <f t="shared" si="2"/>
        <v>5.9832522960561851E-2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3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42682</v>
      </c>
      <c r="X14" s="10">
        <v>73.930000000000007</v>
      </c>
      <c r="Y14" s="10">
        <v>74.66</v>
      </c>
      <c r="Z14" s="10">
        <v>73.290000000000006</v>
      </c>
      <c r="AA14" s="10">
        <v>74.040000000000006</v>
      </c>
      <c r="AB14" s="95">
        <v>7440600</v>
      </c>
      <c r="AC14" s="10">
        <v>74.040000000000006</v>
      </c>
      <c r="AD14" s="40">
        <f t="shared" si="1"/>
        <v>1.3699999999999903</v>
      </c>
      <c r="AE14" s="162">
        <f t="shared" si="2"/>
        <v>5.4054054054053502E-4</v>
      </c>
    </row>
    <row r="15" spans="1:40" x14ac:dyDescent="0.25">
      <c r="B15" s="47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3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42681</v>
      </c>
      <c r="X15" s="10">
        <v>73.48</v>
      </c>
      <c r="Y15" s="10">
        <v>74.709999999999994</v>
      </c>
      <c r="Z15" s="10">
        <v>73.05</v>
      </c>
      <c r="AA15" s="10">
        <v>74</v>
      </c>
      <c r="AB15" s="95">
        <v>9446800</v>
      </c>
      <c r="AC15" s="10">
        <v>74</v>
      </c>
      <c r="AD15" s="40">
        <f t="shared" si="1"/>
        <v>1.6599999999999966</v>
      </c>
      <c r="AE15" s="162">
        <f t="shared" si="2"/>
        <v>2.1676101063095254E-2</v>
      </c>
    </row>
    <row r="16" spans="1:40" x14ac:dyDescent="0.25">
      <c r="B16" s="47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42678</v>
      </c>
      <c r="X16" s="10">
        <v>71.52</v>
      </c>
      <c r="Y16" s="10">
        <v>73.290000000000006</v>
      </c>
      <c r="Z16" s="10">
        <v>71.39</v>
      </c>
      <c r="AA16" s="10">
        <v>72.430000000000007</v>
      </c>
      <c r="AB16" s="95">
        <v>11715800</v>
      </c>
      <c r="AC16" s="10">
        <v>72.430000000000007</v>
      </c>
      <c r="AD16" s="40">
        <f t="shared" si="1"/>
        <v>1.9000000000000057</v>
      </c>
      <c r="AE16" s="162">
        <f t="shared" si="2"/>
        <v>9.336677814938632E-3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42677</v>
      </c>
      <c r="X17" s="10">
        <v>72.33</v>
      </c>
      <c r="Y17" s="10">
        <v>72.930000000000007</v>
      </c>
      <c r="Z17" s="10">
        <v>71.680000000000007</v>
      </c>
      <c r="AA17" s="10">
        <v>71.760000000000005</v>
      </c>
      <c r="AB17" s="95">
        <v>9263200</v>
      </c>
      <c r="AC17" s="10">
        <v>71.760000000000005</v>
      </c>
      <c r="AD17" s="40">
        <f t="shared" si="1"/>
        <v>1.25</v>
      </c>
      <c r="AE17" s="162">
        <f t="shared" si="2"/>
        <v>-1.0343400910219236E-2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42676</v>
      </c>
      <c r="X18" s="10">
        <v>74</v>
      </c>
      <c r="Y18" s="10">
        <v>74.349999999999994</v>
      </c>
      <c r="Z18" s="10">
        <v>72.45</v>
      </c>
      <c r="AA18" s="10">
        <v>72.510000000000005</v>
      </c>
      <c r="AB18" s="95">
        <v>14620000</v>
      </c>
      <c r="AC18" s="10">
        <v>72.510000000000005</v>
      </c>
      <c r="AD18" s="40">
        <f t="shared" si="1"/>
        <v>1.8999999999999915</v>
      </c>
      <c r="AE18" s="162">
        <f t="shared" si="2"/>
        <v>-2.1061158363709809E-2</v>
      </c>
    </row>
    <row r="19" spans="1:31" x14ac:dyDescent="0.25">
      <c r="B19" s="52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42675</v>
      </c>
      <c r="X19" s="10">
        <v>73.63</v>
      </c>
      <c r="Y19" s="10">
        <v>74.290000000000006</v>
      </c>
      <c r="Z19" s="10">
        <v>73.06</v>
      </c>
      <c r="AA19" s="10">
        <v>74.069999999999993</v>
      </c>
      <c r="AB19" s="95">
        <v>10741600</v>
      </c>
      <c r="AC19" s="10">
        <v>74.069999999999993</v>
      </c>
      <c r="AD19" s="40">
        <f t="shared" si="1"/>
        <v>1.230000000000004</v>
      </c>
      <c r="AE19" s="162">
        <f t="shared" si="2"/>
        <v>5.9758250713024541E-3</v>
      </c>
    </row>
    <row r="20" spans="1:31" x14ac:dyDescent="0.25">
      <c r="B20" s="523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42674</v>
      </c>
      <c r="X20" s="10">
        <v>74.09</v>
      </c>
      <c r="Y20" s="10">
        <v>74.44</v>
      </c>
      <c r="Z20" s="10">
        <v>73.55</v>
      </c>
      <c r="AA20" s="10">
        <v>73.63</v>
      </c>
      <c r="AB20" s="95">
        <v>8457000</v>
      </c>
      <c r="AC20" s="10">
        <v>73.63</v>
      </c>
      <c r="AD20" s="40">
        <f t="shared" si="1"/>
        <v>0.89000000000000057</v>
      </c>
      <c r="AE20" s="162">
        <f t="shared" si="2"/>
        <v>-3.3838657282079243E-3</v>
      </c>
    </row>
    <row r="21" spans="1:31" x14ac:dyDescent="0.25">
      <c r="W21" s="133">
        <v>42671</v>
      </c>
      <c r="X21" s="10">
        <v>74.75</v>
      </c>
      <c r="Y21" s="10">
        <v>74.78</v>
      </c>
      <c r="Z21" s="10">
        <v>73.23</v>
      </c>
      <c r="AA21" s="10">
        <v>73.88</v>
      </c>
      <c r="AB21" s="95">
        <v>13160000</v>
      </c>
      <c r="AC21" s="10">
        <v>73.88</v>
      </c>
      <c r="AD21" s="40">
        <f t="shared" si="1"/>
        <v>1.5499999999999972</v>
      </c>
      <c r="AE21" s="162">
        <f t="shared" si="2"/>
        <v>-2.5715416062244478E-2</v>
      </c>
    </row>
    <row r="22" spans="1:31" x14ac:dyDescent="0.25">
      <c r="W22" s="133">
        <v>42670</v>
      </c>
      <c r="X22" s="10">
        <v>75.930000000000007</v>
      </c>
      <c r="Y22" s="10">
        <v>76.36</v>
      </c>
      <c r="Z22" s="10">
        <v>75.64</v>
      </c>
      <c r="AA22" s="10">
        <v>75.83</v>
      </c>
      <c r="AB22" s="95">
        <v>9596400</v>
      </c>
      <c r="AC22" s="10">
        <v>75.83</v>
      </c>
      <c r="AD22" s="40">
        <f t="shared" si="1"/>
        <v>0.71999999999999886</v>
      </c>
      <c r="AE22" s="162">
        <f t="shared" si="2"/>
        <v>5.9697532501989947E-3</v>
      </c>
    </row>
    <row r="23" spans="1:31" x14ac:dyDescent="0.25">
      <c r="W23" s="133">
        <v>42669</v>
      </c>
      <c r="X23" s="10">
        <v>74.510000000000005</v>
      </c>
      <c r="Y23" s="10">
        <v>75.8</v>
      </c>
      <c r="Z23" s="10">
        <v>74.260000000000005</v>
      </c>
      <c r="AA23" s="10">
        <v>75.38</v>
      </c>
      <c r="AB23" s="95">
        <v>8333000</v>
      </c>
      <c r="AC23" s="10">
        <v>75.38</v>
      </c>
      <c r="AD23" s="40">
        <f t="shared" si="1"/>
        <v>1.539999999999992</v>
      </c>
      <c r="AE23" s="162">
        <f t="shared" si="2"/>
        <v>1.3035882273887855E-2</v>
      </c>
    </row>
    <row r="24" spans="1:31" x14ac:dyDescent="0.25">
      <c r="W24" s="133">
        <v>42668</v>
      </c>
      <c r="X24" s="10">
        <v>74.040000000000006</v>
      </c>
      <c r="Y24" s="10">
        <v>74.680000000000007</v>
      </c>
      <c r="Z24" s="10">
        <v>73.91</v>
      </c>
      <c r="AA24" s="10">
        <v>74.41</v>
      </c>
      <c r="AB24" s="95">
        <v>6140800</v>
      </c>
      <c r="AC24" s="10">
        <v>74.41</v>
      </c>
      <c r="AD24" s="40">
        <f t="shared" si="1"/>
        <v>0.77000000000001023</v>
      </c>
      <c r="AE24" s="162">
        <f t="shared" si="2"/>
        <v>3.5064059339176001E-3</v>
      </c>
    </row>
    <row r="25" spans="1:31" x14ac:dyDescent="0.25">
      <c r="W25" s="133">
        <v>42667</v>
      </c>
      <c r="X25" s="10">
        <v>74.510000000000005</v>
      </c>
      <c r="Y25" s="10">
        <v>74.78</v>
      </c>
      <c r="Z25" s="10">
        <v>73.739999999999995</v>
      </c>
      <c r="AA25" s="10">
        <v>74.150000000000006</v>
      </c>
      <c r="AB25" s="95">
        <v>7404000</v>
      </c>
      <c r="AC25" s="10">
        <v>74.150000000000006</v>
      </c>
      <c r="AD25" s="40">
        <f t="shared" si="1"/>
        <v>1.0400000000000063</v>
      </c>
      <c r="AE25" s="162">
        <f t="shared" si="2"/>
        <v>-1.8845066630771568E-3</v>
      </c>
    </row>
    <row r="26" spans="1:31" x14ac:dyDescent="0.25">
      <c r="W26" s="133">
        <v>42664</v>
      </c>
      <c r="X26" s="10">
        <v>74.099999999999994</v>
      </c>
      <c r="Y26" s="10">
        <v>74.94</v>
      </c>
      <c r="Z26" s="10">
        <v>73.78</v>
      </c>
      <c r="AA26" s="10">
        <v>74.290000000000006</v>
      </c>
      <c r="AB26" s="95">
        <v>8256500</v>
      </c>
      <c r="AC26" s="10">
        <v>74.290000000000006</v>
      </c>
      <c r="AD26" s="40">
        <f t="shared" si="1"/>
        <v>1.1599999999999966</v>
      </c>
      <c r="AE26" s="162">
        <f t="shared" si="2"/>
        <v>-2.691427802448132E-4</v>
      </c>
    </row>
    <row r="27" spans="1:31" x14ac:dyDescent="0.25">
      <c r="W27" s="133">
        <v>42663</v>
      </c>
      <c r="X27" s="10">
        <v>73.14</v>
      </c>
      <c r="Y27" s="10">
        <v>74.81</v>
      </c>
      <c r="Z27" s="10">
        <v>73.099999999999994</v>
      </c>
      <c r="AA27" s="10">
        <v>74.31</v>
      </c>
      <c r="AB27" s="95">
        <v>10351400</v>
      </c>
      <c r="AC27" s="10">
        <v>74.31</v>
      </c>
      <c r="AD27" s="40">
        <f t="shared" si="1"/>
        <v>1.710000000000008</v>
      </c>
      <c r="AE27" s="162">
        <f t="shared" si="2"/>
        <v>1.3226070357240216E-2</v>
      </c>
    </row>
    <row r="28" spans="1:31" x14ac:dyDescent="0.25">
      <c r="W28" s="133">
        <v>42662</v>
      </c>
      <c r="X28" s="10">
        <v>73.5</v>
      </c>
      <c r="Y28" s="10">
        <v>73.92</v>
      </c>
      <c r="Z28" s="10">
        <v>73.31</v>
      </c>
      <c r="AA28" s="10">
        <v>73.34</v>
      </c>
      <c r="AB28" s="95">
        <v>6326400</v>
      </c>
      <c r="AC28" s="10">
        <v>73.34</v>
      </c>
      <c r="AD28" s="40">
        <f t="shared" si="1"/>
        <v>0.60999999999999943</v>
      </c>
      <c r="AE28" s="162">
        <f t="shared" si="2"/>
        <v>-9.5354856286600231E-4</v>
      </c>
    </row>
    <row r="29" spans="1:31" x14ac:dyDescent="0.25">
      <c r="W29" s="133">
        <v>42661</v>
      </c>
      <c r="X29" s="10">
        <v>73.400000000000006</v>
      </c>
      <c r="Y29" s="10">
        <v>73.83</v>
      </c>
      <c r="Z29" s="10">
        <v>72.91</v>
      </c>
      <c r="AA29" s="10">
        <v>73.41</v>
      </c>
      <c r="AB29" s="95">
        <v>6353500</v>
      </c>
      <c r="AC29" s="10">
        <v>73.41</v>
      </c>
      <c r="AD29" s="40">
        <f t="shared" si="1"/>
        <v>0.92000000000000171</v>
      </c>
      <c r="AE29" s="162">
        <f t="shared" si="2"/>
        <v>1.0600220264317173E-2</v>
      </c>
    </row>
    <row r="30" spans="1:31" x14ac:dyDescent="0.25">
      <c r="C30" s="4"/>
      <c r="D30" s="3"/>
      <c r="E30" s="3"/>
      <c r="F30" s="3"/>
      <c r="H30" s="72"/>
      <c r="W30" s="133">
        <v>42660</v>
      </c>
      <c r="X30" s="10">
        <v>72.540000000000006</v>
      </c>
      <c r="Y30" s="10">
        <v>73.459999999999994</v>
      </c>
      <c r="Z30" s="10">
        <v>72.31</v>
      </c>
      <c r="AA30" s="10">
        <v>72.64</v>
      </c>
      <c r="AB30" s="95">
        <v>8181400</v>
      </c>
      <c r="AC30" s="10">
        <v>72.64</v>
      </c>
      <c r="AD30" s="40">
        <f t="shared" si="1"/>
        <v>1.1499999999999915</v>
      </c>
      <c r="AE30" s="162">
        <f t="shared" si="2"/>
        <v>-1.5120274914088849E-3</v>
      </c>
    </row>
    <row r="31" spans="1:31" x14ac:dyDescent="0.25">
      <c r="A31" s="22" t="s">
        <v>81</v>
      </c>
      <c r="B31" s="12"/>
      <c r="C31" s="12">
        <f>SUM(C2:C30)</f>
        <v>575</v>
      </c>
      <c r="D31" s="13"/>
      <c r="E31" s="13"/>
      <c r="F31" s="13">
        <f>SUM(F2:F30)</f>
        <v>47728.2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42657</v>
      </c>
      <c r="X31" s="10">
        <v>73.27</v>
      </c>
      <c r="Y31" s="10">
        <v>73.5</v>
      </c>
      <c r="Z31" s="10">
        <v>72.73</v>
      </c>
      <c r="AA31" s="10">
        <v>72.75</v>
      </c>
      <c r="AB31" s="95">
        <v>7359100</v>
      </c>
      <c r="AC31" s="10">
        <v>72.75</v>
      </c>
      <c r="AD31" s="40">
        <f t="shared" si="1"/>
        <v>0.76999999999999602</v>
      </c>
      <c r="AE31" s="162">
        <f t="shared" si="2"/>
        <v>-4.2430878729811106E-3</v>
      </c>
    </row>
    <row r="32" spans="1:31" ht="15.75" thickBot="1" x14ac:dyDescent="0.3">
      <c r="A32" s="359" t="s">
        <v>201</v>
      </c>
      <c r="B32" s="360"/>
      <c r="C32" s="361">
        <f>SumByColor($A$32,C2:C30)</f>
        <v>375</v>
      </c>
      <c r="D32" s="361"/>
      <c r="E32" s="361"/>
      <c r="F32" s="362">
        <f>SumByColor($A$32,F2:F30)</f>
        <v>30652</v>
      </c>
      <c r="G32" s="361"/>
      <c r="H32" s="361">
        <f>SumByColor($A$32,H2:H30)</f>
        <v>375</v>
      </c>
      <c r="I32" s="361"/>
      <c r="J32" s="361"/>
      <c r="K32" s="362">
        <f>SumByColor($A$32,K2:K30)</f>
        <v>31041</v>
      </c>
      <c r="L32" s="361"/>
      <c r="M32" s="362">
        <f>SumByColor($A$32,M2:M30)</f>
        <v>0</v>
      </c>
      <c r="W32" s="133">
        <v>42656</v>
      </c>
      <c r="X32" s="10">
        <v>72.290000000000006</v>
      </c>
      <c r="Y32" s="10">
        <v>73.930000000000007</v>
      </c>
      <c r="Z32" s="10">
        <v>72.209999999999994</v>
      </c>
      <c r="AA32" s="10">
        <v>73.06</v>
      </c>
      <c r="AB32" s="95">
        <v>10586100</v>
      </c>
      <c r="AC32" s="10">
        <v>73.06</v>
      </c>
      <c r="AD32" s="40">
        <f t="shared" si="1"/>
        <v>1.7200000000000131</v>
      </c>
      <c r="AE32" s="162">
        <f t="shared" si="2"/>
        <v>4.1079008626598856E-4</v>
      </c>
    </row>
    <row r="33" spans="1:31" x14ac:dyDescent="0.25">
      <c r="W33" s="133">
        <v>42655</v>
      </c>
      <c r="X33" s="10">
        <v>74.180000000000007</v>
      </c>
      <c r="Y33" s="10">
        <v>74.209999999999994</v>
      </c>
      <c r="Z33" s="10">
        <v>72.92</v>
      </c>
      <c r="AA33" s="10">
        <v>73.03</v>
      </c>
      <c r="AB33" s="95">
        <v>10014500</v>
      </c>
      <c r="AC33" s="10">
        <v>73.03</v>
      </c>
      <c r="AD33" s="40">
        <f t="shared" si="1"/>
        <v>1.289999999999992</v>
      </c>
      <c r="AE33" s="162">
        <f t="shared" si="2"/>
        <v>-1.0701706854510884E-2</v>
      </c>
    </row>
    <row r="34" spans="1:31" x14ac:dyDescent="0.25">
      <c r="W34" s="133">
        <v>42654</v>
      </c>
      <c r="X34" s="10">
        <v>75.14</v>
      </c>
      <c r="Y34" s="10">
        <v>75.28</v>
      </c>
      <c r="Z34" s="10">
        <v>73.56</v>
      </c>
      <c r="AA34" s="10">
        <v>73.819999999999993</v>
      </c>
      <c r="AB34" s="95">
        <v>11910000</v>
      </c>
      <c r="AC34" s="10">
        <v>73.819999999999993</v>
      </c>
      <c r="AD34" s="40">
        <f t="shared" si="1"/>
        <v>1.7199999999999989</v>
      </c>
      <c r="AE34" s="162">
        <f t="shared" si="2"/>
        <v>-2.2122135382169894E-2</v>
      </c>
    </row>
    <row r="35" spans="1:31" x14ac:dyDescent="0.25">
      <c r="W35" s="133">
        <v>42653</v>
      </c>
      <c r="X35" s="10">
        <v>75.5</v>
      </c>
      <c r="Y35" s="10">
        <v>75.97</v>
      </c>
      <c r="Z35" s="10">
        <v>75.260000000000005</v>
      </c>
      <c r="AA35" s="10">
        <v>75.489999999999995</v>
      </c>
      <c r="AB35" s="95">
        <v>7161100</v>
      </c>
      <c r="AC35" s="10">
        <v>75.489999999999995</v>
      </c>
      <c r="AD35" s="40">
        <f t="shared" si="1"/>
        <v>0.70999999999999375</v>
      </c>
      <c r="AE35" s="162">
        <f t="shared" si="2"/>
        <v>3.3227006911218382E-3</v>
      </c>
    </row>
    <row r="36" spans="1:31" x14ac:dyDescent="0.25">
      <c r="W36" s="133">
        <v>42650</v>
      </c>
      <c r="X36" s="10">
        <v>76.45</v>
      </c>
      <c r="Y36" s="10">
        <v>76.48</v>
      </c>
      <c r="Z36" s="10">
        <v>74.92</v>
      </c>
      <c r="AA36" s="10">
        <v>75.239999999999995</v>
      </c>
      <c r="AB36" s="95">
        <v>11149200</v>
      </c>
      <c r="AC36" s="10">
        <v>75.239999999999995</v>
      </c>
      <c r="AD36" s="40">
        <f t="shared" si="1"/>
        <v>1.5600000000000023</v>
      </c>
      <c r="AE36" s="162">
        <f t="shared" si="2"/>
        <v>-1.272798845295886E-2</v>
      </c>
    </row>
    <row r="37" spans="1:31" x14ac:dyDescent="0.25">
      <c r="W37" s="133">
        <v>42649</v>
      </c>
      <c r="X37" s="10">
        <v>77.38</v>
      </c>
      <c r="Y37" s="10">
        <v>77.760000000000005</v>
      </c>
      <c r="Z37" s="10">
        <v>76.08</v>
      </c>
      <c r="AA37" s="10">
        <v>76.209999999999994</v>
      </c>
      <c r="AB37" s="95">
        <v>10168200</v>
      </c>
      <c r="AC37" s="10">
        <v>76.209999999999994</v>
      </c>
      <c r="AD37" s="40">
        <f t="shared" si="1"/>
        <v>1.6800000000000068</v>
      </c>
      <c r="AE37" s="162">
        <f t="shared" si="2"/>
        <v>-1.7532551244037631E-2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42648</v>
      </c>
      <c r="X38" s="10">
        <v>77.349999999999994</v>
      </c>
      <c r="Y38" s="10">
        <v>78</v>
      </c>
      <c r="Z38" s="10">
        <v>77.2</v>
      </c>
      <c r="AA38" s="10">
        <v>77.569999999999993</v>
      </c>
      <c r="AB38" s="95">
        <v>7910200</v>
      </c>
      <c r="AC38" s="10">
        <v>77.569999999999993</v>
      </c>
      <c r="AD38" s="40">
        <f t="shared" si="1"/>
        <v>0.79999999999999716</v>
      </c>
      <c r="AE38" s="162">
        <f t="shared" si="2"/>
        <v>4.2723977213878772E-3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42647</v>
      </c>
      <c r="X39" s="10">
        <v>77.599999999999994</v>
      </c>
      <c r="Y39" s="10">
        <v>78.42</v>
      </c>
      <c r="Z39" s="10">
        <v>77.12</v>
      </c>
      <c r="AA39" s="10">
        <v>77.239999999999995</v>
      </c>
      <c r="AB39" s="95">
        <v>8219400</v>
      </c>
      <c r="AC39" s="10">
        <v>77.239999999999995</v>
      </c>
      <c r="AD39" s="40">
        <f t="shared" si="1"/>
        <v>1.2999999999999972</v>
      </c>
      <c r="AE39" s="162">
        <f t="shared" si="2"/>
        <v>-1.0124311162373556E-2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42646</v>
      </c>
      <c r="X40" s="10">
        <v>78.63</v>
      </c>
      <c r="Y40" s="10">
        <v>78.97</v>
      </c>
      <c r="Z40" s="10">
        <v>77.25</v>
      </c>
      <c r="AA40" s="10">
        <v>78.03</v>
      </c>
      <c r="AB40" s="95">
        <v>10626200</v>
      </c>
      <c r="AC40" s="10">
        <v>78.03</v>
      </c>
      <c r="AD40" s="40">
        <f t="shared" si="1"/>
        <v>1.7199999999999989</v>
      </c>
      <c r="AE40" s="162">
        <f t="shared" si="2"/>
        <v>-1.3776541961577404E-2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42643</v>
      </c>
      <c r="X41" s="10">
        <v>78.06</v>
      </c>
      <c r="Y41" s="10">
        <v>79.63</v>
      </c>
      <c r="Z41" s="10">
        <v>78.05</v>
      </c>
      <c r="AA41" s="10">
        <v>79.12</v>
      </c>
      <c r="AB41" s="95">
        <v>11031500</v>
      </c>
      <c r="AC41" s="10">
        <v>79.12</v>
      </c>
      <c r="AD41" s="40">
        <f t="shared" si="1"/>
        <v>1.5799999999999983</v>
      </c>
      <c r="AE41" s="162">
        <f t="shared" si="2"/>
        <v>1.6182892370922186E-2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618" t="s">
        <v>78</v>
      </c>
      <c r="P42" s="618"/>
      <c r="T42" s="91" t="s">
        <v>113</v>
      </c>
      <c r="W42" s="133">
        <v>42642</v>
      </c>
      <c r="X42" s="10">
        <v>79.16</v>
      </c>
      <c r="Y42" s="10">
        <v>79.34</v>
      </c>
      <c r="Z42" s="10">
        <v>77.75</v>
      </c>
      <c r="AA42" s="10">
        <v>77.86</v>
      </c>
      <c r="AB42" s="95">
        <v>7618600</v>
      </c>
      <c r="AC42" s="10">
        <v>77.86</v>
      </c>
      <c r="AD42" s="40">
        <f t="shared" si="1"/>
        <v>1.5900000000000034</v>
      </c>
      <c r="AE42" s="162">
        <f t="shared" si="2"/>
        <v>-1.4055970621755121E-2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82.357000000000014</v>
      </c>
      <c r="Q43" s="2"/>
      <c r="T43" s="128" t="s">
        <v>98</v>
      </c>
      <c r="U43" s="98">
        <v>75.3</v>
      </c>
      <c r="W43" s="133">
        <v>42641</v>
      </c>
      <c r="X43" s="10">
        <v>79.12</v>
      </c>
      <c r="Y43" s="10">
        <v>79.5</v>
      </c>
      <c r="Z43" s="10">
        <v>78.510000000000005</v>
      </c>
      <c r="AA43" s="10">
        <v>78.97</v>
      </c>
      <c r="AB43" s="95">
        <v>6854100</v>
      </c>
      <c r="AC43" s="10">
        <v>78.97</v>
      </c>
      <c r="AD43" s="40">
        <f t="shared" si="1"/>
        <v>0.98999999999999488</v>
      </c>
      <c r="AE43" s="162">
        <f t="shared" si="2"/>
        <v>-3.5331230283911497E-3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81.608300000000014</v>
      </c>
      <c r="Q44" s="2"/>
      <c r="T44" s="93" t="s">
        <v>99</v>
      </c>
      <c r="U44" s="88" t="s">
        <v>129</v>
      </c>
      <c r="W44" s="133">
        <v>42640</v>
      </c>
      <c r="X44" s="10">
        <v>79.319999999999993</v>
      </c>
      <c r="Y44" s="10">
        <v>79.900000000000006</v>
      </c>
      <c r="Z44" s="10">
        <v>78.64</v>
      </c>
      <c r="AA44" s="10">
        <v>79.25</v>
      </c>
      <c r="AB44" s="95">
        <v>13214300</v>
      </c>
      <c r="AC44" s="10">
        <v>79.25</v>
      </c>
      <c r="AD44" s="40">
        <f t="shared" si="1"/>
        <v>1.2600000000000051</v>
      </c>
      <c r="AE44" s="162">
        <f t="shared" si="2"/>
        <v>-1.699330191019599E-2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80.859600000000015</v>
      </c>
      <c r="Q45" s="2"/>
      <c r="T45" s="93" t="s">
        <v>100</v>
      </c>
      <c r="U45" s="88" t="s">
        <v>129</v>
      </c>
      <c r="W45" s="133">
        <v>42639</v>
      </c>
      <c r="X45" s="10">
        <v>81</v>
      </c>
      <c r="Y45" s="10">
        <v>81.13</v>
      </c>
      <c r="Z45" s="10">
        <v>79.92</v>
      </c>
      <c r="AA45" s="10">
        <v>80.62</v>
      </c>
      <c r="AB45" s="95">
        <v>9036000</v>
      </c>
      <c r="AC45" s="10">
        <v>80.62</v>
      </c>
      <c r="AD45" s="40">
        <f t="shared" si="1"/>
        <v>1.2099999999999937</v>
      </c>
      <c r="AE45" s="162">
        <f t="shared" si="2"/>
        <v>-9.217156200073684E-3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80.110900000000015</v>
      </c>
      <c r="Q46" s="2"/>
      <c r="T46" s="93" t="s">
        <v>101</v>
      </c>
      <c r="U46" s="88" t="s">
        <v>129</v>
      </c>
      <c r="W46" s="133">
        <v>42636</v>
      </c>
      <c r="X46" s="10">
        <v>81.55</v>
      </c>
      <c r="Y46" s="10">
        <v>82</v>
      </c>
      <c r="Z46" s="10">
        <v>81.22</v>
      </c>
      <c r="AA46" s="10">
        <v>81.37</v>
      </c>
      <c r="AB46" s="95">
        <v>7534500</v>
      </c>
      <c r="AC46" s="10">
        <v>81.37</v>
      </c>
      <c r="AD46" s="40">
        <f t="shared" si="1"/>
        <v>0.78000000000000114</v>
      </c>
      <c r="AE46" s="162">
        <f t="shared" si="2"/>
        <v>-1.8400392541706445E-3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79.362200000000016</v>
      </c>
      <c r="Q47" s="2"/>
      <c r="T47" s="93" t="s">
        <v>102</v>
      </c>
      <c r="U47" s="88">
        <v>95.74</v>
      </c>
      <c r="W47" s="133">
        <v>42635</v>
      </c>
      <c r="X47" s="10">
        <v>81.97</v>
      </c>
      <c r="Y47" s="10">
        <v>82</v>
      </c>
      <c r="Z47" s="10">
        <v>80.900000000000006</v>
      </c>
      <c r="AA47" s="10">
        <v>81.52</v>
      </c>
      <c r="AB47" s="95">
        <v>8213800</v>
      </c>
      <c r="AC47" s="10">
        <v>81.52</v>
      </c>
      <c r="AD47" s="40">
        <f t="shared" si="1"/>
        <v>1.0999999999999943</v>
      </c>
      <c r="AE47" s="162">
        <f t="shared" si="2"/>
        <v>-2.2031823745410906E-3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78.613500000000002</v>
      </c>
      <c r="Q48" s="2"/>
      <c r="T48" s="93" t="s">
        <v>103</v>
      </c>
      <c r="U48" s="88">
        <v>0.93034499999999998</v>
      </c>
      <c r="W48" s="133">
        <v>42634</v>
      </c>
      <c r="X48" s="10">
        <v>82.03</v>
      </c>
      <c r="Y48" s="10">
        <v>82.05</v>
      </c>
      <c r="Z48" s="10">
        <v>80.66</v>
      </c>
      <c r="AA48" s="10">
        <v>81.7</v>
      </c>
      <c r="AB48" s="95">
        <v>13628800</v>
      </c>
      <c r="AC48" s="10">
        <v>81.7</v>
      </c>
      <c r="AD48" s="40">
        <f t="shared" si="1"/>
        <v>1.3900000000000006</v>
      </c>
      <c r="AE48" s="162">
        <f t="shared" si="2"/>
        <v>-9.7823428711174554E-4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77.864800000000002</v>
      </c>
      <c r="Q49" s="2"/>
      <c r="T49" s="93" t="s">
        <v>122</v>
      </c>
      <c r="U49" s="88" t="s">
        <v>383</v>
      </c>
      <c r="W49" s="133">
        <v>42633</v>
      </c>
      <c r="X49" s="10">
        <v>79.64</v>
      </c>
      <c r="Y49" s="10">
        <v>82.07</v>
      </c>
      <c r="Z49" s="10">
        <v>79.63</v>
      </c>
      <c r="AA49" s="10">
        <v>81.78</v>
      </c>
      <c r="AB49" s="95">
        <v>17560700</v>
      </c>
      <c r="AC49" s="10">
        <v>81.78</v>
      </c>
      <c r="AD49" s="40">
        <f t="shared" si="1"/>
        <v>2.4399999999999977</v>
      </c>
      <c r="AE49" s="162">
        <f t="shared" si="2"/>
        <v>3.53209266995822E-2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77.116100000000003</v>
      </c>
      <c r="Q50" s="2"/>
      <c r="T50" s="93"/>
      <c r="U50" s="88"/>
      <c r="W50" s="133">
        <v>42632</v>
      </c>
      <c r="X50" s="10">
        <v>78.92</v>
      </c>
      <c r="Y50" s="10">
        <v>79.510000000000005</v>
      </c>
      <c r="Z50" s="10">
        <v>78.81</v>
      </c>
      <c r="AA50" s="10">
        <v>78.989999999999995</v>
      </c>
      <c r="AB50" s="95">
        <v>7234200</v>
      </c>
      <c r="AC50" s="10">
        <v>78.989999999999995</v>
      </c>
      <c r="AD50" s="40">
        <f t="shared" si="1"/>
        <v>0.70000000000000284</v>
      </c>
      <c r="AE50" s="162">
        <f t="shared" si="2"/>
        <v>2.4111675126903265E-3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76.367400000000004</v>
      </c>
      <c r="Q51" s="2"/>
      <c r="T51" s="93" t="s">
        <v>105</v>
      </c>
      <c r="U51" s="88" t="s">
        <v>403</v>
      </c>
      <c r="W51" s="133">
        <v>42629</v>
      </c>
      <c r="X51" s="10">
        <v>78.849999999999994</v>
      </c>
      <c r="Y51" s="10">
        <v>79.19</v>
      </c>
      <c r="Z51" s="10">
        <v>78.41</v>
      </c>
      <c r="AA51" s="10">
        <v>78.8</v>
      </c>
      <c r="AB51" s="95">
        <v>10307900</v>
      </c>
      <c r="AC51" s="10">
        <v>78.8</v>
      </c>
      <c r="AD51" s="40">
        <f t="shared" si="1"/>
        <v>0.78000000000000114</v>
      </c>
      <c r="AE51" s="162">
        <f t="shared" si="2"/>
        <v>-5.0735667174028887E-4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75.618700000000004</v>
      </c>
      <c r="Q52" s="2"/>
      <c r="T52" s="93" t="s">
        <v>106</v>
      </c>
      <c r="U52" s="88" t="s">
        <v>487</v>
      </c>
      <c r="W52" s="133">
        <v>42628</v>
      </c>
      <c r="X52" s="10">
        <v>77.75</v>
      </c>
      <c r="Y52" s="10">
        <v>79.2</v>
      </c>
      <c r="Z52" s="10">
        <v>77.27</v>
      </c>
      <c r="AA52" s="10">
        <v>78.84</v>
      </c>
      <c r="AB52" s="95">
        <v>10112800</v>
      </c>
      <c r="AC52" s="10">
        <v>78.84</v>
      </c>
      <c r="AD52" s="40">
        <f t="shared" si="1"/>
        <v>1.9300000000000068</v>
      </c>
      <c r="AE52" s="162">
        <f t="shared" si="2"/>
        <v>1.5717598557072998E-2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74.87</v>
      </c>
      <c r="Q53" s="2"/>
      <c r="T53" s="93" t="s">
        <v>107</v>
      </c>
      <c r="U53" s="90">
        <v>0</v>
      </c>
      <c r="W53" s="133">
        <v>42627</v>
      </c>
      <c r="X53" s="10">
        <v>77.94</v>
      </c>
      <c r="Y53" s="10">
        <v>78.400000000000006</v>
      </c>
      <c r="Z53" s="10">
        <v>77.44</v>
      </c>
      <c r="AA53" s="10">
        <v>77.62</v>
      </c>
      <c r="AB53" s="95">
        <v>8311200</v>
      </c>
      <c r="AC53" s="10">
        <v>77.62</v>
      </c>
      <c r="AD53" s="40">
        <f t="shared" si="1"/>
        <v>0.96000000000000796</v>
      </c>
      <c r="AE53" s="162" t="e">
        <f t="shared" si="2"/>
        <v>#DIV/0!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74.121300000000005</v>
      </c>
      <c r="Q54" s="2"/>
      <c r="T54" s="93" t="s">
        <v>110</v>
      </c>
      <c r="U54" s="90">
        <v>9764030</v>
      </c>
      <c r="W54" s="133">
        <v>42627</v>
      </c>
      <c r="X54" s="10" t="s">
        <v>236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73.372600000000006</v>
      </c>
      <c r="Q55" s="2"/>
      <c r="T55" s="93" t="s">
        <v>108</v>
      </c>
      <c r="U55" s="88" t="s">
        <v>488</v>
      </c>
      <c r="W55" s="133">
        <v>42626</v>
      </c>
      <c r="X55" s="10">
        <v>78.66</v>
      </c>
      <c r="Y55" s="10">
        <v>78.66</v>
      </c>
      <c r="Z55" s="10">
        <v>77.5</v>
      </c>
      <c r="AA55" s="10">
        <v>78.06</v>
      </c>
      <c r="AB55" s="95">
        <v>9389600</v>
      </c>
      <c r="AC55" s="10">
        <v>77.59</v>
      </c>
      <c r="AD55" s="40">
        <f t="shared" si="1"/>
        <v>1.1599999999999966</v>
      </c>
      <c r="AE55" s="162">
        <f t="shared" si="2"/>
        <v>-1.0079101811686586E-2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72.623900000000006</v>
      </c>
      <c r="T56" s="93" t="s">
        <v>111</v>
      </c>
      <c r="U56" s="88">
        <v>6.98</v>
      </c>
      <c r="W56" s="133">
        <v>42625</v>
      </c>
      <c r="X56" s="10">
        <v>77.69</v>
      </c>
      <c r="Y56" s="10">
        <v>79.03</v>
      </c>
      <c r="Z56" s="10">
        <v>77.69</v>
      </c>
      <c r="AA56" s="10">
        <v>78.849999999999994</v>
      </c>
      <c r="AB56" s="95">
        <v>8896100</v>
      </c>
      <c r="AC56" s="10">
        <v>78.38</v>
      </c>
      <c r="AD56" s="40">
        <f t="shared" si="1"/>
        <v>1.3400000000000034</v>
      </c>
      <c r="AE56" s="162">
        <f t="shared" si="2"/>
        <v>1.0311936065996452E-2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71.875200000000007</v>
      </c>
      <c r="T57" s="93" t="s">
        <v>112</v>
      </c>
      <c r="U57" s="88">
        <v>10.82</v>
      </c>
      <c r="W57" s="133">
        <v>42622</v>
      </c>
      <c r="X57" s="10">
        <v>78.459999999999994</v>
      </c>
      <c r="Y57" s="10">
        <v>79</v>
      </c>
      <c r="Z57" s="10">
        <v>78.05</v>
      </c>
      <c r="AA57" s="10">
        <v>78.05</v>
      </c>
      <c r="AB57" s="95">
        <v>10415200</v>
      </c>
      <c r="AC57" s="10">
        <v>77.58</v>
      </c>
      <c r="AD57" s="40">
        <f t="shared" si="1"/>
        <v>0.95000000000000284</v>
      </c>
      <c r="AE57" s="162">
        <f t="shared" si="2"/>
        <v>-1.1845624761177009E-2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71.126500000000007</v>
      </c>
      <c r="T58" s="93" t="s">
        <v>109</v>
      </c>
      <c r="U58" s="88" t="s">
        <v>489</v>
      </c>
      <c r="W58" s="133">
        <v>42621</v>
      </c>
      <c r="X58" s="10">
        <v>78.33</v>
      </c>
      <c r="Y58" s="10">
        <v>79.14</v>
      </c>
      <c r="Z58" s="10">
        <v>77.599999999999994</v>
      </c>
      <c r="AA58" s="10">
        <v>78.989999999999995</v>
      </c>
      <c r="AB58" s="95">
        <v>8549600</v>
      </c>
      <c r="AC58" s="10">
        <v>78.510000000000005</v>
      </c>
      <c r="AD58" s="40">
        <f t="shared" si="1"/>
        <v>1.5400000000000063</v>
      </c>
      <c r="AE58" s="162">
        <f t="shared" si="2"/>
        <v>9.7749196141478922E-3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70.377799999999993</v>
      </c>
      <c r="W59" s="133">
        <v>42620</v>
      </c>
      <c r="X59" s="10">
        <v>78.38</v>
      </c>
      <c r="Y59" s="10">
        <v>78.81</v>
      </c>
      <c r="Z59" s="10">
        <v>77.92</v>
      </c>
      <c r="AA59" s="10">
        <v>78.22</v>
      </c>
      <c r="AB59" s="95">
        <v>8232700</v>
      </c>
      <c r="AC59" s="10">
        <v>77.75</v>
      </c>
      <c r="AD59" s="40">
        <f t="shared" si="1"/>
        <v>0.89000000000000057</v>
      </c>
      <c r="AE59" s="162">
        <f t="shared" si="2"/>
        <v>4.3921973905181044E-3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69.629100000000008</v>
      </c>
      <c r="W60" s="133">
        <v>42619</v>
      </c>
      <c r="X60" s="10">
        <v>77.78</v>
      </c>
      <c r="Y60" s="10">
        <v>78.290000000000006</v>
      </c>
      <c r="Z60" s="10">
        <v>77.25</v>
      </c>
      <c r="AA60" s="10">
        <v>77.88</v>
      </c>
      <c r="AB60" s="95">
        <v>11648400</v>
      </c>
      <c r="AC60" s="10">
        <v>77.41</v>
      </c>
      <c r="AD60" s="40">
        <f t="shared" si="1"/>
        <v>1.0400000000000063</v>
      </c>
      <c r="AE60" s="162">
        <f t="shared" si="2"/>
        <v>1.2822190239434539E-2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68.880400000000009</v>
      </c>
      <c r="W61" s="133">
        <v>42615</v>
      </c>
      <c r="X61" s="10">
        <v>77.62</v>
      </c>
      <c r="Y61" s="10">
        <v>77.760000000000005</v>
      </c>
      <c r="Z61" s="10">
        <v>76.67</v>
      </c>
      <c r="AA61" s="10">
        <v>76.89</v>
      </c>
      <c r="AB61" s="95">
        <v>7956200</v>
      </c>
      <c r="AC61" s="10">
        <v>76.430000000000007</v>
      </c>
      <c r="AD61" s="40">
        <f t="shared" si="1"/>
        <v>1.0900000000000034</v>
      </c>
      <c r="AE61" s="162">
        <f t="shared" si="2"/>
        <v>-6.7576348278102216E-3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68.131700000000009</v>
      </c>
      <c r="W62" s="133">
        <v>42614</v>
      </c>
      <c r="X62" s="10">
        <v>78.430000000000007</v>
      </c>
      <c r="Y62" s="10">
        <v>78.459999999999994</v>
      </c>
      <c r="Z62" s="10">
        <v>76.94</v>
      </c>
      <c r="AA62" s="10">
        <v>77.42</v>
      </c>
      <c r="AB62" s="95">
        <v>12403900</v>
      </c>
      <c r="AC62" s="10">
        <v>76.95</v>
      </c>
      <c r="AD62" s="40">
        <f t="shared" si="1"/>
        <v>1.519999999999996</v>
      </c>
      <c r="AE62" s="162">
        <f t="shared" si="2"/>
        <v>-1.2321909896033767E-2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67.38300000000001</v>
      </c>
      <c r="W63" s="133">
        <v>42613</v>
      </c>
      <c r="X63" s="10">
        <v>77.739999999999995</v>
      </c>
      <c r="Y63" s="10">
        <v>78.599999999999994</v>
      </c>
      <c r="Z63" s="10">
        <v>77.58</v>
      </c>
      <c r="AA63" s="10">
        <v>78.38</v>
      </c>
      <c r="AB63" s="95">
        <v>9758500</v>
      </c>
      <c r="AC63" s="10">
        <v>77.91</v>
      </c>
      <c r="AD63" s="40">
        <f t="shared" si="1"/>
        <v>1.019999999999996</v>
      </c>
      <c r="AE63" s="162">
        <f t="shared" si="2"/>
        <v>5.9393156875402475E-3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42612</v>
      </c>
      <c r="X64" s="10">
        <v>78.05</v>
      </c>
      <c r="Y64" s="10">
        <v>78.39</v>
      </c>
      <c r="Z64" s="10">
        <v>77.66</v>
      </c>
      <c r="AA64" s="10">
        <v>77.92</v>
      </c>
      <c r="AB64" s="95">
        <v>9174200</v>
      </c>
      <c r="AC64" s="10">
        <v>77.45</v>
      </c>
      <c r="AD64" s="40">
        <f t="shared" si="1"/>
        <v>0.73000000000000398</v>
      </c>
      <c r="AE64" s="162">
        <f t="shared" si="2"/>
        <v>-3.2175032175032481E-3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42611</v>
      </c>
      <c r="X65" s="10">
        <v>79.650000000000006</v>
      </c>
      <c r="Y65" s="10">
        <v>79.7</v>
      </c>
      <c r="Z65" s="10">
        <v>77.63</v>
      </c>
      <c r="AA65" s="10">
        <v>78.17</v>
      </c>
      <c r="AB65" s="95">
        <v>15383500</v>
      </c>
      <c r="AC65" s="10">
        <v>77.7</v>
      </c>
      <c r="AD65" s="40">
        <f t="shared" si="1"/>
        <v>2.0700000000000074</v>
      </c>
      <c r="AE65" s="162">
        <f t="shared" si="2"/>
        <v>-2.0052970109723844E-2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42608</v>
      </c>
      <c r="X66" s="10">
        <v>80.11</v>
      </c>
      <c r="Y66" s="10">
        <v>80.33</v>
      </c>
      <c r="Z66" s="10">
        <v>79.27</v>
      </c>
      <c r="AA66" s="10">
        <v>79.77</v>
      </c>
      <c r="AB66" s="95">
        <v>8928000</v>
      </c>
      <c r="AC66" s="10">
        <v>79.290000000000006</v>
      </c>
      <c r="AD66" s="40">
        <f t="shared" si="1"/>
        <v>1.0600000000000023</v>
      </c>
      <c r="AE66" s="162">
        <f t="shared" si="2"/>
        <v>-3.8944723618088428E-3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42607</v>
      </c>
      <c r="X67" s="10">
        <v>80.45</v>
      </c>
      <c r="Y67" s="10">
        <v>81</v>
      </c>
      <c r="Z67" s="10">
        <v>79.3</v>
      </c>
      <c r="AA67" s="10">
        <v>80.08</v>
      </c>
      <c r="AB67" s="95">
        <v>9220100</v>
      </c>
      <c r="AC67" s="10">
        <v>79.599999999999994</v>
      </c>
      <c r="AD67" s="40">
        <f>Y67-Z67</f>
        <v>1.7000000000000028</v>
      </c>
      <c r="AE67" s="162">
        <f>AC67/AC68-1</f>
        <v>-5.2486878280429972E-3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42606</v>
      </c>
      <c r="X68" s="10">
        <v>81.47</v>
      </c>
      <c r="Y68" s="10">
        <v>82.1</v>
      </c>
      <c r="Z68" s="10">
        <v>80.180000000000007</v>
      </c>
      <c r="AA68" s="10">
        <v>80.5</v>
      </c>
      <c r="AB68" s="95">
        <v>9699600</v>
      </c>
      <c r="AC68" s="10">
        <v>80.02</v>
      </c>
      <c r="AD68" s="40">
        <f>Y68-Z68</f>
        <v>1.9199999999999875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6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4" si="103">C103*(E103-D103)</f>
        <v>-2395.2499999999973</v>
      </c>
      <c r="G103" s="40">
        <f t="shared" ref="G103:G104" si="104">D103*C103</f>
        <v>20522.75</v>
      </c>
      <c r="H103" s="232">
        <f t="shared" ref="H103:H104" si="105">(E103-D103)/D103</f>
        <v>-0.11671194162575665</v>
      </c>
      <c r="I103" s="355"/>
    </row>
    <row r="104" spans="2:9" x14ac:dyDescent="0.25">
      <c r="B104" s="193">
        <v>42701</v>
      </c>
      <c r="C104" s="459">
        <v>200</v>
      </c>
      <c r="D104" s="460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8" t="s">
        <v>400</v>
      </c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5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5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5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5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5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5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5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5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5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5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5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67.38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67.38</v>
      </c>
      <c r="R4" s="525">
        <v>1.2999999999999999E-3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618" t="s">
        <v>78</v>
      </c>
      <c r="P42" s="618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74.117999999999995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73.444199999999995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72.770399999999995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72.096599999999995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71.422799999999995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70.748999999999995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70.075199999999995</v>
      </c>
      <c r="Q49" s="83"/>
      <c r="T49" s="93" t="s">
        <v>122</v>
      </c>
      <c r="U49" s="88" t="s">
        <v>360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69.401399999999995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68.727599999999995</v>
      </c>
      <c r="Q51" s="83"/>
      <c r="T51" s="93" t="s">
        <v>105</v>
      </c>
      <c r="U51" s="88" t="s">
        <v>403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68.053799999999995</v>
      </c>
      <c r="Q52" s="83"/>
      <c r="T52" s="93" t="s">
        <v>106</v>
      </c>
      <c r="U52" s="88" t="s">
        <v>490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67.38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66.706199999999995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66.032399999999996</v>
      </c>
      <c r="Q55" s="83"/>
      <c r="T55" s="93" t="s">
        <v>108</v>
      </c>
      <c r="U55" s="88" t="s">
        <v>491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65.358599999999996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64.684799999999996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64.010999999999996</v>
      </c>
      <c r="Q58" s="83"/>
      <c r="T58" s="93" t="s">
        <v>109</v>
      </c>
      <c r="U58" s="88" t="s">
        <v>492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63.337199999999989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62.663399999999996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61.989599999999996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61.315799999999996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60.641999999999996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42699</v>
      </c>
      <c r="Y2" s="10">
        <v>61.74</v>
      </c>
      <c r="Z2" s="10">
        <v>62.3</v>
      </c>
      <c r="AA2" s="10">
        <v>61.74</v>
      </c>
      <c r="AB2" s="10">
        <v>62.3</v>
      </c>
      <c r="AC2" s="95">
        <v>1069500</v>
      </c>
      <c r="AD2" s="10">
        <v>62.3</v>
      </c>
      <c r="AE2" s="2">
        <f>Z2-AA2</f>
        <v>0.55999999999999517</v>
      </c>
      <c r="AF2" s="138">
        <f>AD2/AD3-1</f>
        <v>1.3337670787247902E-2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42697</v>
      </c>
      <c r="Y3" s="10">
        <v>62.42</v>
      </c>
      <c r="Z3" s="10">
        <v>62.75</v>
      </c>
      <c r="AA3" s="10">
        <v>61.39</v>
      </c>
      <c r="AB3" s="10">
        <v>61.48</v>
      </c>
      <c r="AC3" s="95">
        <v>2557400</v>
      </c>
      <c r="AD3" s="10">
        <v>61.48</v>
      </c>
      <c r="AE3" s="2">
        <f t="shared" ref="AE3:AE66" si="0">Z3-AA3</f>
        <v>1.3599999999999994</v>
      </c>
      <c r="AF3" s="138">
        <f t="shared" ref="AF3:AF66" si="1">AD3/AD4-1</f>
        <v>-1.9144862795150042E-2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62.66</v>
      </c>
      <c r="R4" s="525">
        <v>9.2999999999999992E-3</v>
      </c>
      <c r="X4" s="133">
        <v>42696</v>
      </c>
      <c r="Y4" s="10">
        <v>61.93</v>
      </c>
      <c r="Z4" s="10">
        <v>62.8</v>
      </c>
      <c r="AA4" s="10">
        <v>61.92</v>
      </c>
      <c r="AB4" s="10">
        <v>62.68</v>
      </c>
      <c r="AC4" s="95">
        <v>2736500</v>
      </c>
      <c r="AD4" s="10">
        <v>62.68</v>
      </c>
      <c r="AE4" s="2">
        <f t="shared" si="0"/>
        <v>0.87999999999999545</v>
      </c>
      <c r="AF4" s="138">
        <f t="shared" si="1"/>
        <v>1.7037157228622313E-2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3133</v>
      </c>
      <c r="X5" s="133">
        <v>42695</v>
      </c>
      <c r="Y5" s="10">
        <v>61.26</v>
      </c>
      <c r="Z5" s="10">
        <v>61.78</v>
      </c>
      <c r="AA5" s="10">
        <v>60.95</v>
      </c>
      <c r="AB5" s="10">
        <v>61.63</v>
      </c>
      <c r="AC5" s="95">
        <v>2267400</v>
      </c>
      <c r="AD5" s="10">
        <v>61.63</v>
      </c>
      <c r="AE5" s="2">
        <f t="shared" si="0"/>
        <v>0.82999999999999829</v>
      </c>
      <c r="AF5" s="138">
        <f t="shared" si="1"/>
        <v>6.0398302317989927E-3</v>
      </c>
    </row>
    <row r="6" spans="1:32" x14ac:dyDescent="0.25">
      <c r="O6" s="11" t="s">
        <v>64</v>
      </c>
      <c r="Q6" s="2">
        <f>Q3*Q2</f>
        <v>3186.5</v>
      </c>
      <c r="X6" s="133">
        <v>42692</v>
      </c>
      <c r="Y6" s="10">
        <v>61.36</v>
      </c>
      <c r="Z6" s="10">
        <v>61.63</v>
      </c>
      <c r="AA6" s="10">
        <v>60.98</v>
      </c>
      <c r="AB6" s="10">
        <v>61.26</v>
      </c>
      <c r="AC6" s="95">
        <v>2165700</v>
      </c>
      <c r="AD6" s="10">
        <v>61.26</v>
      </c>
      <c r="AE6" s="2">
        <f t="shared" si="0"/>
        <v>0.65000000000000568</v>
      </c>
      <c r="AF6" s="138">
        <f t="shared" si="1"/>
        <v>-1.6297262059974393E-3</v>
      </c>
    </row>
    <row r="7" spans="1:32" x14ac:dyDescent="0.25">
      <c r="O7" s="11" t="s">
        <v>184</v>
      </c>
      <c r="Q7" s="2">
        <f>Q10+Q8</f>
        <v>-3.5500000000001819</v>
      </c>
      <c r="R7">
        <v>50</v>
      </c>
      <c r="X7" s="133">
        <v>42691</v>
      </c>
      <c r="Y7" s="10">
        <v>61.32</v>
      </c>
      <c r="Z7" s="10">
        <v>61.69</v>
      </c>
      <c r="AA7" s="10">
        <v>60.97</v>
      </c>
      <c r="AB7" s="10">
        <v>61.36</v>
      </c>
      <c r="AC7" s="95">
        <v>2875000</v>
      </c>
      <c r="AD7" s="10">
        <v>61.36</v>
      </c>
      <c r="AE7" s="2">
        <f t="shared" si="0"/>
        <v>0.71999999999999886</v>
      </c>
      <c r="AF7" s="138">
        <f t="shared" si="1"/>
        <v>1.6323865491347789E-3</v>
      </c>
    </row>
    <row r="8" spans="1:32" x14ac:dyDescent="0.25">
      <c r="O8" s="11" t="s">
        <v>187</v>
      </c>
      <c r="P8" s="34"/>
      <c r="Q8" s="2">
        <f>K18+M18-F18+Q2*Q4</f>
        <v>-53.5</v>
      </c>
      <c r="X8" s="133">
        <v>42690</v>
      </c>
      <c r="Y8" s="10">
        <v>61.33</v>
      </c>
      <c r="Z8" s="10">
        <v>61.72</v>
      </c>
      <c r="AA8" s="10">
        <v>61.06</v>
      </c>
      <c r="AB8" s="10">
        <v>61.26</v>
      </c>
      <c r="AC8" s="95">
        <v>3282400</v>
      </c>
      <c r="AD8" s="10">
        <v>61.26</v>
      </c>
      <c r="AE8" s="2">
        <f t="shared" si="0"/>
        <v>0.65999999999999659</v>
      </c>
      <c r="AF8" s="138">
        <f t="shared" si="1"/>
        <v>-6.5252854812392069E-4</v>
      </c>
    </row>
    <row r="9" spans="1:32" x14ac:dyDescent="0.25">
      <c r="O9" s="11" t="s">
        <v>219</v>
      </c>
      <c r="Q9" s="138">
        <f>IF(Q2=0, 0, Q8/Q6)</f>
        <v>-1.6789581045033735E-2</v>
      </c>
      <c r="X9" s="133">
        <v>42689</v>
      </c>
      <c r="Y9" s="10">
        <v>61.47</v>
      </c>
      <c r="Z9" s="10">
        <v>61.62</v>
      </c>
      <c r="AA9" s="10">
        <v>61</v>
      </c>
      <c r="AB9" s="10">
        <v>61.3</v>
      </c>
      <c r="AC9" s="95">
        <v>3743000</v>
      </c>
      <c r="AD9" s="10">
        <v>61.3</v>
      </c>
      <c r="AE9" s="2">
        <f t="shared" si="0"/>
        <v>0.61999999999999744</v>
      </c>
      <c r="AF9" s="138">
        <f t="shared" si="1"/>
        <v>1.6339869281045694E-3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42688</v>
      </c>
      <c r="Y10" s="10">
        <v>60.93</v>
      </c>
      <c r="Z10" s="10">
        <v>61.47</v>
      </c>
      <c r="AA10" s="10">
        <v>60.66</v>
      </c>
      <c r="AB10" s="10">
        <v>61.2</v>
      </c>
      <c r="AC10" s="95">
        <v>3452200</v>
      </c>
      <c r="AD10" s="10">
        <v>61.2</v>
      </c>
      <c r="AE10" s="2">
        <f t="shared" si="0"/>
        <v>0.81000000000000227</v>
      </c>
      <c r="AF10" s="138">
        <f t="shared" si="1"/>
        <v>2.6212319790301919E-3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42685</v>
      </c>
      <c r="Y11" s="10">
        <v>61.09</v>
      </c>
      <c r="Z11" s="10">
        <v>61.65</v>
      </c>
      <c r="AA11" s="10">
        <v>60.55</v>
      </c>
      <c r="AB11" s="10">
        <v>61.04</v>
      </c>
      <c r="AC11" s="95">
        <v>3328300</v>
      </c>
      <c r="AD11" s="10">
        <v>61.04</v>
      </c>
      <c r="AE11" s="2">
        <f t="shared" si="0"/>
        <v>1.1000000000000014</v>
      </c>
      <c r="AF11" s="138">
        <f t="shared" si="1"/>
        <v>-4.9123956115937339E-4</v>
      </c>
    </row>
    <row r="12" spans="1:32" x14ac:dyDescent="0.25">
      <c r="X12" s="133">
        <v>42684</v>
      </c>
      <c r="Y12" s="10">
        <v>62.42</v>
      </c>
      <c r="Z12" s="10">
        <v>62.51</v>
      </c>
      <c r="AA12" s="10">
        <v>60.81</v>
      </c>
      <c r="AB12" s="10">
        <v>61.07</v>
      </c>
      <c r="AC12" s="95">
        <v>6338200</v>
      </c>
      <c r="AD12" s="10">
        <v>61.07</v>
      </c>
      <c r="AE12" s="2">
        <f t="shared" si="0"/>
        <v>1.6999999999999957</v>
      </c>
      <c r="AF12" s="138">
        <f t="shared" si="1"/>
        <v>-2.661778769525025E-2</v>
      </c>
    </row>
    <row r="13" spans="1:32" x14ac:dyDescent="0.25">
      <c r="X13" s="133">
        <v>42683</v>
      </c>
      <c r="Y13" s="10">
        <v>62.42</v>
      </c>
      <c r="Z13" s="10">
        <v>62.95</v>
      </c>
      <c r="AA13" s="10">
        <v>61.17</v>
      </c>
      <c r="AB13" s="10">
        <v>62.74</v>
      </c>
      <c r="AC13" s="95">
        <v>4878200</v>
      </c>
      <c r="AD13" s="10">
        <v>62.74</v>
      </c>
      <c r="AE13" s="2">
        <f t="shared" si="0"/>
        <v>1.7800000000000011</v>
      </c>
      <c r="AF13" s="138">
        <f t="shared" si="1"/>
        <v>-1.5225239365876608E-2</v>
      </c>
    </row>
    <row r="14" spans="1:32" x14ac:dyDescent="0.25">
      <c r="X14" s="133">
        <v>42682</v>
      </c>
      <c r="Y14" s="10">
        <v>61.86</v>
      </c>
      <c r="Z14" s="10">
        <v>63.93</v>
      </c>
      <c r="AA14" s="10">
        <v>61.84</v>
      </c>
      <c r="AB14" s="10">
        <v>63.71</v>
      </c>
      <c r="AC14" s="95">
        <v>4596800</v>
      </c>
      <c r="AD14" s="10">
        <v>63.71</v>
      </c>
      <c r="AE14" s="2">
        <f t="shared" si="0"/>
        <v>2.0899999999999963</v>
      </c>
      <c r="AF14" s="138">
        <f t="shared" si="1"/>
        <v>3.0405951803331721E-2</v>
      </c>
    </row>
    <row r="15" spans="1:32" x14ac:dyDescent="0.25">
      <c r="X15" s="133">
        <v>42681</v>
      </c>
      <c r="Y15" s="10">
        <v>61.03</v>
      </c>
      <c r="Z15" s="10">
        <v>61.94</v>
      </c>
      <c r="AA15" s="10">
        <v>60.91</v>
      </c>
      <c r="AB15" s="10">
        <v>61.83</v>
      </c>
      <c r="AC15" s="95">
        <v>3146400</v>
      </c>
      <c r="AD15" s="10">
        <v>61.83</v>
      </c>
      <c r="AE15" s="2">
        <f t="shared" si="0"/>
        <v>1.0300000000000011</v>
      </c>
      <c r="AF15" s="138">
        <f t="shared" si="1"/>
        <v>1.9455894476504421E-2</v>
      </c>
    </row>
    <row r="16" spans="1:32" x14ac:dyDescent="0.25">
      <c r="X16" s="133">
        <v>42678</v>
      </c>
      <c r="Y16" s="10">
        <v>61.05</v>
      </c>
      <c r="Z16" s="10">
        <v>61.21</v>
      </c>
      <c r="AA16" s="10">
        <v>60.65</v>
      </c>
      <c r="AB16" s="10">
        <v>60.65</v>
      </c>
      <c r="AC16" s="95">
        <v>2559600</v>
      </c>
      <c r="AD16" s="10">
        <v>60.65</v>
      </c>
      <c r="AE16" s="2">
        <f t="shared" si="0"/>
        <v>0.56000000000000227</v>
      </c>
      <c r="AF16" s="138">
        <f t="shared" si="1"/>
        <v>-7.6897905759162333E-3</v>
      </c>
    </row>
    <row r="17" spans="1:32" x14ac:dyDescent="0.25">
      <c r="X17" s="133">
        <v>42677</v>
      </c>
      <c r="Y17" s="10">
        <v>61.36</v>
      </c>
      <c r="Z17" s="10">
        <v>61.67</v>
      </c>
      <c r="AA17" s="10">
        <v>61.05</v>
      </c>
      <c r="AB17" s="10">
        <v>61.12</v>
      </c>
      <c r="AC17" s="95">
        <v>2317100</v>
      </c>
      <c r="AD17" s="10">
        <v>61.12</v>
      </c>
      <c r="AE17" s="2">
        <f t="shared" si="0"/>
        <v>0.62000000000000455</v>
      </c>
      <c r="AF17" s="138">
        <f t="shared" si="1"/>
        <v>-4.2359074617139836E-3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42676</v>
      </c>
      <c r="Y18" s="10">
        <v>61.62</v>
      </c>
      <c r="Z18" s="10">
        <v>61.91</v>
      </c>
      <c r="AA18" s="10">
        <v>61.36</v>
      </c>
      <c r="AB18" s="10">
        <v>61.38</v>
      </c>
      <c r="AC18" s="95">
        <v>2889600</v>
      </c>
      <c r="AD18" s="10">
        <v>61.38</v>
      </c>
      <c r="AE18" s="2">
        <f t="shared" si="0"/>
        <v>0.54999999999999716</v>
      </c>
      <c r="AF18" s="138">
        <f t="shared" si="1"/>
        <v>-4.0564660068148628E-3</v>
      </c>
    </row>
    <row r="19" spans="1:32" x14ac:dyDescent="0.25">
      <c r="X19" s="133">
        <v>42675</v>
      </c>
      <c r="Y19" s="10">
        <v>62.16</v>
      </c>
      <c r="Z19" s="10">
        <v>62.19</v>
      </c>
      <c r="AA19" s="10">
        <v>61.39</v>
      </c>
      <c r="AB19" s="10">
        <v>61.63</v>
      </c>
      <c r="AC19" s="95">
        <v>3449700</v>
      </c>
      <c r="AD19" s="10">
        <v>61.63</v>
      </c>
      <c r="AE19" s="2">
        <f t="shared" si="0"/>
        <v>0.79999999999999716</v>
      </c>
      <c r="AF19" s="138">
        <f t="shared" si="1"/>
        <v>-5.6469828977088188E-3</v>
      </c>
    </row>
    <row r="20" spans="1:32" x14ac:dyDescent="0.25">
      <c r="X20" s="133">
        <v>42674</v>
      </c>
      <c r="Y20" s="10">
        <v>61.7</v>
      </c>
      <c r="Z20" s="10">
        <v>62.02</v>
      </c>
      <c r="AA20" s="10">
        <v>61.5</v>
      </c>
      <c r="AB20" s="10">
        <v>61.98</v>
      </c>
      <c r="AC20" s="95">
        <v>2745300</v>
      </c>
      <c r="AD20" s="10">
        <v>61.98</v>
      </c>
      <c r="AE20" s="2">
        <f t="shared" si="0"/>
        <v>0.52000000000000313</v>
      </c>
      <c r="AF20" s="138">
        <f t="shared" si="1"/>
        <v>5.1897502432696196E-3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42671</v>
      </c>
      <c r="Y21" s="10">
        <v>60.84</v>
      </c>
      <c r="Z21" s="10">
        <v>61.85</v>
      </c>
      <c r="AA21" s="10">
        <v>60.79</v>
      </c>
      <c r="AB21" s="10">
        <v>61.66</v>
      </c>
      <c r="AC21" s="95">
        <v>2750100</v>
      </c>
      <c r="AD21" s="10">
        <v>61.66</v>
      </c>
      <c r="AE21" s="2">
        <f t="shared" si="0"/>
        <v>1.0600000000000023</v>
      </c>
      <c r="AF21" s="138">
        <f t="shared" si="1"/>
        <v>1.5480895915678472E-2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42670</v>
      </c>
      <c r="Y22" s="10">
        <v>61.01</v>
      </c>
      <c r="Z22" s="10">
        <v>61.22</v>
      </c>
      <c r="AA22" s="10">
        <v>60.63</v>
      </c>
      <c r="AB22" s="10">
        <v>60.72</v>
      </c>
      <c r="AC22" s="95">
        <v>2277500</v>
      </c>
      <c r="AD22" s="10">
        <v>60.72</v>
      </c>
      <c r="AE22" s="2">
        <f t="shared" si="0"/>
        <v>0.58999999999999631</v>
      </c>
      <c r="AF22" s="138">
        <f t="shared" si="1"/>
        <v>-1.9723865877713243E-3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42669</v>
      </c>
      <c r="Y23" s="10">
        <v>61.2</v>
      </c>
      <c r="Z23" s="10">
        <v>61.32</v>
      </c>
      <c r="AA23" s="10">
        <v>60.77</v>
      </c>
      <c r="AB23" s="10">
        <v>60.84</v>
      </c>
      <c r="AC23" s="95">
        <v>1852600</v>
      </c>
      <c r="AD23" s="10">
        <v>60.84</v>
      </c>
      <c r="AE23" s="2">
        <f t="shared" si="0"/>
        <v>0.54999999999999716</v>
      </c>
      <c r="AF23" s="138">
        <f t="shared" si="1"/>
        <v>-4.2553191489361764E-3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42668</v>
      </c>
      <c r="Y24" s="10">
        <v>60.97</v>
      </c>
      <c r="Z24" s="10">
        <v>61.14</v>
      </c>
      <c r="AA24" s="10">
        <v>60.85</v>
      </c>
      <c r="AB24" s="10">
        <v>61.1</v>
      </c>
      <c r="AC24" s="95">
        <v>2012000</v>
      </c>
      <c r="AD24" s="10">
        <v>61.1</v>
      </c>
      <c r="AE24" s="2">
        <f t="shared" si="0"/>
        <v>0.28999999999999915</v>
      </c>
      <c r="AF24" s="138">
        <f t="shared" si="1"/>
        <v>3.4488421744129916E-3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42667</v>
      </c>
      <c r="Y25" s="10">
        <v>60.99</v>
      </c>
      <c r="Z25" s="10">
        <v>61.24</v>
      </c>
      <c r="AA25" s="10">
        <v>60.58</v>
      </c>
      <c r="AB25" s="10">
        <v>60.89</v>
      </c>
      <c r="AC25" s="95">
        <v>3040500</v>
      </c>
      <c r="AD25" s="10">
        <v>60.89</v>
      </c>
      <c r="AE25" s="2">
        <f t="shared" si="0"/>
        <v>0.66000000000000369</v>
      </c>
      <c r="AF25" s="138">
        <f t="shared" si="1"/>
        <v>2.9649151704826959E-3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42664</v>
      </c>
      <c r="Y26" s="10">
        <v>60.79</v>
      </c>
      <c r="Z26" s="10">
        <v>60.92</v>
      </c>
      <c r="AA26" s="10">
        <v>60.44</v>
      </c>
      <c r="AB26" s="10">
        <v>60.71</v>
      </c>
      <c r="AC26" s="95">
        <v>3710000</v>
      </c>
      <c r="AD26" s="10">
        <v>60.71</v>
      </c>
      <c r="AE26" s="2">
        <f t="shared" si="0"/>
        <v>0.48000000000000398</v>
      </c>
      <c r="AF26" s="138">
        <f t="shared" si="1"/>
        <v>-4.7540983606557674E-3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42663</v>
      </c>
      <c r="Y27" s="10">
        <v>61.56</v>
      </c>
      <c r="Z27" s="10">
        <v>61.56</v>
      </c>
      <c r="AA27" s="10">
        <v>60.94</v>
      </c>
      <c r="AB27" s="10">
        <v>61</v>
      </c>
      <c r="AC27" s="95">
        <v>4403100</v>
      </c>
      <c r="AD27" s="10">
        <v>61</v>
      </c>
      <c r="AE27" s="2">
        <f t="shared" si="0"/>
        <v>0.62000000000000455</v>
      </c>
      <c r="AF27" s="138">
        <f t="shared" si="1"/>
        <v>-9.257755400357337E-3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42662</v>
      </c>
      <c r="Y28" s="10">
        <v>61.95</v>
      </c>
      <c r="Z28" s="10">
        <v>61.95</v>
      </c>
      <c r="AA28" s="10">
        <v>61.34</v>
      </c>
      <c r="AB28" s="10">
        <v>61.57</v>
      </c>
      <c r="AC28" s="95">
        <v>4423300</v>
      </c>
      <c r="AD28" s="10">
        <v>61.57</v>
      </c>
      <c r="AE28" s="2">
        <f t="shared" si="0"/>
        <v>0.60999999999999943</v>
      </c>
      <c r="AF28" s="138">
        <f t="shared" si="1"/>
        <v>-5.4918429979000649E-3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42661</v>
      </c>
      <c r="Y29" s="10">
        <v>62.24</v>
      </c>
      <c r="Z29" s="10">
        <v>62.25</v>
      </c>
      <c r="AA29" s="10">
        <v>61.73</v>
      </c>
      <c r="AB29" s="10">
        <v>61.91</v>
      </c>
      <c r="AC29" s="95">
        <v>5041300</v>
      </c>
      <c r="AD29" s="10">
        <v>61.91</v>
      </c>
      <c r="AE29" s="2">
        <f t="shared" si="0"/>
        <v>0.52000000000000313</v>
      </c>
      <c r="AF29" s="138">
        <f t="shared" si="1"/>
        <v>2.2664723976038026E-3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42660</v>
      </c>
      <c r="Y30" s="10">
        <v>62.48</v>
      </c>
      <c r="Z30" s="10">
        <v>62.48</v>
      </c>
      <c r="AA30" s="10">
        <v>61.71</v>
      </c>
      <c r="AB30" s="10">
        <v>61.77</v>
      </c>
      <c r="AC30" s="95">
        <v>3404100</v>
      </c>
      <c r="AD30" s="10">
        <v>61.77</v>
      </c>
      <c r="AE30" s="2">
        <f t="shared" si="0"/>
        <v>0.76999999999999602</v>
      </c>
      <c r="AF30" s="138">
        <f t="shared" si="1"/>
        <v>-1.6186468112655561E-4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42657</v>
      </c>
      <c r="Y31" s="10">
        <v>62.42</v>
      </c>
      <c r="Z31" s="10">
        <v>62.48</v>
      </c>
      <c r="AA31" s="10">
        <v>61.73</v>
      </c>
      <c r="AB31" s="10">
        <v>61.78</v>
      </c>
      <c r="AC31" s="95">
        <v>3337200</v>
      </c>
      <c r="AD31" s="10">
        <v>61.78</v>
      </c>
      <c r="AE31" s="2">
        <f t="shared" si="0"/>
        <v>0.75</v>
      </c>
      <c r="AF31" s="138">
        <f t="shared" si="1"/>
        <v>-7.0716811314689432E-3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42656</v>
      </c>
      <c r="Y32" s="10">
        <v>61.76</v>
      </c>
      <c r="Z32" s="10">
        <v>62.26</v>
      </c>
      <c r="AA32" s="10">
        <v>61.68</v>
      </c>
      <c r="AB32" s="10">
        <v>62.22</v>
      </c>
      <c r="AC32" s="95">
        <v>2683200</v>
      </c>
      <c r="AD32" s="10">
        <v>62.22</v>
      </c>
      <c r="AE32" s="2">
        <f t="shared" si="0"/>
        <v>0.57999999999999829</v>
      </c>
      <c r="AF32" s="138">
        <f t="shared" si="1"/>
        <v>1.4485755673587786E-3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42655</v>
      </c>
      <c r="Y33" s="10">
        <v>62.17</v>
      </c>
      <c r="Z33" s="10">
        <v>62.31</v>
      </c>
      <c r="AA33" s="10">
        <v>61.89</v>
      </c>
      <c r="AB33" s="10">
        <v>62.13</v>
      </c>
      <c r="AC33" s="95">
        <v>2832500</v>
      </c>
      <c r="AD33" s="10">
        <v>62.13</v>
      </c>
      <c r="AE33" s="2">
        <f t="shared" si="0"/>
        <v>0.42000000000000171</v>
      </c>
      <c r="AF33" s="138">
        <f t="shared" si="1"/>
        <v>2.9055690072639084E-3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42654</v>
      </c>
      <c r="Y34" s="10">
        <v>62.28</v>
      </c>
      <c r="Z34" s="10">
        <v>62.38</v>
      </c>
      <c r="AA34" s="10">
        <v>61.71</v>
      </c>
      <c r="AB34" s="10">
        <v>61.95</v>
      </c>
      <c r="AC34" s="95">
        <v>3007500</v>
      </c>
      <c r="AD34" s="10">
        <v>61.95</v>
      </c>
      <c r="AE34" s="2">
        <f t="shared" si="0"/>
        <v>0.67000000000000171</v>
      </c>
      <c r="AF34" s="138">
        <f t="shared" si="1"/>
        <v>-7.8475336322869627E-3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42653</v>
      </c>
      <c r="Y35" s="10">
        <v>62.45</v>
      </c>
      <c r="Z35" s="10">
        <v>62.77</v>
      </c>
      <c r="AA35" s="10">
        <v>62.17</v>
      </c>
      <c r="AB35" s="10">
        <v>62.44</v>
      </c>
      <c r="AC35" s="95">
        <v>2847000</v>
      </c>
      <c r="AD35" s="10">
        <v>62.44</v>
      </c>
      <c r="AE35" s="2">
        <f t="shared" si="0"/>
        <v>0.60000000000000142</v>
      </c>
      <c r="AF35" s="138">
        <f t="shared" si="1"/>
        <v>4.9895380653468546E-3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42650</v>
      </c>
      <c r="Y36" s="10">
        <v>62.4</v>
      </c>
      <c r="Z36" s="10">
        <v>62.59</v>
      </c>
      <c r="AA36" s="10">
        <v>61.64</v>
      </c>
      <c r="AB36" s="10">
        <v>62.13</v>
      </c>
      <c r="AC36" s="95">
        <v>2759300</v>
      </c>
      <c r="AD36" s="10">
        <v>62.13</v>
      </c>
      <c r="AE36" s="2">
        <f t="shared" si="0"/>
        <v>0.95000000000000284</v>
      </c>
      <c r="AF36" s="138">
        <f t="shared" si="1"/>
        <v>-4.6459468119192104E-3</v>
      </c>
    </row>
    <row r="37" spans="1:32" x14ac:dyDescent="0.25">
      <c r="X37" s="133">
        <v>42649</v>
      </c>
      <c r="Y37" s="10">
        <v>62.16</v>
      </c>
      <c r="Z37" s="10">
        <v>62.65</v>
      </c>
      <c r="AA37" s="10">
        <v>62.02</v>
      </c>
      <c r="AB37" s="10">
        <v>62.42</v>
      </c>
      <c r="AC37" s="95">
        <v>3091400</v>
      </c>
      <c r="AD37" s="10">
        <v>62.42</v>
      </c>
      <c r="AE37" s="2">
        <f t="shared" si="0"/>
        <v>0.62999999999999545</v>
      </c>
      <c r="AF37" s="138">
        <f t="shared" si="1"/>
        <v>9.6215522771014861E-4</v>
      </c>
    </row>
    <row r="38" spans="1:32" x14ac:dyDescent="0.25">
      <c r="X38" s="133">
        <v>42648</v>
      </c>
      <c r="Y38" s="10">
        <v>62.61</v>
      </c>
      <c r="Z38" s="10">
        <v>62.88</v>
      </c>
      <c r="AA38" s="10">
        <v>62.03</v>
      </c>
      <c r="AB38" s="10">
        <v>62.36</v>
      </c>
      <c r="AC38" s="95">
        <v>5118100</v>
      </c>
      <c r="AD38" s="10">
        <v>62.36</v>
      </c>
      <c r="AE38" s="2">
        <f t="shared" si="0"/>
        <v>0.85000000000000142</v>
      </c>
      <c r="AF38" s="138" t="e">
        <f t="shared" si="1"/>
        <v>#DIV/0!</v>
      </c>
    </row>
    <row r="39" spans="1:32" x14ac:dyDescent="0.25">
      <c r="X39" s="133">
        <v>42648</v>
      </c>
      <c r="Y39" s="10" t="s">
        <v>255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L40" t="s">
        <v>218</v>
      </c>
      <c r="M40" s="2">
        <f>M49+K49-F49</f>
        <v>49.949999999999818</v>
      </c>
      <c r="X40" s="133">
        <v>42647</v>
      </c>
      <c r="Y40" s="10">
        <v>63.86</v>
      </c>
      <c r="Z40" s="10">
        <v>63.92</v>
      </c>
      <c r="AA40" s="10">
        <v>62.89</v>
      </c>
      <c r="AB40" s="10">
        <v>63.05</v>
      </c>
      <c r="AC40" s="95">
        <v>3618000</v>
      </c>
      <c r="AD40" s="10">
        <v>62.57</v>
      </c>
      <c r="AE40" s="2">
        <f t="shared" si="0"/>
        <v>1.0300000000000011</v>
      </c>
      <c r="AF40" s="138">
        <f t="shared" si="1"/>
        <v>-1.2935794289320124E-2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618" t="s">
        <v>78</v>
      </c>
      <c r="P41" s="618"/>
      <c r="X41" s="133">
        <v>42646</v>
      </c>
      <c r="Y41" s="10">
        <v>63.76</v>
      </c>
      <c r="Z41" s="10">
        <v>64.02</v>
      </c>
      <c r="AA41" s="10">
        <v>63.38</v>
      </c>
      <c r="AB41" s="10">
        <v>63.88</v>
      </c>
      <c r="AC41" s="95">
        <v>2758800</v>
      </c>
      <c r="AD41" s="10">
        <v>63.39</v>
      </c>
      <c r="AE41" s="2">
        <f t="shared" si="0"/>
        <v>0.63999999999999346</v>
      </c>
      <c r="AF41" s="138">
        <f t="shared" si="1"/>
        <v>0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68.926000000000002</v>
      </c>
      <c r="Q42" s="2"/>
      <c r="T42" s="91"/>
      <c r="X42" s="133">
        <v>42643</v>
      </c>
      <c r="Y42" s="10">
        <v>63.92</v>
      </c>
      <c r="Z42" s="10">
        <v>64.180000000000007</v>
      </c>
      <c r="AA42" s="10">
        <v>63.69</v>
      </c>
      <c r="AB42" s="10">
        <v>63.88</v>
      </c>
      <c r="AC42" s="95">
        <v>3328400</v>
      </c>
      <c r="AD42" s="10">
        <v>63.39</v>
      </c>
      <c r="AE42" s="2">
        <f t="shared" si="0"/>
        <v>0.49000000000000909</v>
      </c>
      <c r="AF42" s="138">
        <f t="shared" si="1"/>
        <v>3.323836657169954E-3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8">O43*$Q$4</f>
        <v>68.299400000000006</v>
      </c>
      <c r="Q43" s="2"/>
      <c r="T43" s="128" t="s">
        <v>98</v>
      </c>
      <c r="U43" s="129">
        <v>61.48</v>
      </c>
      <c r="X43" s="133">
        <v>42642</v>
      </c>
      <c r="Y43" s="10">
        <v>64.05</v>
      </c>
      <c r="Z43" s="10">
        <v>64.39</v>
      </c>
      <c r="AA43" s="10">
        <v>63.65</v>
      </c>
      <c r="AB43" s="10">
        <v>63.66</v>
      </c>
      <c r="AC43" s="95">
        <v>3006600</v>
      </c>
      <c r="AD43" s="10">
        <v>63.18</v>
      </c>
      <c r="AE43" s="2">
        <f t="shared" si="0"/>
        <v>0.74000000000000199</v>
      </c>
      <c r="AF43" s="138">
        <f t="shared" si="1"/>
        <v>-6.447554646957121E-3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8"/>
        <v>67.672799999999995</v>
      </c>
      <c r="Q44" s="2"/>
      <c r="T44" s="93" t="s">
        <v>99</v>
      </c>
      <c r="U44" s="130">
        <v>61.74</v>
      </c>
      <c r="X44" s="133">
        <v>42641</v>
      </c>
      <c r="Y44" s="10">
        <v>64.150000000000006</v>
      </c>
      <c r="Z44" s="10">
        <v>64.19</v>
      </c>
      <c r="AA44" s="10">
        <v>63.76</v>
      </c>
      <c r="AB44" s="10">
        <v>64.08</v>
      </c>
      <c r="AC44" s="95">
        <v>2474900</v>
      </c>
      <c r="AD44" s="10">
        <v>63.59</v>
      </c>
      <c r="AE44" s="2">
        <f t="shared" si="0"/>
        <v>0.42999999999999972</v>
      </c>
      <c r="AF44" s="138">
        <f t="shared" si="1"/>
        <v>2.5224657102318471E-3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8"/>
        <v>67.046199999999999</v>
      </c>
      <c r="Q45" s="2"/>
      <c r="T45" s="93" t="s">
        <v>100</v>
      </c>
      <c r="U45" s="130" t="s">
        <v>631</v>
      </c>
      <c r="X45" s="133">
        <v>42640</v>
      </c>
      <c r="Y45" s="10">
        <v>64.06</v>
      </c>
      <c r="Z45" s="10">
        <v>64.08</v>
      </c>
      <c r="AA45" s="10">
        <v>63.56</v>
      </c>
      <c r="AB45" s="10">
        <v>63.92</v>
      </c>
      <c r="AC45" s="95">
        <v>2693100</v>
      </c>
      <c r="AD45" s="10">
        <v>63.43</v>
      </c>
      <c r="AE45" s="2">
        <f t="shared" si="0"/>
        <v>0.51999999999999602</v>
      </c>
      <c r="AF45" s="138">
        <f t="shared" si="1"/>
        <v>3.1540766440629753E-4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8"/>
        <v>66.419600000000003</v>
      </c>
      <c r="Q46" s="2"/>
      <c r="T46" s="93" t="s">
        <v>101</v>
      </c>
      <c r="U46" s="130" t="s">
        <v>632</v>
      </c>
      <c r="X46" s="133">
        <v>42639</v>
      </c>
      <c r="Y46" s="10">
        <v>64.45</v>
      </c>
      <c r="Z46" s="10">
        <v>64.48</v>
      </c>
      <c r="AA46" s="10">
        <v>63.8</v>
      </c>
      <c r="AB46" s="10">
        <v>63.9</v>
      </c>
      <c r="AC46" s="95">
        <v>3176500</v>
      </c>
      <c r="AD46" s="10">
        <v>63.41</v>
      </c>
      <c r="AE46" s="2">
        <f t="shared" si="0"/>
        <v>0.68000000000000682</v>
      </c>
      <c r="AF46" s="138">
        <f t="shared" si="1"/>
        <v>-1.1689526184538668E-2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8"/>
        <v>65.792999999999992</v>
      </c>
      <c r="Q47" s="2"/>
      <c r="T47" s="93" t="s">
        <v>102</v>
      </c>
      <c r="U47" s="130">
        <v>66.56</v>
      </c>
      <c r="X47" s="133">
        <v>42636</v>
      </c>
      <c r="Y47" s="10">
        <v>64.89</v>
      </c>
      <c r="Z47" s="10">
        <v>65.239999999999995</v>
      </c>
      <c r="AA47" s="10">
        <v>64.650000000000006</v>
      </c>
      <c r="AB47" s="10">
        <v>64.650000000000006</v>
      </c>
      <c r="AC47" s="95">
        <v>3252600</v>
      </c>
      <c r="AD47" s="10">
        <v>64.16</v>
      </c>
      <c r="AE47" s="2">
        <f t="shared" si="0"/>
        <v>0.5899999999999892</v>
      </c>
      <c r="AF47" s="138">
        <f t="shared" si="1"/>
        <v>-6.1957868649319403E-3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8"/>
        <v>65.166399999999996</v>
      </c>
      <c r="Q48" s="2"/>
      <c r="T48" s="93" t="s">
        <v>103</v>
      </c>
      <c r="U48" s="130">
        <v>0.62078900000000004</v>
      </c>
      <c r="X48" s="133">
        <v>42635</v>
      </c>
      <c r="Y48" s="10">
        <v>65.260000000000005</v>
      </c>
      <c r="Z48" s="10">
        <v>65.569999999999993</v>
      </c>
      <c r="AA48" s="10">
        <v>64.790000000000006</v>
      </c>
      <c r="AB48" s="10">
        <v>65.06</v>
      </c>
      <c r="AC48" s="95">
        <v>4140200</v>
      </c>
      <c r="AD48" s="10">
        <v>64.56</v>
      </c>
      <c r="AE48" s="2">
        <f t="shared" si="0"/>
        <v>0.77999999999998693</v>
      </c>
      <c r="AF48" s="138">
        <f t="shared" si="1"/>
        <v>-3.0883261272390827E-3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64.5398</v>
      </c>
      <c r="Q49" s="2"/>
      <c r="T49" s="93" t="s">
        <v>122</v>
      </c>
      <c r="U49" s="130" t="s">
        <v>337</v>
      </c>
      <c r="X49" s="133">
        <v>42634</v>
      </c>
      <c r="Y49" s="10">
        <v>64.06</v>
      </c>
      <c r="Z49" s="10">
        <v>65.37</v>
      </c>
      <c r="AA49" s="10">
        <v>63.15</v>
      </c>
      <c r="AB49" s="10">
        <v>65.260000000000005</v>
      </c>
      <c r="AC49" s="95">
        <v>5468900</v>
      </c>
      <c r="AD49" s="10">
        <v>64.760000000000005</v>
      </c>
      <c r="AE49" s="2">
        <f t="shared" si="0"/>
        <v>2.220000000000006</v>
      </c>
      <c r="AF49" s="138">
        <f t="shared" si="1"/>
        <v>8.5656439806884865E-3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8"/>
        <v>63.913199999999996</v>
      </c>
      <c r="Q50" s="2"/>
      <c r="T50" s="93"/>
      <c r="U50" s="130"/>
      <c r="X50" s="133">
        <v>42633</v>
      </c>
      <c r="Y50" s="10">
        <v>65.2</v>
      </c>
      <c r="Z50" s="10">
        <v>65.400000000000006</v>
      </c>
      <c r="AA50" s="10">
        <v>64.66</v>
      </c>
      <c r="AB50" s="10">
        <v>64.7</v>
      </c>
      <c r="AC50" s="95">
        <v>3527600</v>
      </c>
      <c r="AD50" s="10">
        <v>64.209999999999994</v>
      </c>
      <c r="AE50" s="2">
        <f t="shared" si="0"/>
        <v>0.74000000000000909</v>
      </c>
      <c r="AF50" s="138">
        <f t="shared" si="1"/>
        <v>-7.7267810230258194E-3</v>
      </c>
    </row>
    <row r="51" spans="1:32" x14ac:dyDescent="0.25">
      <c r="O51" s="83">
        <v>1.01</v>
      </c>
      <c r="P51" s="83">
        <f t="shared" si="8"/>
        <v>63.2866</v>
      </c>
      <c r="Q51" s="2"/>
      <c r="T51" s="93" t="s">
        <v>105</v>
      </c>
      <c r="U51" s="130" t="s">
        <v>633</v>
      </c>
      <c r="X51" s="133">
        <v>42632</v>
      </c>
      <c r="Y51" s="10">
        <v>65.05</v>
      </c>
      <c r="Z51" s="10">
        <v>65.510000000000005</v>
      </c>
      <c r="AA51" s="10">
        <v>64.959999999999994</v>
      </c>
      <c r="AB51" s="10">
        <v>65.209999999999994</v>
      </c>
      <c r="AC51" s="95">
        <v>2546000</v>
      </c>
      <c r="AD51" s="10">
        <v>64.709999999999994</v>
      </c>
      <c r="AE51" s="2">
        <f t="shared" si="0"/>
        <v>0.55000000000001137</v>
      </c>
      <c r="AF51" s="138">
        <f t="shared" si="1"/>
        <v>3.0916679548620429E-4</v>
      </c>
    </row>
    <row r="52" spans="1:32" x14ac:dyDescent="0.25">
      <c r="O52" s="83">
        <v>1</v>
      </c>
      <c r="P52" s="83">
        <f t="shared" si="8"/>
        <v>62.66</v>
      </c>
      <c r="Q52" s="2"/>
      <c r="T52" s="93" t="s">
        <v>106</v>
      </c>
      <c r="U52" s="130" t="s">
        <v>298</v>
      </c>
      <c r="X52" s="133">
        <v>42629</v>
      </c>
      <c r="Y52" s="10">
        <v>65.260000000000005</v>
      </c>
      <c r="Z52" s="10">
        <v>65.459999999999994</v>
      </c>
      <c r="AA52" s="10">
        <v>64.83</v>
      </c>
      <c r="AB52" s="10">
        <v>65.19</v>
      </c>
      <c r="AC52" s="95">
        <v>3705300</v>
      </c>
      <c r="AD52" s="10">
        <v>64.69</v>
      </c>
      <c r="AE52" s="2">
        <f t="shared" si="0"/>
        <v>0.62999999999999545</v>
      </c>
      <c r="AF52" s="138">
        <f t="shared" si="1"/>
        <v>-5.3813038130382518E-3</v>
      </c>
    </row>
    <row r="53" spans="1:32" x14ac:dyDescent="0.25">
      <c r="O53" s="83">
        <v>0.99</v>
      </c>
      <c r="P53" s="83">
        <f t="shared" si="8"/>
        <v>62.033399999999993</v>
      </c>
      <c r="Q53" s="2"/>
      <c r="T53" s="539" t="s">
        <v>107</v>
      </c>
      <c r="U53" s="131">
        <v>1069482</v>
      </c>
      <c r="X53" s="133">
        <v>42628</v>
      </c>
      <c r="Y53" s="10">
        <v>65.22</v>
      </c>
      <c r="Z53" s="10">
        <v>65.72</v>
      </c>
      <c r="AA53" s="10">
        <v>65.14</v>
      </c>
      <c r="AB53" s="10">
        <v>65.540000000000006</v>
      </c>
      <c r="AC53" s="95">
        <v>2821300</v>
      </c>
      <c r="AD53" s="10">
        <v>65.040000000000006</v>
      </c>
      <c r="AE53" s="2">
        <f t="shared" si="0"/>
        <v>0.57999999999999829</v>
      </c>
      <c r="AF53" s="138">
        <f t="shared" si="1"/>
        <v>9.2336103416434945E-4</v>
      </c>
    </row>
    <row r="54" spans="1:32" x14ac:dyDescent="0.25">
      <c r="O54" s="83">
        <v>0.98</v>
      </c>
      <c r="P54" s="83">
        <f t="shared" si="8"/>
        <v>61.406799999999997</v>
      </c>
      <c r="Q54" s="2"/>
      <c r="T54" s="539" t="s">
        <v>110</v>
      </c>
      <c r="U54" s="131">
        <v>3389640</v>
      </c>
      <c r="X54" s="133">
        <v>42627</v>
      </c>
      <c r="Y54" s="10">
        <v>65.81</v>
      </c>
      <c r="Z54" s="10">
        <v>66.010000000000005</v>
      </c>
      <c r="AA54" s="10">
        <v>65.209999999999994</v>
      </c>
      <c r="AB54" s="10">
        <v>65.48</v>
      </c>
      <c r="AC54" s="95">
        <v>3010700</v>
      </c>
      <c r="AD54" s="10">
        <v>64.98</v>
      </c>
      <c r="AE54" s="2">
        <f t="shared" si="0"/>
        <v>0.80000000000001137</v>
      </c>
      <c r="AF54" s="138">
        <f t="shared" si="1"/>
        <v>-1.8433179723500448E-3</v>
      </c>
    </row>
    <row r="55" spans="1:32" x14ac:dyDescent="0.25">
      <c r="O55" s="83">
        <v>0.97</v>
      </c>
      <c r="P55" s="83">
        <f t="shared" si="8"/>
        <v>60.780199999999994</v>
      </c>
      <c r="T55" s="93" t="s">
        <v>108</v>
      </c>
      <c r="U55" s="130" t="s">
        <v>634</v>
      </c>
      <c r="X55" s="133">
        <v>42626</v>
      </c>
      <c r="Y55" s="10">
        <v>66.489999999999995</v>
      </c>
      <c r="Z55" s="10">
        <v>66.53</v>
      </c>
      <c r="AA55" s="10">
        <v>65.55</v>
      </c>
      <c r="AB55" s="10">
        <v>65.599999999999994</v>
      </c>
      <c r="AC55" s="95">
        <v>3536400</v>
      </c>
      <c r="AD55" s="10">
        <v>65.099999999999994</v>
      </c>
      <c r="AE55" s="2">
        <f t="shared" si="0"/>
        <v>0.98000000000000398</v>
      </c>
      <c r="AF55" s="138">
        <f t="shared" si="1"/>
        <v>-1.0337488598358258E-2</v>
      </c>
    </row>
    <row r="56" spans="1:32" x14ac:dyDescent="0.25">
      <c r="O56" s="83">
        <v>0.96</v>
      </c>
      <c r="P56" s="83">
        <f t="shared" si="8"/>
        <v>60.153599999999997</v>
      </c>
      <c r="T56" s="93" t="s">
        <v>111</v>
      </c>
      <c r="U56" s="130">
        <v>22.65</v>
      </c>
      <c r="X56" s="133">
        <v>42625</v>
      </c>
      <c r="Y56" s="10">
        <v>65</v>
      </c>
      <c r="Z56" s="10">
        <v>66.42</v>
      </c>
      <c r="AA56" s="10">
        <v>65</v>
      </c>
      <c r="AB56" s="10">
        <v>66.28</v>
      </c>
      <c r="AC56" s="95">
        <v>4290800</v>
      </c>
      <c r="AD56" s="10">
        <v>65.78</v>
      </c>
      <c r="AE56" s="2">
        <f t="shared" si="0"/>
        <v>1.4200000000000017</v>
      </c>
      <c r="AF56" s="138">
        <f t="shared" si="1"/>
        <v>1.905499612703343E-2</v>
      </c>
    </row>
    <row r="57" spans="1:32" x14ac:dyDescent="0.25">
      <c r="O57" s="83">
        <v>0.95</v>
      </c>
      <c r="P57" s="83">
        <f t="shared" si="8"/>
        <v>59.526999999999994</v>
      </c>
      <c r="T57" s="93" t="s">
        <v>112</v>
      </c>
      <c r="U57" s="130">
        <v>2.75</v>
      </c>
      <c r="X57" s="133">
        <v>42622</v>
      </c>
      <c r="Y57" s="10">
        <v>66.97</v>
      </c>
      <c r="Z57" s="10">
        <v>66.98</v>
      </c>
      <c r="AA57" s="10">
        <v>65.05</v>
      </c>
      <c r="AB57" s="10">
        <v>65.05</v>
      </c>
      <c r="AC57" s="95">
        <v>6391300</v>
      </c>
      <c r="AD57" s="10">
        <v>64.55</v>
      </c>
      <c r="AE57" s="2">
        <f t="shared" si="0"/>
        <v>1.9300000000000068</v>
      </c>
      <c r="AF57" s="138">
        <f t="shared" si="1"/>
        <v>-3.5991636798088367E-2</v>
      </c>
    </row>
    <row r="58" spans="1:32" x14ac:dyDescent="0.25">
      <c r="O58" s="83">
        <v>0.94</v>
      </c>
      <c r="P58" s="83">
        <f t="shared" si="8"/>
        <v>58.900399999999991</v>
      </c>
      <c r="T58" s="93" t="s">
        <v>109</v>
      </c>
      <c r="U58" s="130" t="s">
        <v>635</v>
      </c>
      <c r="X58" s="133">
        <v>42621</v>
      </c>
      <c r="Y58" s="10">
        <v>67.599999999999994</v>
      </c>
      <c r="Z58" s="10">
        <v>68.069999999999993</v>
      </c>
      <c r="AA58" s="10">
        <v>67.31</v>
      </c>
      <c r="AB58" s="10">
        <v>67.47</v>
      </c>
      <c r="AC58" s="95">
        <v>4110500</v>
      </c>
      <c r="AD58" s="10">
        <v>66.959999999999994</v>
      </c>
      <c r="AE58" s="2">
        <f t="shared" si="0"/>
        <v>0.75999999999999091</v>
      </c>
      <c r="AF58" s="138">
        <f t="shared" si="1"/>
        <v>-5.4953215505718633E-3</v>
      </c>
    </row>
    <row r="59" spans="1:32" x14ac:dyDescent="0.25">
      <c r="O59" s="83">
        <v>0.93</v>
      </c>
      <c r="P59" s="83">
        <f t="shared" si="8"/>
        <v>58.273800000000001</v>
      </c>
      <c r="X59" s="133">
        <v>42620</v>
      </c>
      <c r="Y59" s="10">
        <v>70.45</v>
      </c>
      <c r="Z59" s="10">
        <v>70.64</v>
      </c>
      <c r="AA59" s="10">
        <v>67.61</v>
      </c>
      <c r="AB59" s="10">
        <v>67.849999999999994</v>
      </c>
      <c r="AC59" s="95">
        <v>6769900</v>
      </c>
      <c r="AD59" s="10">
        <v>67.33</v>
      </c>
      <c r="AE59" s="2">
        <f t="shared" si="0"/>
        <v>3.0300000000000011</v>
      </c>
      <c r="AF59" s="138">
        <f t="shared" si="1"/>
        <v>-4.306424104604889E-2</v>
      </c>
    </row>
    <row r="60" spans="1:32" x14ac:dyDescent="0.25">
      <c r="O60" s="83">
        <v>0.92</v>
      </c>
      <c r="P60" s="83">
        <f t="shared" si="8"/>
        <v>57.647199999999998</v>
      </c>
      <c r="X60" s="133">
        <v>42619</v>
      </c>
      <c r="Y60" s="10">
        <v>71.040000000000006</v>
      </c>
      <c r="Z60" s="10">
        <v>71.33</v>
      </c>
      <c r="AA60" s="10">
        <v>70.36</v>
      </c>
      <c r="AB60" s="10">
        <v>70.900000000000006</v>
      </c>
      <c r="AC60" s="95">
        <v>3566500</v>
      </c>
      <c r="AD60" s="10">
        <v>70.36</v>
      </c>
      <c r="AE60" s="2">
        <f t="shared" si="0"/>
        <v>0.96999999999999886</v>
      </c>
      <c r="AF60" s="138">
        <f t="shared" si="1"/>
        <v>-5.6818181818185653E-4</v>
      </c>
    </row>
    <row r="61" spans="1:32" x14ac:dyDescent="0.25">
      <c r="O61" s="83">
        <v>0.91</v>
      </c>
      <c r="P61" s="83">
        <f t="shared" si="8"/>
        <v>57.020600000000002</v>
      </c>
      <c r="X61" s="133">
        <v>42615</v>
      </c>
      <c r="Y61" s="10">
        <v>70.569999999999993</v>
      </c>
      <c r="Z61" s="10">
        <v>71.12</v>
      </c>
      <c r="AA61" s="10">
        <v>70.45</v>
      </c>
      <c r="AB61" s="10">
        <v>70.94</v>
      </c>
      <c r="AC61" s="95">
        <v>2446600</v>
      </c>
      <c r="AD61" s="10">
        <v>70.400000000000006</v>
      </c>
      <c r="AE61" s="2">
        <f t="shared" si="0"/>
        <v>0.67000000000000171</v>
      </c>
      <c r="AF61" s="138">
        <f t="shared" si="1"/>
        <v>1.17849956884164E-2</v>
      </c>
    </row>
    <row r="62" spans="1:32" x14ac:dyDescent="0.25">
      <c r="O62" s="83">
        <v>0.9</v>
      </c>
      <c r="P62" s="83">
        <f t="shared" si="8"/>
        <v>56.393999999999998</v>
      </c>
      <c r="X62" s="133">
        <v>42614</v>
      </c>
      <c r="Y62" s="10">
        <v>70.67</v>
      </c>
      <c r="Z62" s="10">
        <v>70.8</v>
      </c>
      <c r="AA62" s="10">
        <v>69.66</v>
      </c>
      <c r="AB62" s="10">
        <v>70.11</v>
      </c>
      <c r="AC62" s="95">
        <v>4253500</v>
      </c>
      <c r="AD62" s="10">
        <v>69.58</v>
      </c>
      <c r="AE62" s="2">
        <f t="shared" si="0"/>
        <v>1.1400000000000006</v>
      </c>
      <c r="AF62" s="138">
        <f t="shared" si="1"/>
        <v>-9.960159362549792E-3</v>
      </c>
    </row>
    <row r="63" spans="1:32" x14ac:dyDescent="0.25">
      <c r="X63" s="133">
        <v>42613</v>
      </c>
      <c r="Y63" s="10">
        <v>70.56</v>
      </c>
      <c r="Z63" s="10">
        <v>70.91</v>
      </c>
      <c r="AA63" s="10">
        <v>70.38</v>
      </c>
      <c r="AB63" s="10">
        <v>70.819999999999993</v>
      </c>
      <c r="AC63" s="95">
        <v>3776200</v>
      </c>
      <c r="AD63" s="10">
        <v>70.28</v>
      </c>
      <c r="AE63" s="2">
        <f t="shared" si="0"/>
        <v>0.53000000000000114</v>
      </c>
      <c r="AF63" s="138">
        <f t="shared" si="1"/>
        <v>4.430470201514991E-3</v>
      </c>
    </row>
    <row r="64" spans="1:32" x14ac:dyDescent="0.25">
      <c r="X64" s="133">
        <v>42612</v>
      </c>
      <c r="Y64" s="10">
        <v>71.39</v>
      </c>
      <c r="Z64" s="10">
        <v>71.58</v>
      </c>
      <c r="AA64" s="10">
        <v>70.349999999999994</v>
      </c>
      <c r="AB64" s="10">
        <v>70.510000000000005</v>
      </c>
      <c r="AC64" s="95">
        <v>4402700</v>
      </c>
      <c r="AD64" s="10">
        <v>69.97</v>
      </c>
      <c r="AE64" s="2">
        <f t="shared" si="0"/>
        <v>1.230000000000004</v>
      </c>
      <c r="AF64" s="138">
        <f t="shared" si="1"/>
        <v>-1.283860045146723E-2</v>
      </c>
    </row>
    <row r="65" spans="24:32" x14ac:dyDescent="0.25">
      <c r="X65" s="133">
        <v>42611</v>
      </c>
      <c r="Y65" s="10">
        <v>70.989999999999995</v>
      </c>
      <c r="Z65" s="10">
        <v>71.569999999999993</v>
      </c>
      <c r="AA65" s="10">
        <v>70.989999999999995</v>
      </c>
      <c r="AB65" s="10">
        <v>71.42</v>
      </c>
      <c r="AC65" s="95">
        <v>2489600</v>
      </c>
      <c r="AD65" s="10">
        <v>70.88</v>
      </c>
      <c r="AE65" s="2">
        <f t="shared" si="0"/>
        <v>0.57999999999999829</v>
      </c>
      <c r="AF65" s="138">
        <f t="shared" si="1"/>
        <v>7.8202758424570362E-3</v>
      </c>
    </row>
    <row r="66" spans="24:32" x14ac:dyDescent="0.25">
      <c r="X66" s="133">
        <v>42608</v>
      </c>
      <c r="Y66" s="10">
        <v>71.34</v>
      </c>
      <c r="Z66" s="10">
        <v>71.680000000000007</v>
      </c>
      <c r="AA66" s="10">
        <v>70.69</v>
      </c>
      <c r="AB66" s="10">
        <v>70.87</v>
      </c>
      <c r="AC66" s="95">
        <v>1975300</v>
      </c>
      <c r="AD66" s="10">
        <v>70.33</v>
      </c>
      <c r="AE66" s="2">
        <f t="shared" si="0"/>
        <v>0.99000000000000909</v>
      </c>
      <c r="AF66" s="138">
        <f t="shared" si="1"/>
        <v>-7.3394495412842931E-3</v>
      </c>
    </row>
    <row r="67" spans="24:32" x14ac:dyDescent="0.25">
      <c r="X67" s="133">
        <v>42607</v>
      </c>
      <c r="Y67" s="10">
        <v>70.819999999999993</v>
      </c>
      <c r="Z67" s="10">
        <v>71.959999999999994</v>
      </c>
      <c r="AA67" s="10">
        <v>70.760000000000005</v>
      </c>
      <c r="AB67" s="10">
        <v>71.39</v>
      </c>
      <c r="AC67" s="95">
        <v>3197300</v>
      </c>
      <c r="AD67" s="10">
        <v>70.849999999999994</v>
      </c>
      <c r="AE67" s="2">
        <f>Z67-AA67</f>
        <v>1.1999999999999886</v>
      </c>
      <c r="AF67" s="138">
        <f>AD67/AD68-1</f>
        <v>5.5350553505535416E-3</v>
      </c>
    </row>
    <row r="68" spans="24:32" x14ac:dyDescent="0.25">
      <c r="X68" s="133">
        <v>42606</v>
      </c>
      <c r="Y68" s="10">
        <v>71</v>
      </c>
      <c r="Z68" s="10">
        <v>71.06</v>
      </c>
      <c r="AA68" s="10">
        <v>70.459999999999994</v>
      </c>
      <c r="AB68" s="10">
        <v>71</v>
      </c>
      <c r="AC68" s="95">
        <v>2494700</v>
      </c>
      <c r="AD68" s="10">
        <v>70.459999999999994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34.57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34.57</v>
      </c>
      <c r="R4" s="525">
        <v>1.5299999999999999E-2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3" t="s">
        <v>56</v>
      </c>
      <c r="B31" s="63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4" t="s">
        <v>71</v>
      </c>
      <c r="B32" s="63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618" t="s">
        <v>78</v>
      </c>
      <c r="P41" s="618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38.027000000000001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37.6813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37.335599999999999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36.989900000000006</v>
      </c>
      <c r="Q45" s="2"/>
      <c r="T45" s="10" t="s">
        <v>100</v>
      </c>
      <c r="U45" s="10" t="s">
        <v>493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36.644200000000005</v>
      </c>
      <c r="Q46" s="2"/>
      <c r="T46" s="10" t="s">
        <v>101</v>
      </c>
      <c r="U46" s="10" t="s">
        <v>494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36.298500000000004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35.952800000000003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35.607100000000003</v>
      </c>
      <c r="Q49" s="2"/>
      <c r="T49" s="10" t="s">
        <v>122</v>
      </c>
      <c r="U49" s="10" t="s">
        <v>382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35.261400000000002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34.915700000000001</v>
      </c>
      <c r="Q51" s="2"/>
      <c r="T51" s="10" t="s">
        <v>105</v>
      </c>
      <c r="U51" s="10" t="s">
        <v>495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34.57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34.224299999999999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33.878599999999999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33.532899999999998</v>
      </c>
      <c r="T55" s="10" t="s">
        <v>108</v>
      </c>
      <c r="U55" s="10" t="s">
        <v>496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33.187199999999997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32.841499999999996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32.495799999999996</v>
      </c>
      <c r="T58" s="10" t="s">
        <v>109</v>
      </c>
      <c r="U58" s="10" t="s">
        <v>497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32.150100000000002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31.804400000000001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31.4587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31.113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3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42699</v>
      </c>
      <c r="X2" s="10">
        <v>143.47</v>
      </c>
      <c r="Y2" s="10">
        <v>144.21</v>
      </c>
      <c r="Z2" s="10">
        <v>142.72</v>
      </c>
      <c r="AA2" s="10">
        <v>144.18</v>
      </c>
      <c r="AB2" s="95">
        <v>803900</v>
      </c>
      <c r="AC2" s="10">
        <v>144.18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42697</v>
      </c>
      <c r="X3" s="10">
        <v>142.1</v>
      </c>
      <c r="Y3" s="10">
        <v>143.61000000000001</v>
      </c>
      <c r="Z3" s="10">
        <v>141.46</v>
      </c>
      <c r="AA3" s="10">
        <v>143.51</v>
      </c>
      <c r="AB3" s="95">
        <v>2582700</v>
      </c>
      <c r="AC3" s="10">
        <v>143.51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141.27000000000001</v>
      </c>
      <c r="R4" s="525">
        <v>6.7999999999999996E-3</v>
      </c>
      <c r="W4" s="133">
        <v>42696</v>
      </c>
      <c r="X4" s="10">
        <v>146.55000000000001</v>
      </c>
      <c r="Y4" s="10">
        <v>146.55000000000001</v>
      </c>
      <c r="Z4" s="10">
        <v>141.75</v>
      </c>
      <c r="AA4" s="10">
        <v>143</v>
      </c>
      <c r="AB4" s="95">
        <v>3227000</v>
      </c>
      <c r="AC4" s="10">
        <v>143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2825.4</v>
      </c>
      <c r="W5" s="133">
        <v>42695</v>
      </c>
      <c r="X5" s="10">
        <v>146.49</v>
      </c>
      <c r="Y5" s="10">
        <v>146.5</v>
      </c>
      <c r="Z5" s="10">
        <v>144.74</v>
      </c>
      <c r="AA5" s="10">
        <v>146.16999999999999</v>
      </c>
      <c r="AB5" s="95">
        <v>2966900</v>
      </c>
      <c r="AC5" s="10">
        <v>146.16999999999999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42692</v>
      </c>
      <c r="X6" s="10">
        <v>148.77000000000001</v>
      </c>
      <c r="Y6" s="10">
        <v>149.19999999999999</v>
      </c>
      <c r="Z6" s="10">
        <v>145.63</v>
      </c>
      <c r="AA6" s="10">
        <v>145.81</v>
      </c>
      <c r="AB6" s="95">
        <v>2576900</v>
      </c>
      <c r="AC6" s="10">
        <v>145.81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199.27000000000021</v>
      </c>
      <c r="R7" s="30">
        <v>42733</v>
      </c>
      <c r="W7" s="133">
        <v>42691</v>
      </c>
      <c r="X7" s="10">
        <v>149.59</v>
      </c>
      <c r="Y7" s="10">
        <v>149.87</v>
      </c>
      <c r="Z7" s="10">
        <v>148.41999999999999</v>
      </c>
      <c r="AA7" s="10">
        <v>148.88</v>
      </c>
      <c r="AB7" s="95">
        <v>1539300</v>
      </c>
      <c r="AC7" s="10">
        <v>148.88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27.800000000000182</v>
      </c>
      <c r="W8" s="133">
        <v>42690</v>
      </c>
      <c r="X8" s="10">
        <v>148.88</v>
      </c>
      <c r="Y8" s="10">
        <v>150.12</v>
      </c>
      <c r="Z8" s="10">
        <v>148.63</v>
      </c>
      <c r="AA8" s="10">
        <v>149.49</v>
      </c>
      <c r="AB8" s="95">
        <v>1590200</v>
      </c>
      <c r="AC8" s="10">
        <v>149.49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9.9370889333715261E-3</v>
      </c>
      <c r="W9" s="133">
        <v>42689</v>
      </c>
      <c r="X9" s="10">
        <v>148.49</v>
      </c>
      <c r="Y9" s="10">
        <v>149.05000000000001</v>
      </c>
      <c r="Z9" s="10">
        <v>147.06</v>
      </c>
      <c r="AA9" s="10">
        <v>148.66</v>
      </c>
      <c r="AB9" s="95">
        <v>2107300</v>
      </c>
      <c r="AC9" s="10">
        <v>148.66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42688</v>
      </c>
      <c r="X10" s="10">
        <v>152.52000000000001</v>
      </c>
      <c r="Y10" s="10">
        <v>153.05000000000001</v>
      </c>
      <c r="Z10" s="10">
        <v>147.72999999999999</v>
      </c>
      <c r="AA10" s="10">
        <v>148.02000000000001</v>
      </c>
      <c r="AB10" s="95">
        <v>2440500</v>
      </c>
      <c r="AC10" s="10">
        <v>148.02000000000001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4.1999999999999997E-3</v>
      </c>
      <c r="W11" s="133">
        <v>42685</v>
      </c>
      <c r="X11" s="10">
        <v>153.38999999999999</v>
      </c>
      <c r="Y11" s="10">
        <v>153.59</v>
      </c>
      <c r="Z11" s="10">
        <v>150.66</v>
      </c>
      <c r="AA11" s="10">
        <v>151.25</v>
      </c>
      <c r="AB11" s="95">
        <v>1714200</v>
      </c>
      <c r="AC11" s="10">
        <v>151.25</v>
      </c>
      <c r="AD11" s="2"/>
      <c r="AE11" s="138"/>
    </row>
    <row r="12" spans="1:43" x14ac:dyDescent="0.25">
      <c r="W12" s="133">
        <v>42684</v>
      </c>
      <c r="X12" s="10">
        <v>153.80000000000001</v>
      </c>
      <c r="Y12" s="10">
        <v>155.6</v>
      </c>
      <c r="Z12" s="10">
        <v>152.87</v>
      </c>
      <c r="AA12" s="10">
        <v>154.35</v>
      </c>
      <c r="AB12" s="95">
        <v>2247900</v>
      </c>
      <c r="AC12" s="10">
        <v>154.35</v>
      </c>
      <c r="AD12" s="2"/>
      <c r="AE12" s="138"/>
    </row>
    <row r="13" spans="1:43" x14ac:dyDescent="0.25">
      <c r="W13" s="133">
        <v>42683</v>
      </c>
      <c r="X13" s="10">
        <v>154.63999999999999</v>
      </c>
      <c r="Y13" s="10">
        <v>157.02000000000001</v>
      </c>
      <c r="Z13" s="10">
        <v>149.44999999999999</v>
      </c>
      <c r="AA13" s="10">
        <v>152.05000000000001</v>
      </c>
      <c r="AB13" s="95">
        <v>2429700</v>
      </c>
      <c r="AC13" s="10">
        <v>152.05000000000001</v>
      </c>
      <c r="AD13" s="2"/>
      <c r="AE13" s="138"/>
    </row>
    <row r="14" spans="1:43" x14ac:dyDescent="0.25">
      <c r="W14" s="133">
        <v>42682</v>
      </c>
      <c r="X14" s="10">
        <v>151.41</v>
      </c>
      <c r="Y14" s="10">
        <v>154.04</v>
      </c>
      <c r="Z14" s="10">
        <v>150.58000000000001</v>
      </c>
      <c r="AA14" s="10">
        <v>152.56</v>
      </c>
      <c r="AB14" s="95">
        <v>1620000</v>
      </c>
      <c r="AC14" s="10">
        <v>152.56</v>
      </c>
      <c r="AD14" s="2"/>
      <c r="AE14" s="138"/>
    </row>
    <row r="15" spans="1:43" x14ac:dyDescent="0.25">
      <c r="W15" s="133">
        <v>42681</v>
      </c>
      <c r="X15" s="10">
        <v>148.88</v>
      </c>
      <c r="Y15" s="10">
        <v>152.38999999999999</v>
      </c>
      <c r="Z15" s="10">
        <v>148.16999999999999</v>
      </c>
      <c r="AA15" s="10">
        <v>151.81</v>
      </c>
      <c r="AB15" s="95">
        <v>2027200</v>
      </c>
      <c r="AC15" s="10">
        <v>151.81</v>
      </c>
      <c r="AD15" s="2"/>
      <c r="AE15" s="138"/>
    </row>
    <row r="16" spans="1:43" x14ac:dyDescent="0.25">
      <c r="W16" s="133">
        <v>42678</v>
      </c>
      <c r="X16" s="10">
        <v>146.21</v>
      </c>
      <c r="Y16" s="10">
        <v>147.68</v>
      </c>
      <c r="Z16" s="10">
        <v>146.21</v>
      </c>
      <c r="AA16" s="10">
        <v>146.57</v>
      </c>
      <c r="AB16" s="95">
        <v>1365700</v>
      </c>
      <c r="AC16" s="10">
        <v>146.57</v>
      </c>
      <c r="AD16" s="2"/>
      <c r="AE16" s="138"/>
    </row>
    <row r="17" spans="1:31" x14ac:dyDescent="0.25">
      <c r="W17" s="133">
        <v>42677</v>
      </c>
      <c r="X17" s="10">
        <v>145.83000000000001</v>
      </c>
      <c r="Y17" s="10">
        <v>146.85</v>
      </c>
      <c r="Z17" s="10">
        <v>145.69999999999999</v>
      </c>
      <c r="AA17" s="10">
        <v>146.08000000000001</v>
      </c>
      <c r="AB17" s="95">
        <v>1821200</v>
      </c>
      <c r="AC17" s="10">
        <v>146.08000000000001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42676</v>
      </c>
      <c r="X18" s="10">
        <v>145.76</v>
      </c>
      <c r="Y18" s="10">
        <v>146.96</v>
      </c>
      <c r="Z18" s="10">
        <v>145.52000000000001</v>
      </c>
      <c r="AA18" s="10">
        <v>145.80000000000001</v>
      </c>
      <c r="AB18" s="95">
        <v>1791000</v>
      </c>
      <c r="AC18" s="10">
        <v>145.80000000000001</v>
      </c>
      <c r="AD18" s="2"/>
      <c r="AE18" s="138"/>
    </row>
    <row r="19" spans="1:31" x14ac:dyDescent="0.25">
      <c r="W19" s="133">
        <v>42675</v>
      </c>
      <c r="X19" s="10">
        <v>148</v>
      </c>
      <c r="Y19" s="10">
        <v>148</v>
      </c>
      <c r="Z19" s="10">
        <v>144.34</v>
      </c>
      <c r="AA19" s="10">
        <v>146.02000000000001</v>
      </c>
      <c r="AB19" s="95">
        <v>1885400</v>
      </c>
      <c r="AC19" s="10">
        <v>146.02000000000001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42674</v>
      </c>
      <c r="X20" s="10">
        <v>147.44999999999999</v>
      </c>
      <c r="Y20" s="10">
        <v>148.41</v>
      </c>
      <c r="Z20" s="10">
        <v>146.96</v>
      </c>
      <c r="AA20" s="10">
        <v>147.03</v>
      </c>
      <c r="AB20" s="95">
        <v>1345800</v>
      </c>
      <c r="AC20" s="10">
        <v>147.03</v>
      </c>
      <c r="AD20" s="2"/>
      <c r="AE20" s="138"/>
    </row>
    <row r="21" spans="1:31" x14ac:dyDescent="0.25">
      <c r="B21" s="566">
        <v>42403</v>
      </c>
      <c r="C21" s="567">
        <v>10</v>
      </c>
      <c r="D21" s="569">
        <v>123.5</v>
      </c>
      <c r="E21" s="569">
        <v>126.05</v>
      </c>
      <c r="F21" s="569">
        <f>C21*(E21-D21)</f>
        <v>25.499999999999972</v>
      </c>
      <c r="G21" s="569">
        <f>D21*C21</f>
        <v>1235</v>
      </c>
      <c r="H21" s="616">
        <f>(E21-D21)/D21</f>
        <v>2.0647773279352202E-2</v>
      </c>
      <c r="I21" s="569"/>
      <c r="W21" s="133">
        <v>42671</v>
      </c>
      <c r="X21" s="10">
        <v>149.5</v>
      </c>
      <c r="Y21" s="10">
        <v>149.74</v>
      </c>
      <c r="Z21" s="10">
        <v>147.04</v>
      </c>
      <c r="AA21" s="10">
        <v>147.21</v>
      </c>
      <c r="AB21" s="95">
        <v>1805900</v>
      </c>
      <c r="AC21" s="10">
        <v>147.21</v>
      </c>
      <c r="AD21" s="2"/>
      <c r="AE21" s="138"/>
    </row>
    <row r="22" spans="1:31" x14ac:dyDescent="0.25">
      <c r="B22" s="566">
        <v>42422</v>
      </c>
      <c r="C22" s="567">
        <v>10</v>
      </c>
      <c r="D22" s="569">
        <v>123.5</v>
      </c>
      <c r="E22" s="569">
        <v>131.44</v>
      </c>
      <c r="F22" s="569">
        <f>C22*(E22-D22)</f>
        <v>79.399999999999977</v>
      </c>
      <c r="G22" s="569">
        <f>D22*C22</f>
        <v>1235</v>
      </c>
      <c r="H22" s="616">
        <f>(E22-D22)/D22</f>
        <v>6.4291497975708489E-2</v>
      </c>
      <c r="I22" s="569"/>
      <c r="W22" s="133">
        <v>42670</v>
      </c>
      <c r="X22" s="10">
        <v>151.99</v>
      </c>
      <c r="Y22" s="10">
        <v>153.28</v>
      </c>
      <c r="Z22" s="10">
        <v>148.53</v>
      </c>
      <c r="AA22" s="10">
        <v>149.22</v>
      </c>
      <c r="AB22" s="95">
        <v>2999800</v>
      </c>
      <c r="AC22" s="10">
        <v>149.22</v>
      </c>
      <c r="AD22" s="2"/>
      <c r="AE22" s="138"/>
    </row>
    <row r="23" spans="1:31" x14ac:dyDescent="0.25">
      <c r="B23" s="566">
        <v>42430</v>
      </c>
      <c r="C23" s="567">
        <v>10</v>
      </c>
      <c r="D23" s="569">
        <v>123.5</v>
      </c>
      <c r="E23" s="569">
        <v>135.28</v>
      </c>
      <c r="F23" s="569">
        <f>C23*(E23-D23)</f>
        <v>117.80000000000001</v>
      </c>
      <c r="G23" s="569">
        <f>D23*C23</f>
        <v>1235</v>
      </c>
      <c r="H23" s="616">
        <f>(E23-D23)/D23</f>
        <v>9.5384615384615387E-2</v>
      </c>
      <c r="I23" s="569"/>
      <c r="W23" s="133">
        <v>42669</v>
      </c>
      <c r="X23" s="10">
        <v>147.16999999999999</v>
      </c>
      <c r="Y23" s="10">
        <v>148.13999999999999</v>
      </c>
      <c r="Z23" s="10">
        <v>146.15</v>
      </c>
      <c r="AA23" s="10">
        <v>148.04</v>
      </c>
      <c r="AB23" s="95">
        <v>3958100</v>
      </c>
      <c r="AC23" s="10">
        <v>148.04</v>
      </c>
      <c r="AD23" s="2"/>
      <c r="AE23" s="138"/>
    </row>
    <row r="24" spans="1:31" x14ac:dyDescent="0.25">
      <c r="B24" s="566">
        <v>42431</v>
      </c>
      <c r="C24" s="567">
        <v>10</v>
      </c>
      <c r="D24" s="569">
        <v>123.5</v>
      </c>
      <c r="E24" s="569">
        <v>138.12</v>
      </c>
      <c r="F24" s="569">
        <f>C24*(E24-D24)</f>
        <v>146.20000000000005</v>
      </c>
      <c r="G24" s="569">
        <f>D24*C24</f>
        <v>1235</v>
      </c>
      <c r="H24" s="616">
        <f>(E24-D24)/D24</f>
        <v>0.11838056680161947</v>
      </c>
      <c r="I24" s="569"/>
      <c r="W24" s="133">
        <v>42668</v>
      </c>
      <c r="X24" s="10">
        <v>149.35</v>
      </c>
      <c r="Y24" s="10">
        <v>150.66</v>
      </c>
      <c r="Z24" s="10">
        <v>147.75</v>
      </c>
      <c r="AA24" s="10">
        <v>147.97</v>
      </c>
      <c r="AB24" s="95">
        <v>2431300</v>
      </c>
      <c r="AC24" s="10">
        <v>147.97</v>
      </c>
      <c r="AD24" s="2"/>
      <c r="AE24" s="138"/>
    </row>
    <row r="25" spans="1:31" x14ac:dyDescent="0.25">
      <c r="B25" s="566">
        <v>42436</v>
      </c>
      <c r="C25" s="567">
        <v>0</v>
      </c>
      <c r="D25" s="569"/>
      <c r="E25" s="569"/>
      <c r="F25" s="569">
        <v>171.47</v>
      </c>
      <c r="G25" s="569"/>
      <c r="H25" s="570"/>
      <c r="I25" s="569"/>
      <c r="W25" s="133">
        <v>42667</v>
      </c>
      <c r="X25" s="10">
        <v>151.72999999999999</v>
      </c>
      <c r="Y25" s="10">
        <v>153.4</v>
      </c>
      <c r="Z25" s="10">
        <v>150.96</v>
      </c>
      <c r="AA25" s="10">
        <v>153.11000000000001</v>
      </c>
      <c r="AB25" s="95">
        <v>2098500</v>
      </c>
      <c r="AC25" s="10">
        <v>153.11000000000001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42664</v>
      </c>
      <c r="X26" s="10">
        <v>150.69999999999999</v>
      </c>
      <c r="Y26" s="10">
        <v>150.79</v>
      </c>
      <c r="Z26" s="10">
        <v>149.76</v>
      </c>
      <c r="AA26" s="10">
        <v>150.66</v>
      </c>
      <c r="AB26" s="95">
        <v>1589500</v>
      </c>
      <c r="AC26" s="10">
        <v>150.66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42663</v>
      </c>
      <c r="X27" s="10">
        <v>151.81</v>
      </c>
      <c r="Y27" s="10">
        <v>152.12</v>
      </c>
      <c r="Z27" s="10">
        <v>151.09</v>
      </c>
      <c r="AA27" s="10">
        <v>151.66</v>
      </c>
      <c r="AB27" s="95">
        <v>2005200</v>
      </c>
      <c r="AC27" s="10">
        <v>151.66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42662</v>
      </c>
      <c r="X28" s="10">
        <v>151.11000000000001</v>
      </c>
      <c r="Y28" s="10">
        <v>152.03</v>
      </c>
      <c r="Z28" s="10">
        <v>151.01</v>
      </c>
      <c r="AA28" s="10">
        <v>151.80000000000001</v>
      </c>
      <c r="AB28" s="95">
        <v>1859500</v>
      </c>
      <c r="AC28" s="10">
        <v>151.80000000000001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42661</v>
      </c>
      <c r="X29" s="10">
        <v>152.19</v>
      </c>
      <c r="Y29" s="10">
        <v>152.32</v>
      </c>
      <c r="Z29" s="10">
        <v>151.06</v>
      </c>
      <c r="AA29" s="10">
        <v>151.66999999999999</v>
      </c>
      <c r="AB29" s="95">
        <v>1727300</v>
      </c>
      <c r="AC29" s="10">
        <v>151.66999999999999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42660</v>
      </c>
      <c r="X30" s="10">
        <v>151.85</v>
      </c>
      <c r="Y30" s="10">
        <v>151.85</v>
      </c>
      <c r="Z30" s="10">
        <v>150.30000000000001</v>
      </c>
      <c r="AA30" s="10">
        <v>150.78</v>
      </c>
      <c r="AB30" s="95">
        <v>1614000</v>
      </c>
      <c r="AC30" s="10">
        <v>150.78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42657</v>
      </c>
      <c r="X31" s="10">
        <v>152.88999999999999</v>
      </c>
      <c r="Y31" s="10">
        <v>152.93</v>
      </c>
      <c r="Z31" s="10">
        <v>151.5</v>
      </c>
      <c r="AA31" s="10">
        <v>151.71</v>
      </c>
      <c r="AB31" s="95">
        <v>1477900</v>
      </c>
      <c r="AC31" s="10">
        <v>151.71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42656</v>
      </c>
      <c r="X32" s="10">
        <v>152.75</v>
      </c>
      <c r="Y32" s="10">
        <v>153.13999999999999</v>
      </c>
      <c r="Z32" s="10">
        <v>151.11000000000001</v>
      </c>
      <c r="AA32" s="10">
        <v>152.03</v>
      </c>
      <c r="AB32" s="95">
        <v>2191800</v>
      </c>
      <c r="AC32" s="10">
        <v>152.03</v>
      </c>
      <c r="AD32" s="2"/>
      <c r="AE32" s="138"/>
    </row>
    <row r="33" spans="1:31" x14ac:dyDescent="0.25">
      <c r="W33" s="133">
        <v>42655</v>
      </c>
      <c r="X33" s="10">
        <v>154.99</v>
      </c>
      <c r="Y33" s="10">
        <v>155.26</v>
      </c>
      <c r="Z33" s="10">
        <v>153.59</v>
      </c>
      <c r="AA33" s="10">
        <v>153.80000000000001</v>
      </c>
      <c r="AB33" s="95">
        <v>1088600</v>
      </c>
      <c r="AC33" s="10">
        <v>153.80000000000001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42654</v>
      </c>
      <c r="X34" s="10">
        <v>156</v>
      </c>
      <c r="Y34" s="10">
        <v>156.59</v>
      </c>
      <c r="Z34" s="10">
        <v>153.79</v>
      </c>
      <c r="AA34" s="10">
        <v>154.9</v>
      </c>
      <c r="AB34" s="95">
        <v>2697500</v>
      </c>
      <c r="AC34" s="10">
        <v>154.9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42653</v>
      </c>
      <c r="X35" s="10">
        <v>159.24</v>
      </c>
      <c r="Y35" s="10">
        <v>160.1</v>
      </c>
      <c r="Z35" s="10">
        <v>158.55000000000001</v>
      </c>
      <c r="AA35" s="10">
        <v>159.11000000000001</v>
      </c>
      <c r="AB35" s="95">
        <v>927800</v>
      </c>
      <c r="AC35" s="10">
        <v>159.11000000000001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42650</v>
      </c>
      <c r="X36" s="10">
        <v>159</v>
      </c>
      <c r="Y36" s="10">
        <v>159</v>
      </c>
      <c r="Z36" s="10">
        <v>157</v>
      </c>
      <c r="AA36" s="10">
        <v>158.21</v>
      </c>
      <c r="AB36" s="95">
        <v>1087000</v>
      </c>
      <c r="AC36" s="10">
        <v>158.21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42649</v>
      </c>
      <c r="X37" s="10">
        <v>158.51</v>
      </c>
      <c r="Y37" s="10">
        <v>158.51</v>
      </c>
      <c r="Z37" s="10">
        <v>157.21</v>
      </c>
      <c r="AA37" s="10">
        <v>158.44</v>
      </c>
      <c r="AB37" s="95">
        <v>998100</v>
      </c>
      <c r="AC37" s="10">
        <v>158.44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42648</v>
      </c>
      <c r="X38" s="10">
        <v>158.41</v>
      </c>
      <c r="Y38" s="10">
        <v>158.80000000000001</v>
      </c>
      <c r="Z38" s="10">
        <v>157.68</v>
      </c>
      <c r="AA38" s="10">
        <v>158.28</v>
      </c>
      <c r="AB38" s="95">
        <v>1171500</v>
      </c>
      <c r="AC38" s="10">
        <v>158.28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42647</v>
      </c>
      <c r="X39" s="10">
        <v>158.97999999999999</v>
      </c>
      <c r="Y39" s="10">
        <v>159.44</v>
      </c>
      <c r="Z39" s="10">
        <v>156.47</v>
      </c>
      <c r="AA39" s="10">
        <v>157.57</v>
      </c>
      <c r="AB39" s="95">
        <v>1124700</v>
      </c>
      <c r="AC39" s="10">
        <v>157.57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157.94999999999999</v>
      </c>
      <c r="Y40" s="10">
        <v>159.22</v>
      </c>
      <c r="Z40" s="10">
        <v>157.57</v>
      </c>
      <c r="AA40" s="10">
        <v>159.12</v>
      </c>
      <c r="AB40" s="95">
        <v>1304500</v>
      </c>
      <c r="AC40" s="10">
        <v>159.12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42643</v>
      </c>
      <c r="X41" s="10">
        <v>156.69999999999999</v>
      </c>
      <c r="Y41" s="10">
        <v>159.53</v>
      </c>
      <c r="Z41" s="10">
        <v>156.69999999999999</v>
      </c>
      <c r="AA41" s="10">
        <v>159.06</v>
      </c>
      <c r="AB41" s="95">
        <v>1985900</v>
      </c>
      <c r="AC41" s="10">
        <v>159.06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42642</v>
      </c>
      <c r="X42" s="10">
        <v>158.63</v>
      </c>
      <c r="Y42" s="10">
        <v>159.27000000000001</v>
      </c>
      <c r="Z42" s="10">
        <v>155.34</v>
      </c>
      <c r="AA42" s="10">
        <v>156.06</v>
      </c>
      <c r="AB42" s="95">
        <v>1473900</v>
      </c>
      <c r="AC42" s="10">
        <v>156.06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143.51</v>
      </c>
      <c r="W43" s="133">
        <v>42641</v>
      </c>
      <c r="X43" s="10">
        <v>159.09</v>
      </c>
      <c r="Y43" s="10">
        <v>159.09</v>
      </c>
      <c r="Z43" s="10">
        <v>157.13999999999999</v>
      </c>
      <c r="AA43" s="10">
        <v>158.63999999999999</v>
      </c>
      <c r="AB43" s="95">
        <v>946700</v>
      </c>
      <c r="AC43" s="10">
        <v>158.63999999999999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143.47</v>
      </c>
      <c r="W44" s="133">
        <v>42640</v>
      </c>
      <c r="X44" s="10">
        <v>156.44999999999999</v>
      </c>
      <c r="Y44" s="10">
        <v>159.02000000000001</v>
      </c>
      <c r="Z44" s="10">
        <v>155.83000000000001</v>
      </c>
      <c r="AA44" s="10">
        <v>158.88</v>
      </c>
      <c r="AB44" s="95">
        <v>1874200</v>
      </c>
      <c r="AC44" s="10">
        <v>158.88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8" t="s">
        <v>78</v>
      </c>
      <c r="P45" s="618"/>
      <c r="T45" s="100" t="s">
        <v>100</v>
      </c>
      <c r="U45" s="100" t="s">
        <v>498</v>
      </c>
      <c r="W45" s="133">
        <v>42639</v>
      </c>
      <c r="X45" s="10">
        <v>156.97999999999999</v>
      </c>
      <c r="Y45" s="10">
        <v>156.97999999999999</v>
      </c>
      <c r="Z45" s="10">
        <v>155.61000000000001</v>
      </c>
      <c r="AA45" s="10">
        <v>156.16</v>
      </c>
      <c r="AB45" s="95">
        <v>1650500</v>
      </c>
      <c r="AC45" s="10">
        <v>156.16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155.39700000000002</v>
      </c>
      <c r="Q46" s="2"/>
      <c r="T46" s="100" t="s">
        <v>101</v>
      </c>
      <c r="U46" s="100" t="s">
        <v>499</v>
      </c>
      <c r="W46" s="133">
        <v>42636</v>
      </c>
      <c r="X46" s="10">
        <v>156.85</v>
      </c>
      <c r="Y46" s="10">
        <v>158.15</v>
      </c>
      <c r="Z46" s="10">
        <v>156.71</v>
      </c>
      <c r="AA46" s="10">
        <v>157.66</v>
      </c>
      <c r="AB46" s="95">
        <v>1626200</v>
      </c>
      <c r="AC46" s="10">
        <v>157.66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153.98430000000002</v>
      </c>
      <c r="Q47" s="2"/>
      <c r="T47" s="100" t="s">
        <v>102</v>
      </c>
      <c r="U47" s="100">
        <v>174.17</v>
      </c>
      <c r="W47" s="133">
        <v>42635</v>
      </c>
      <c r="X47" s="10">
        <v>156.41</v>
      </c>
      <c r="Y47" s="10">
        <v>158.11000000000001</v>
      </c>
      <c r="Z47" s="10">
        <v>155.68</v>
      </c>
      <c r="AA47" s="10">
        <v>157.66</v>
      </c>
      <c r="AB47" s="95">
        <v>1599000</v>
      </c>
      <c r="AC47" s="10">
        <v>157.66</v>
      </c>
      <c r="AD47" s="2"/>
      <c r="AE47" s="138"/>
    </row>
    <row r="48" spans="1:31" x14ac:dyDescent="0.25">
      <c r="O48" s="83">
        <v>1.08</v>
      </c>
      <c r="P48" s="83">
        <f t="shared" si="0"/>
        <v>152.57160000000002</v>
      </c>
      <c r="Q48" s="2"/>
      <c r="T48" s="100" t="s">
        <v>103</v>
      </c>
      <c r="U48" s="100">
        <v>1.0219199999999999</v>
      </c>
      <c r="W48" s="133">
        <v>42634</v>
      </c>
      <c r="X48" s="10">
        <v>152.46</v>
      </c>
      <c r="Y48" s="10">
        <v>155.62</v>
      </c>
      <c r="Z48" s="10">
        <v>152.12</v>
      </c>
      <c r="AA48" s="10">
        <v>155.41999999999999</v>
      </c>
      <c r="AB48" s="95">
        <v>1791200</v>
      </c>
      <c r="AC48" s="10">
        <v>155.41999999999999</v>
      </c>
      <c r="AD48" s="2"/>
      <c r="AE48" s="138"/>
    </row>
    <row r="49" spans="15:31" x14ac:dyDescent="0.25">
      <c r="O49" s="83">
        <v>1.07</v>
      </c>
      <c r="P49" s="83">
        <f t="shared" si="0"/>
        <v>151.15890000000002</v>
      </c>
      <c r="Q49" s="2"/>
      <c r="T49" s="100" t="s">
        <v>122</v>
      </c>
      <c r="U49" s="100" t="s">
        <v>376</v>
      </c>
      <c r="W49" s="133">
        <v>42633</v>
      </c>
      <c r="X49" s="10">
        <v>151.37</v>
      </c>
      <c r="Y49" s="10">
        <v>152.53</v>
      </c>
      <c r="Z49" s="10">
        <v>150.46</v>
      </c>
      <c r="AA49" s="10">
        <v>151.62</v>
      </c>
      <c r="AB49" s="95">
        <v>1488200</v>
      </c>
      <c r="AC49" s="10">
        <v>151.62</v>
      </c>
      <c r="AD49" s="2"/>
      <c r="AE49" s="138"/>
    </row>
    <row r="50" spans="15:31" x14ac:dyDescent="0.25">
      <c r="O50" s="83">
        <v>1.06</v>
      </c>
      <c r="P50" s="83">
        <f t="shared" si="0"/>
        <v>149.74620000000002</v>
      </c>
      <c r="Q50" s="2"/>
      <c r="T50" s="100"/>
      <c r="U50" s="100"/>
      <c r="W50" s="133">
        <v>42632</v>
      </c>
      <c r="X50" s="10">
        <v>150.18</v>
      </c>
      <c r="Y50" s="10">
        <v>151.28</v>
      </c>
      <c r="Z50" s="10">
        <v>149.91</v>
      </c>
      <c r="AA50" s="10">
        <v>150</v>
      </c>
      <c r="AB50" s="95">
        <v>1058900</v>
      </c>
      <c r="AC50" s="10">
        <v>150</v>
      </c>
      <c r="AD50" s="2"/>
      <c r="AE50" s="138"/>
    </row>
    <row r="51" spans="15:31" x14ac:dyDescent="0.25">
      <c r="O51" s="83">
        <v>1.05</v>
      </c>
      <c r="P51" s="83">
        <f t="shared" si="0"/>
        <v>148.33350000000002</v>
      </c>
      <c r="Q51" s="2"/>
      <c r="T51" s="100" t="s">
        <v>105</v>
      </c>
      <c r="U51" s="100" t="s">
        <v>500</v>
      </c>
      <c r="W51" s="133">
        <v>42629</v>
      </c>
      <c r="X51" s="10">
        <v>150.16999999999999</v>
      </c>
      <c r="Y51" s="10">
        <v>150.38999999999999</v>
      </c>
      <c r="Z51" s="10">
        <v>148.94999999999999</v>
      </c>
      <c r="AA51" s="10">
        <v>150.05000000000001</v>
      </c>
      <c r="AB51" s="95">
        <v>1985500</v>
      </c>
      <c r="AC51" s="10">
        <v>150.05000000000001</v>
      </c>
      <c r="AD51" s="2"/>
      <c r="AE51" s="138"/>
    </row>
    <row r="52" spans="15:31" x14ac:dyDescent="0.25">
      <c r="O52" s="83">
        <v>1.04</v>
      </c>
      <c r="P52" s="83">
        <f t="shared" si="0"/>
        <v>146.92080000000001</v>
      </c>
      <c r="Q52" s="2"/>
      <c r="T52" s="100" t="s">
        <v>106</v>
      </c>
      <c r="U52" s="100" t="s">
        <v>342</v>
      </c>
      <c r="W52" s="133">
        <v>42628</v>
      </c>
      <c r="X52" s="10">
        <v>148.37</v>
      </c>
      <c r="Y52" s="10">
        <v>150.81</v>
      </c>
      <c r="Z52" s="10">
        <v>147.94999999999999</v>
      </c>
      <c r="AA52" s="10">
        <v>150</v>
      </c>
      <c r="AB52" s="95">
        <v>2085500</v>
      </c>
      <c r="AC52" s="10">
        <v>150</v>
      </c>
      <c r="AD52" s="2"/>
      <c r="AE52" s="138"/>
    </row>
    <row r="53" spans="15:31" x14ac:dyDescent="0.25">
      <c r="O53" s="83">
        <v>1.03</v>
      </c>
      <c r="P53" s="83">
        <f t="shared" si="0"/>
        <v>145.50810000000001</v>
      </c>
      <c r="Q53" s="2"/>
      <c r="T53" s="100" t="s">
        <v>107</v>
      </c>
      <c r="U53" s="101">
        <v>804442</v>
      </c>
      <c r="W53" s="133">
        <v>42627</v>
      </c>
      <c r="X53" s="10">
        <v>145.01</v>
      </c>
      <c r="Y53" s="10">
        <v>147.87</v>
      </c>
      <c r="Z53" s="10">
        <v>145.01</v>
      </c>
      <c r="AA53" s="10">
        <v>147.85</v>
      </c>
      <c r="AB53" s="95">
        <v>3221700</v>
      </c>
      <c r="AC53" s="10">
        <v>147.85</v>
      </c>
      <c r="AD53" s="2"/>
      <c r="AE53" s="138"/>
    </row>
    <row r="54" spans="15:31" x14ac:dyDescent="0.25">
      <c r="O54" s="83">
        <v>1.02</v>
      </c>
      <c r="P54" s="83">
        <f t="shared" si="0"/>
        <v>144.09540000000001</v>
      </c>
      <c r="Q54" s="2"/>
      <c r="T54" s="100" t="s">
        <v>110</v>
      </c>
      <c r="U54" s="101">
        <v>1799710</v>
      </c>
      <c r="W54" s="133">
        <v>42626</v>
      </c>
      <c r="X54" s="10">
        <v>145.25</v>
      </c>
      <c r="Y54" s="10">
        <v>145.86000000000001</v>
      </c>
      <c r="Z54" s="10">
        <v>143.11000000000001</v>
      </c>
      <c r="AA54" s="10">
        <v>145.15</v>
      </c>
      <c r="AB54" s="95">
        <v>1933900</v>
      </c>
      <c r="AC54" s="10">
        <v>145.15</v>
      </c>
      <c r="AD54" s="2"/>
      <c r="AE54" s="138"/>
    </row>
    <row r="55" spans="15:31" x14ac:dyDescent="0.25">
      <c r="O55" s="83">
        <v>1.01</v>
      </c>
      <c r="P55" s="83">
        <f t="shared" si="0"/>
        <v>142.68270000000001</v>
      </c>
      <c r="Q55" s="2"/>
      <c r="T55" s="100" t="s">
        <v>108</v>
      </c>
      <c r="U55" s="100" t="s">
        <v>501</v>
      </c>
      <c r="W55" s="133">
        <v>42626</v>
      </c>
      <c r="X55" s="10" t="s">
        <v>182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141.27000000000001</v>
      </c>
      <c r="Q56" s="2"/>
      <c r="T56" s="100" t="s">
        <v>111</v>
      </c>
      <c r="U56" s="100">
        <v>28.82</v>
      </c>
      <c r="W56" s="133">
        <v>42625</v>
      </c>
      <c r="X56" s="10">
        <v>143.19</v>
      </c>
      <c r="Y56" s="10">
        <v>146.76</v>
      </c>
      <c r="Z56" s="10">
        <v>143.01</v>
      </c>
      <c r="AA56" s="10">
        <v>146.4</v>
      </c>
      <c r="AB56" s="95">
        <v>1932500</v>
      </c>
      <c r="AC56" s="10">
        <v>146.25</v>
      </c>
      <c r="AD56" s="2"/>
      <c r="AE56" s="138"/>
    </row>
    <row r="57" spans="15:31" x14ac:dyDescent="0.25">
      <c r="O57" s="83">
        <v>0.99</v>
      </c>
      <c r="P57" s="83">
        <f t="shared" si="0"/>
        <v>139.85730000000001</v>
      </c>
      <c r="Q57" s="2"/>
      <c r="T57" s="100" t="s">
        <v>112</v>
      </c>
      <c r="U57" s="100">
        <v>5</v>
      </c>
      <c r="W57" s="133">
        <v>42622</v>
      </c>
      <c r="X57" s="10">
        <v>148.09</v>
      </c>
      <c r="Y57" s="10">
        <v>148.52000000000001</v>
      </c>
      <c r="Z57" s="10">
        <v>143.68</v>
      </c>
      <c r="AA57" s="10">
        <v>143.68</v>
      </c>
      <c r="AB57" s="95">
        <v>2995200</v>
      </c>
      <c r="AC57" s="10">
        <v>143.53</v>
      </c>
      <c r="AD57" s="2"/>
      <c r="AE57" s="138"/>
    </row>
    <row r="58" spans="15:31" x14ac:dyDescent="0.25">
      <c r="O58" s="83">
        <v>0.98</v>
      </c>
      <c r="P58" s="83">
        <f t="shared" si="0"/>
        <v>138.44460000000001</v>
      </c>
      <c r="Q58" s="2"/>
      <c r="T58" s="100" t="s">
        <v>109</v>
      </c>
      <c r="U58" s="100" t="s">
        <v>502</v>
      </c>
      <c r="W58" s="133">
        <v>42621</v>
      </c>
      <c r="X58" s="10">
        <v>150.4</v>
      </c>
      <c r="Y58" s="10">
        <v>151.24</v>
      </c>
      <c r="Z58" s="10">
        <v>150.38</v>
      </c>
      <c r="AA58" s="10">
        <v>150.65</v>
      </c>
      <c r="AB58" s="95">
        <v>1399400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137.03190000000001</v>
      </c>
      <c r="W59" s="133">
        <v>42620</v>
      </c>
      <c r="X59" s="10">
        <v>150.63</v>
      </c>
      <c r="Y59" s="10">
        <v>151.43</v>
      </c>
      <c r="Z59" s="10">
        <v>150.29</v>
      </c>
      <c r="AA59" s="10">
        <v>150.5</v>
      </c>
      <c r="AB59" s="95">
        <v>1527300</v>
      </c>
      <c r="AC59" s="10">
        <v>150.35</v>
      </c>
      <c r="AD59" s="2"/>
      <c r="AE59" s="138"/>
    </row>
    <row r="60" spans="15:31" x14ac:dyDescent="0.25">
      <c r="O60" s="83">
        <v>0.96</v>
      </c>
      <c r="P60" s="83">
        <f t="shared" si="0"/>
        <v>135.61920000000001</v>
      </c>
      <c r="W60" s="133">
        <v>42619</v>
      </c>
      <c r="X60" s="10">
        <v>151.25</v>
      </c>
      <c r="Y60" s="10">
        <v>151.38999999999999</v>
      </c>
      <c r="Z60" s="10">
        <v>150.66999999999999</v>
      </c>
      <c r="AA60" s="10">
        <v>151</v>
      </c>
      <c r="AB60" s="95">
        <v>1498000</v>
      </c>
      <c r="AC60" s="10">
        <v>150.85</v>
      </c>
      <c r="AD60" s="2"/>
      <c r="AE60" s="138"/>
    </row>
    <row r="61" spans="15:31" x14ac:dyDescent="0.25">
      <c r="O61" s="83">
        <v>0.95</v>
      </c>
      <c r="P61" s="83">
        <f t="shared" si="0"/>
        <v>134.20650000000001</v>
      </c>
      <c r="W61" s="133">
        <v>42615</v>
      </c>
      <c r="X61" s="10">
        <v>151.22999999999999</v>
      </c>
      <c r="Y61" s="10">
        <v>151.84</v>
      </c>
      <c r="Z61" s="10">
        <v>150.66999999999999</v>
      </c>
      <c r="AA61" s="10">
        <v>151.18</v>
      </c>
      <c r="AB61" s="95">
        <v>1104200</v>
      </c>
      <c r="AC61" s="10">
        <v>151.03</v>
      </c>
      <c r="AD61" s="2"/>
      <c r="AE61" s="138"/>
    </row>
    <row r="62" spans="15:31" x14ac:dyDescent="0.25">
      <c r="O62" s="83">
        <v>0.94</v>
      </c>
      <c r="P62" s="83">
        <f t="shared" si="0"/>
        <v>132.7938</v>
      </c>
      <c r="W62" s="133">
        <v>42614</v>
      </c>
      <c r="X62" s="10">
        <v>152.65</v>
      </c>
      <c r="Y62" s="10">
        <v>152.83000000000001</v>
      </c>
      <c r="Z62" s="10">
        <v>150.4</v>
      </c>
      <c r="AA62" s="10">
        <v>150.94999999999999</v>
      </c>
      <c r="AB62" s="95">
        <v>1306000</v>
      </c>
      <c r="AC62" s="10">
        <v>150.80000000000001</v>
      </c>
      <c r="AD62" s="2"/>
      <c r="AE62" s="138"/>
    </row>
    <row r="63" spans="15:31" x14ac:dyDescent="0.25">
      <c r="O63" s="83">
        <v>0.93</v>
      </c>
      <c r="P63" s="83">
        <f t="shared" si="0"/>
        <v>131.3811</v>
      </c>
      <c r="W63" s="133">
        <v>42613</v>
      </c>
      <c r="X63" s="10">
        <v>153.16999999999999</v>
      </c>
      <c r="Y63" s="10">
        <v>153.4</v>
      </c>
      <c r="Z63" s="10">
        <v>151.56</v>
      </c>
      <c r="AA63" s="10">
        <v>152.19</v>
      </c>
      <c r="AB63" s="95">
        <v>1053800</v>
      </c>
      <c r="AC63" s="10">
        <v>152.03</v>
      </c>
      <c r="AD63" s="2"/>
      <c r="AE63" s="138"/>
    </row>
    <row r="64" spans="15:31" x14ac:dyDescent="0.25">
      <c r="O64" s="83">
        <v>0.92</v>
      </c>
      <c r="P64" s="83">
        <f t="shared" si="0"/>
        <v>129.9684</v>
      </c>
      <c r="W64" s="133">
        <v>42612</v>
      </c>
      <c r="X64" s="10">
        <v>153.80000000000001</v>
      </c>
      <c r="Y64" s="10">
        <v>154.04</v>
      </c>
      <c r="Z64" s="10">
        <v>152.06</v>
      </c>
      <c r="AA64" s="10">
        <v>153.16</v>
      </c>
      <c r="AB64" s="95">
        <v>966500</v>
      </c>
      <c r="AC64" s="10">
        <v>153</v>
      </c>
      <c r="AD64" s="2"/>
      <c r="AE64" s="138"/>
    </row>
    <row r="65" spans="15:31" x14ac:dyDescent="0.25">
      <c r="O65" s="83">
        <v>0.91</v>
      </c>
      <c r="P65" s="83">
        <f t="shared" si="0"/>
        <v>128.5557</v>
      </c>
      <c r="W65" s="133">
        <v>42611</v>
      </c>
      <c r="X65" s="10">
        <v>152.28</v>
      </c>
      <c r="Y65" s="10">
        <v>154.11000000000001</v>
      </c>
      <c r="Z65" s="10">
        <v>152.16999999999999</v>
      </c>
      <c r="AA65" s="10">
        <v>153.51</v>
      </c>
      <c r="AB65" s="95">
        <v>986700</v>
      </c>
      <c r="AC65" s="10">
        <v>153.35</v>
      </c>
      <c r="AD65" s="2"/>
      <c r="AE65" s="138"/>
    </row>
    <row r="66" spans="15:31" x14ac:dyDescent="0.25">
      <c r="O66" s="83">
        <v>0.9</v>
      </c>
      <c r="P66" s="83">
        <f t="shared" si="0"/>
        <v>127.14300000000001</v>
      </c>
      <c r="W66" s="133">
        <v>42608</v>
      </c>
      <c r="X66" s="10">
        <v>151.91999999999999</v>
      </c>
      <c r="Y66" s="10">
        <v>153.05000000000001</v>
      </c>
      <c r="Z66" s="10">
        <v>151.44999999999999</v>
      </c>
      <c r="AA66" s="10">
        <v>152.36000000000001</v>
      </c>
      <c r="AB66" s="95">
        <v>1158300</v>
      </c>
      <c r="AC66" s="10">
        <v>152.19999999999999</v>
      </c>
      <c r="AD66" s="2"/>
      <c r="AE66" s="138"/>
    </row>
    <row r="67" spans="15:31" x14ac:dyDescent="0.25">
      <c r="W67" s="133">
        <v>42607</v>
      </c>
      <c r="X67" s="10">
        <v>151.29</v>
      </c>
      <c r="Y67" s="10">
        <v>152.38999999999999</v>
      </c>
      <c r="Z67" s="10">
        <v>150.75</v>
      </c>
      <c r="AA67" s="10">
        <v>151.35</v>
      </c>
      <c r="AB67" s="95">
        <v>1358100</v>
      </c>
      <c r="AC67" s="10">
        <v>151.19</v>
      </c>
      <c r="AD67" s="2"/>
      <c r="AE67" s="138"/>
    </row>
    <row r="68" spans="15:31" x14ac:dyDescent="0.25">
      <c r="W68" s="133">
        <v>42606</v>
      </c>
      <c r="X68" s="10">
        <v>154.36000000000001</v>
      </c>
      <c r="Y68" s="10">
        <v>154.5</v>
      </c>
      <c r="Z68" s="10">
        <v>150.78</v>
      </c>
      <c r="AA68" s="10">
        <v>151.26</v>
      </c>
      <c r="AB68" s="95">
        <v>1513700</v>
      </c>
      <c r="AC68" s="10">
        <v>151.11000000000001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38.65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38.65</v>
      </c>
      <c r="R4" s="525">
        <v>-1.4E-2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42.515000000000001</v>
      </c>
      <c r="T43" s="93" t="s">
        <v>98</v>
      </c>
      <c r="U43" s="439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42.128500000000003</v>
      </c>
      <c r="T44" s="93" t="s">
        <v>99</v>
      </c>
      <c r="U44" s="439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41.742000000000004</v>
      </c>
      <c r="T45" s="93" t="s">
        <v>100</v>
      </c>
      <c r="U45" s="439" t="s">
        <v>503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41.355499999999999</v>
      </c>
      <c r="Q46" s="2"/>
      <c r="T46" s="93" t="s">
        <v>101</v>
      </c>
      <c r="U46" s="439" t="s">
        <v>504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40.969000000000001</v>
      </c>
      <c r="Q47" s="2"/>
      <c r="T47" s="93" t="s">
        <v>102</v>
      </c>
      <c r="U47" s="439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40.582500000000003</v>
      </c>
      <c r="Q48" s="2"/>
      <c r="T48" s="93" t="s">
        <v>103</v>
      </c>
      <c r="U48" s="439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40.195999999999998</v>
      </c>
      <c r="Q49" s="2"/>
      <c r="T49" s="93" t="s">
        <v>122</v>
      </c>
      <c r="U49" s="439" t="s">
        <v>382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39.8095</v>
      </c>
      <c r="Q50" s="2"/>
      <c r="T50" s="93"/>
      <c r="U50" s="439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39.423000000000002</v>
      </c>
      <c r="Q51" s="2"/>
      <c r="T51" s="93" t="s">
        <v>105</v>
      </c>
      <c r="U51" s="439" t="s">
        <v>505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39.036499999999997</v>
      </c>
      <c r="Q52" s="2"/>
      <c r="T52" s="93" t="s">
        <v>106</v>
      </c>
      <c r="U52" s="439" t="s">
        <v>506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38.65</v>
      </c>
      <c r="Q53" s="2"/>
      <c r="T53" s="93" t="s">
        <v>107</v>
      </c>
      <c r="U53" s="440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38.263500000000001</v>
      </c>
      <c r="Q54" s="2"/>
      <c r="T54" s="93" t="s">
        <v>110</v>
      </c>
      <c r="U54" s="440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37.876999999999995</v>
      </c>
      <c r="Q55" s="2"/>
      <c r="T55" s="93" t="s">
        <v>108</v>
      </c>
      <c r="U55" s="439" t="s">
        <v>507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37.490499999999997</v>
      </c>
      <c r="Q56" s="2"/>
      <c r="T56" s="93" t="s">
        <v>111</v>
      </c>
      <c r="U56" s="439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37.103999999999999</v>
      </c>
      <c r="Q57" s="2"/>
      <c r="T57" s="93" t="s">
        <v>112</v>
      </c>
      <c r="U57" s="439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36.717499999999994</v>
      </c>
      <c r="Q58" s="2"/>
      <c r="T58" s="93" t="s">
        <v>109</v>
      </c>
      <c r="U58" s="439" t="s">
        <v>508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36.330999999999996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35.944499999999998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35.558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35.171500000000002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34.784999999999997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108.84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108.84</v>
      </c>
      <c r="R4" s="525">
        <v>3.5999999999999999E-3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8" t="s">
        <v>78</v>
      </c>
      <c r="Q39" s="618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119.72400000000002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118.63560000000001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117.54720000000002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116.45880000000001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115.3704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114.28200000000001</v>
      </c>
      <c r="T45" s="93" t="s">
        <v>100</v>
      </c>
      <c r="U45" s="88" t="s">
        <v>509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113.1936</v>
      </c>
      <c r="T46" s="93" t="s">
        <v>101</v>
      </c>
      <c r="U46" s="88" t="s">
        <v>510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112.10520000000001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111.0168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109.92840000000001</v>
      </c>
      <c r="T49" s="93" t="s">
        <v>122</v>
      </c>
      <c r="U49" s="88" t="s">
        <v>368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108.84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107.7516</v>
      </c>
      <c r="T51" s="93" t="s">
        <v>105</v>
      </c>
      <c r="U51" s="88" t="s">
        <v>511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106.6632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105.5748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104.4864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103.398</v>
      </c>
      <c r="T55" s="93" t="s">
        <v>108</v>
      </c>
      <c r="U55" s="88" t="s">
        <v>512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102.3096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101.22120000000001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100.1328</v>
      </c>
      <c r="T58" s="93" t="s">
        <v>109</v>
      </c>
      <c r="U58" s="88" t="s">
        <v>513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99.04440000000001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97.956000000000003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157.59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157.59</v>
      </c>
      <c r="R4" s="525">
        <v>3.5999999999999997E-2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8" t="s">
        <v>78</v>
      </c>
      <c r="P41" s="618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173.34900000000002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171.77310000000003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170.19720000000001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168.62130000000002</v>
      </c>
      <c r="Q45" s="83"/>
      <c r="T45" s="93" t="s">
        <v>100</v>
      </c>
      <c r="U45" s="88" t="s">
        <v>514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167.0454</v>
      </c>
      <c r="Q46" s="83"/>
      <c r="T46" s="93" t="s">
        <v>101</v>
      </c>
      <c r="U46" s="88" t="s">
        <v>515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165.46950000000001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163.89360000000002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162.3177</v>
      </c>
      <c r="Q49" s="83"/>
      <c r="T49" s="93" t="s">
        <v>122</v>
      </c>
      <c r="U49" s="88" t="s">
        <v>370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160.74180000000001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159.16589999999999</v>
      </c>
      <c r="Q51" s="83"/>
      <c r="T51" s="93" t="s">
        <v>105</v>
      </c>
      <c r="U51" s="88" t="s">
        <v>516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157.59</v>
      </c>
      <c r="Q52" s="83"/>
      <c r="T52" s="93" t="s">
        <v>106</v>
      </c>
      <c r="U52" s="88" t="s">
        <v>517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156.01410000000001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154.43819999999999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152.8623</v>
      </c>
      <c r="Q55" s="83"/>
      <c r="T55" s="93" t="s">
        <v>108</v>
      </c>
      <c r="U55" s="88" t="s">
        <v>518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151.28639999999999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149.7105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148.13460000000001</v>
      </c>
      <c r="Q58" s="83"/>
      <c r="T58" s="93" t="s">
        <v>109</v>
      </c>
      <c r="U58" s="88" t="s">
        <v>519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146.55870000000002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144.9828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143.40690000000001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141.83100000000002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2016-11-30T04:27:07Z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