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firstSheet="5" activeTab="33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r:id="rId43"/>
    <sheet name="WBA" sheetId="84" state="hidden" r:id="rId44"/>
    <sheet name="AZO" sheetId="83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42" i="38" l="1"/>
  <c r="A742" i="38"/>
  <c r="D742" i="38"/>
  <c r="E742" i="38"/>
  <c r="G742" i="38"/>
  <c r="H742" i="38"/>
  <c r="K742" i="38"/>
  <c r="L742" i="38" s="1"/>
  <c r="M742" i="38"/>
  <c r="N742" i="38" s="1"/>
  <c r="F291" i="25"/>
  <c r="H291" i="25"/>
  <c r="G29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O741" i="38" s="1"/>
  <c r="S741" i="38"/>
  <c r="P741" i="38" l="1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0" i="25"/>
  <c r="H290" i="25"/>
  <c r="G290" i="25"/>
  <c r="K81" i="25"/>
  <c r="F34" i="107"/>
  <c r="H34" i="107"/>
  <c r="G34" i="107"/>
  <c r="F4" i="107"/>
  <c r="F50" i="86"/>
  <c r="H50" i="86"/>
  <c r="G50" i="86"/>
  <c r="F11" i="86"/>
  <c r="F98" i="46"/>
  <c r="H98" i="46"/>
  <c r="G98" i="46"/>
  <c r="F97" i="46"/>
  <c r="H97" i="46"/>
  <c r="G97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6" i="46"/>
  <c r="G96" i="46"/>
  <c r="H96" i="46"/>
  <c r="F289" i="25"/>
  <c r="G289" i="25"/>
  <c r="H289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5" i="46"/>
  <c r="H95" i="46"/>
  <c r="G95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88" i="25"/>
  <c r="G288" i="25"/>
  <c r="H288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87" i="25"/>
  <c r="H287" i="25"/>
  <c r="G287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C19" i="108"/>
  <c r="K85" i="108"/>
  <c r="F19" i="108"/>
  <c r="H19" i="108"/>
  <c r="F85" i="108"/>
  <c r="C85" i="108"/>
  <c r="M85" i="108"/>
  <c r="H85" i="108"/>
  <c r="M19" i="108"/>
  <c r="K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H19" i="107"/>
  <c r="M19" i="107"/>
  <c r="H85" i="107"/>
  <c r="F85" i="107"/>
  <c r="C19" i="107"/>
  <c r="F19" i="107"/>
  <c r="M85" i="107"/>
  <c r="K85" i="107"/>
  <c r="C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85" i="106"/>
  <c r="F19" i="106"/>
  <c r="M19" i="106"/>
  <c r="C85" i="106"/>
  <c r="K19" i="106"/>
  <c r="H19" i="106"/>
  <c r="H85" i="106"/>
  <c r="F85" i="106"/>
  <c r="C19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35" i="46"/>
  <c r="M19" i="47"/>
  <c r="H19" i="47"/>
  <c r="C19" i="47"/>
  <c r="C35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C19" i="105"/>
  <c r="C85" i="105"/>
  <c r="K85" i="105"/>
  <c r="H85" i="105"/>
  <c r="M19" i="105"/>
  <c r="H19" i="105"/>
  <c r="M85" i="105"/>
  <c r="F85" i="105"/>
  <c r="F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19" i="104"/>
  <c r="C85" i="104"/>
  <c r="K85" i="104"/>
  <c r="F85" i="104"/>
  <c r="C19" i="104"/>
  <c r="H85" i="104"/>
  <c r="M19" i="104"/>
  <c r="K19" i="104"/>
  <c r="F19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F85" i="103"/>
  <c r="C85" i="103"/>
  <c r="K19" i="103"/>
  <c r="H85" i="103"/>
  <c r="K19" i="89"/>
  <c r="C19" i="103"/>
  <c r="F19" i="103"/>
  <c r="K85" i="103"/>
  <c r="M85" i="103"/>
  <c r="M19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K19" i="102"/>
  <c r="K85" i="102"/>
  <c r="M19" i="102"/>
  <c r="H19" i="102"/>
  <c r="C85" i="102"/>
  <c r="H85" i="102"/>
  <c r="F19" i="102"/>
  <c r="C19" i="102"/>
  <c r="M85" i="102"/>
  <c r="F85" i="102"/>
  <c r="Q5" i="103" l="1"/>
  <c r="Q8" i="103"/>
  <c r="Q7" i="103" s="1"/>
  <c r="P609" i="38"/>
  <c r="M66" i="102"/>
  <c r="Q10" i="102" s="1"/>
  <c r="J5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K85" i="101"/>
  <c r="H85" i="100"/>
  <c r="C19" i="99"/>
  <c r="K85" i="100"/>
  <c r="K19" i="101"/>
  <c r="H19" i="101"/>
  <c r="C19" i="100"/>
  <c r="M19" i="100"/>
  <c r="F19" i="99"/>
  <c r="M85" i="99"/>
  <c r="C85" i="100"/>
  <c r="F85" i="101"/>
  <c r="H19" i="99"/>
  <c r="M19" i="99"/>
  <c r="H85" i="99"/>
  <c r="K85" i="99"/>
  <c r="F85" i="100"/>
  <c r="M85" i="100"/>
  <c r="M85" i="101"/>
  <c r="F85" i="99"/>
  <c r="H19" i="100"/>
  <c r="C19" i="101"/>
  <c r="C85" i="99"/>
  <c r="C85" i="101"/>
  <c r="H85" i="101"/>
  <c r="K19" i="100"/>
  <c r="K19" i="99"/>
  <c r="F19" i="101"/>
  <c r="M19" i="101"/>
  <c r="F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09" i="25"/>
  <c r="H209" i="25"/>
  <c r="G20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H19" i="97"/>
  <c r="H85" i="98"/>
  <c r="K85" i="98"/>
  <c r="C85" i="98"/>
  <c r="F19" i="97"/>
  <c r="K19" i="98"/>
  <c r="M19" i="97"/>
  <c r="F19" i="98"/>
  <c r="K85" i="97"/>
  <c r="C19" i="98"/>
  <c r="M85" i="97"/>
  <c r="C85" i="97"/>
  <c r="M19" i="98"/>
  <c r="F85" i="98"/>
  <c r="H19" i="98"/>
  <c r="H85" i="97"/>
  <c r="C19" i="97"/>
  <c r="K25" i="88"/>
  <c r="F85" i="97"/>
  <c r="M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H84" i="96"/>
  <c r="C84" i="96"/>
  <c r="K84" i="96"/>
  <c r="M84" i="96"/>
  <c r="F19" i="96"/>
  <c r="M19" i="96"/>
  <c r="C19" i="96"/>
  <c r="K19" i="96"/>
  <c r="H19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C85" i="95"/>
  <c r="M85" i="95"/>
  <c r="F85" i="95"/>
  <c r="K85" i="95"/>
  <c r="H19" i="95"/>
  <c r="C19" i="95"/>
  <c r="K19" i="95"/>
  <c r="H85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85" i="94"/>
  <c r="C19" i="94"/>
  <c r="F19" i="94"/>
  <c r="C85" i="94"/>
  <c r="H85" i="94"/>
  <c r="F85" i="94"/>
  <c r="M19" i="94"/>
  <c r="K19" i="94"/>
  <c r="K85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85" i="93"/>
  <c r="H19" i="93"/>
  <c r="H85" i="93"/>
  <c r="F19" i="93"/>
  <c r="F85" i="93"/>
  <c r="K85" i="93"/>
  <c r="M19" i="93"/>
  <c r="M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85" i="92"/>
  <c r="H19" i="91"/>
  <c r="H85" i="91"/>
  <c r="F19" i="47"/>
  <c r="K85" i="91"/>
  <c r="M85" i="92"/>
  <c r="F19" i="91"/>
  <c r="F85" i="91"/>
  <c r="F19" i="92"/>
  <c r="M19" i="92"/>
  <c r="H19" i="92"/>
  <c r="M85" i="91"/>
  <c r="C19" i="91"/>
  <c r="K85" i="92"/>
  <c r="K19" i="91"/>
  <c r="C85" i="92"/>
  <c r="K19" i="92"/>
  <c r="C85" i="91"/>
  <c r="C19" i="92"/>
  <c r="H85" i="92"/>
  <c r="M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C19" i="90"/>
  <c r="M19" i="90"/>
  <c r="H85" i="90"/>
  <c r="F19" i="90"/>
  <c r="M85" i="90"/>
  <c r="F85" i="90"/>
  <c r="C85" i="90"/>
  <c r="K85" i="90"/>
  <c r="K19" i="90"/>
  <c r="H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19" i="89"/>
  <c r="M85" i="89"/>
  <c r="H85" i="89"/>
  <c r="H58" i="51"/>
  <c r="K85" i="89"/>
  <c r="M19" i="89"/>
  <c r="F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7"/>
  <c r="F25" i="88"/>
  <c r="H101" i="88"/>
  <c r="F85" i="87"/>
  <c r="M25" i="88"/>
  <c r="C101" i="88"/>
  <c r="M19" i="87"/>
  <c r="H85" i="87"/>
  <c r="M101" i="88"/>
  <c r="H19" i="87"/>
  <c r="C85" i="87"/>
  <c r="K101" i="88"/>
  <c r="F101" i="88"/>
  <c r="K85" i="87"/>
  <c r="M85" i="87"/>
  <c r="C19" i="87"/>
  <c r="K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H19" i="86"/>
  <c r="M19" i="86"/>
  <c r="F19" i="86"/>
  <c r="C85" i="86"/>
  <c r="C19" i="86"/>
  <c r="M85" i="86"/>
  <c r="H85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9" i="43"/>
  <c r="H59" i="43"/>
  <c r="G59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F85" i="85"/>
  <c r="K85" i="85"/>
  <c r="M85" i="85"/>
  <c r="F19" i="85"/>
  <c r="H85" i="85"/>
  <c r="M19" i="85"/>
  <c r="C19" i="85"/>
  <c r="K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F19" i="83"/>
  <c r="H85" i="83"/>
  <c r="H110" i="84"/>
  <c r="M25" i="84"/>
  <c r="C25" i="84"/>
  <c r="F85" i="83"/>
  <c r="C110" i="84"/>
  <c r="C85" i="83"/>
  <c r="K19" i="83"/>
  <c r="M85" i="83"/>
  <c r="H19" i="83"/>
  <c r="F110" i="84"/>
  <c r="M110" i="84"/>
  <c r="K85" i="83"/>
  <c r="H25" i="84"/>
  <c r="F25" i="84"/>
  <c r="K110" i="84"/>
  <c r="M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M19" i="82"/>
  <c r="H18" i="74"/>
  <c r="K60" i="82"/>
  <c r="F19" i="82"/>
  <c r="C19" i="82"/>
  <c r="H60" i="82"/>
  <c r="M18" i="74"/>
  <c r="M60" i="82"/>
  <c r="F60" i="82"/>
  <c r="C18" i="74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M96" i="31"/>
  <c r="K78" i="75"/>
  <c r="F78" i="75"/>
  <c r="C96" i="31"/>
  <c r="H96" i="31"/>
  <c r="H78" i="75"/>
  <c r="M78" i="75"/>
  <c r="K96" i="31"/>
  <c r="F96" i="31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H19" i="64"/>
  <c r="M85" i="64"/>
  <c r="M19" i="64"/>
  <c r="K85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H30" i="81"/>
  <c r="F30" i="81"/>
  <c r="H110" i="81"/>
  <c r="F110" i="81"/>
  <c r="M110" i="81"/>
  <c r="M30" i="81"/>
  <c r="C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C85" i="80"/>
  <c r="C19" i="80"/>
  <c r="F19" i="80"/>
  <c r="K85" i="80"/>
  <c r="M85" i="80"/>
  <c r="F85" i="80"/>
  <c r="H19" i="80"/>
  <c r="M19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C65" i="79"/>
  <c r="K65" i="79"/>
  <c r="H19" i="79"/>
  <c r="M65" i="79"/>
  <c r="K19" i="79"/>
  <c r="F19" i="79"/>
  <c r="H65" i="79"/>
  <c r="C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C85" i="78"/>
  <c r="K85" i="78"/>
  <c r="H19" i="78"/>
  <c r="K19" i="78"/>
  <c r="M19" i="78"/>
  <c r="M85" i="78"/>
  <c r="C19" i="78"/>
  <c r="F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H19" i="77"/>
  <c r="F89" i="77"/>
  <c r="M89" i="77"/>
  <c r="C19" i="77"/>
  <c r="C89" i="77"/>
  <c r="F19" i="77"/>
  <c r="K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K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8" i="69" s="1"/>
  <c r="P406" i="38"/>
  <c r="K36" i="69" l="1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H19" i="76"/>
  <c r="C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K93" i="68"/>
  <c r="C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20" i="25"/>
  <c r="H820" i="25"/>
  <c r="C820" i="25"/>
  <c r="F796" i="25"/>
  <c r="F795" i="25"/>
  <c r="F794" i="25"/>
  <c r="F793" i="25"/>
  <c r="F792" i="25"/>
  <c r="F791" i="25"/>
  <c r="F790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F702" i="25"/>
  <c r="F701" i="25"/>
  <c r="F700" i="25"/>
  <c r="K699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21" i="25"/>
  <c r="F821" i="25"/>
  <c r="K821" i="25"/>
  <c r="C821" i="25"/>
  <c r="M821" i="25"/>
  <c r="O364" i="38" l="1"/>
  <c r="Z364" i="38"/>
  <c r="N363" i="38"/>
  <c r="F820" i="25"/>
  <c r="K820" i="25"/>
  <c r="P363" i="38"/>
  <c r="O363" i="38" l="1"/>
  <c r="Z363" i="38"/>
  <c r="M557" i="25"/>
  <c r="Q10" i="25" s="1"/>
  <c r="K291" i="25" s="1"/>
  <c r="E362" i="38"/>
  <c r="H362" i="38"/>
  <c r="K362" i="38"/>
  <c r="M362" i="38"/>
  <c r="U362" i="38" s="1"/>
  <c r="S362" i="38"/>
  <c r="K289" i="25" l="1"/>
  <c r="K290" i="25"/>
  <c r="K287" i="25"/>
  <c r="K288" i="25"/>
  <c r="K285" i="25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H303" i="25"/>
  <c r="G303" i="25"/>
  <c r="H302" i="25"/>
  <c r="G302" i="25"/>
  <c r="H301" i="25"/>
  <c r="G301" i="25"/>
  <c r="H300" i="25"/>
  <c r="G300" i="25"/>
  <c r="H299" i="25"/>
  <c r="G299" i="25"/>
  <c r="H298" i="25"/>
  <c r="G298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42" i="38" s="1"/>
  <c r="X742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41"/>
  <c r="K19" i="73"/>
  <c r="F19" i="62"/>
  <c r="F199" i="58"/>
  <c r="C199" i="58"/>
  <c r="F19" i="68"/>
  <c r="F28" i="43"/>
  <c r="H65" i="71"/>
  <c r="K19" i="72"/>
  <c r="C51" i="54"/>
  <c r="H19" i="53"/>
  <c r="K23" i="17"/>
  <c r="M19" i="54"/>
  <c r="K72" i="59"/>
  <c r="K18" i="74"/>
  <c r="K65" i="63"/>
  <c r="F23" i="17"/>
  <c r="M58" i="51"/>
  <c r="F19" i="63"/>
  <c r="M75" i="41"/>
  <c r="K19" i="66"/>
  <c r="C19" i="53"/>
  <c r="F19" i="54"/>
  <c r="H19" i="59"/>
  <c r="C19" i="61"/>
  <c r="H38" i="58"/>
  <c r="H19" i="41"/>
  <c r="M90" i="72"/>
  <c r="M19" i="73"/>
  <c r="F51" i="54"/>
  <c r="M451" i="17"/>
  <c r="C19" i="62"/>
  <c r="C19" i="66"/>
  <c r="F19" i="64"/>
  <c r="K19" i="70"/>
  <c r="M19" i="41"/>
  <c r="K25" i="31"/>
  <c r="H77" i="70"/>
  <c r="K19" i="52"/>
  <c r="K19" i="3"/>
  <c r="H90" i="72"/>
  <c r="K19" i="59"/>
  <c r="H119" i="7"/>
  <c r="H19" i="52"/>
  <c r="F19" i="41"/>
  <c r="K67" i="60"/>
  <c r="K58" i="51"/>
  <c r="M156" i="49"/>
  <c r="M55" i="50"/>
  <c r="H19" i="50"/>
  <c r="C72" i="59"/>
  <c r="F156" i="49"/>
  <c r="C19" i="72"/>
  <c r="C19" i="55"/>
  <c r="K100" i="34"/>
  <c r="F30" i="40"/>
  <c r="C19" i="68"/>
  <c r="K19" i="62"/>
  <c r="M19" i="53"/>
  <c r="C19" i="59"/>
  <c r="K90" i="72"/>
  <c r="C90" i="72"/>
  <c r="M23" i="17"/>
  <c r="H19" i="66"/>
  <c r="H19" i="70"/>
  <c r="C63" i="66"/>
  <c r="M19" i="70"/>
  <c r="C86" i="53"/>
  <c r="F19" i="60"/>
  <c r="H19" i="3"/>
  <c r="M100" i="34"/>
  <c r="H19" i="60"/>
  <c r="H19" i="55"/>
  <c r="H81" i="61"/>
  <c r="F119" i="7"/>
  <c r="C19" i="73"/>
  <c r="H51" i="54"/>
  <c r="F25" i="31"/>
  <c r="M19" i="61"/>
  <c r="H19" i="54"/>
  <c r="M19" i="34"/>
  <c r="M19" i="62"/>
  <c r="F19" i="3"/>
  <c r="F23" i="57"/>
  <c r="C19" i="69"/>
  <c r="K51" i="54"/>
  <c r="H55" i="50"/>
  <c r="C213" i="57"/>
  <c r="F19" i="53"/>
  <c r="C119" i="7"/>
  <c r="F105" i="25"/>
  <c r="F19" i="75"/>
  <c r="M51" i="54"/>
  <c r="C81" i="61"/>
  <c r="H19" i="34"/>
  <c r="H63" i="66"/>
  <c r="H19" i="61"/>
  <c r="M19" i="55"/>
  <c r="K65" i="71"/>
  <c r="K55" i="50"/>
  <c r="C19" i="60"/>
  <c r="M30" i="49"/>
  <c r="K23" i="57"/>
  <c r="M67" i="60"/>
  <c r="C19" i="50"/>
  <c r="M86" i="53"/>
  <c r="M38" i="58"/>
  <c r="M72" i="59"/>
  <c r="H100" i="34"/>
  <c r="M19" i="69"/>
  <c r="K86" i="53"/>
  <c r="F19" i="59"/>
  <c r="K19" i="41"/>
  <c r="C451" i="17"/>
  <c r="H94" i="52"/>
  <c r="C108" i="45"/>
  <c r="F19" i="72"/>
  <c r="H199" i="58"/>
  <c r="C19" i="70"/>
  <c r="H19" i="63"/>
  <c r="C100" i="34"/>
  <c r="K19" i="53"/>
  <c r="F451" i="17"/>
  <c r="C19" i="52"/>
  <c r="F65" i="71"/>
  <c r="M19" i="3"/>
  <c r="K156" i="49"/>
  <c r="K38" i="58"/>
  <c r="F63" i="66"/>
  <c r="F19" i="66"/>
  <c r="M19" i="68"/>
  <c r="M65" i="63"/>
  <c r="M65" i="71"/>
  <c r="F19" i="50"/>
  <c r="F75" i="41"/>
  <c r="M19" i="72"/>
  <c r="H19" i="62"/>
  <c r="H108" i="45"/>
  <c r="M19" i="75"/>
  <c r="H25" i="31"/>
  <c r="F58" i="51"/>
  <c r="H105" i="25"/>
  <c r="F77" i="70"/>
  <c r="F19" i="73"/>
  <c r="M19" i="45"/>
  <c r="H213" i="57"/>
  <c r="F19" i="69"/>
  <c r="C105" i="25"/>
  <c r="F100" i="34"/>
  <c r="F18" i="74"/>
  <c r="C156" i="49"/>
  <c r="K19" i="68"/>
  <c r="C25" i="31"/>
  <c r="M19" i="59"/>
  <c r="M81" i="61"/>
  <c r="F65" i="63"/>
  <c r="H23" i="17"/>
  <c r="M213" i="57"/>
  <c r="C19" i="63"/>
  <c r="K94" i="52"/>
  <c r="F72" i="59"/>
  <c r="M94" i="52"/>
  <c r="F67" i="60"/>
  <c r="C19" i="34"/>
  <c r="F19" i="71"/>
  <c r="K75" i="41"/>
  <c r="H67" i="60"/>
  <c r="F19" i="45"/>
  <c r="K199" i="58"/>
  <c r="C19" i="54"/>
  <c r="M119" i="7"/>
  <c r="M23" i="57"/>
  <c r="C55" i="50"/>
  <c r="H19" i="75"/>
  <c r="F19" i="61"/>
  <c r="M25" i="31"/>
  <c r="F85" i="64"/>
  <c r="K213" i="57"/>
  <c r="H451" i="17"/>
  <c r="C19" i="75"/>
  <c r="C77" i="70"/>
  <c r="F94" i="52"/>
  <c r="K19" i="54"/>
  <c r="F55" i="50"/>
  <c r="H19" i="71"/>
  <c r="M19" i="63"/>
  <c r="C19" i="45"/>
  <c r="C85" i="64"/>
  <c r="F38" i="58"/>
  <c r="F213" i="57"/>
  <c r="F90" i="72"/>
  <c r="C19" i="71"/>
  <c r="K19" i="75"/>
  <c r="C19" i="3"/>
  <c r="H30" i="40"/>
  <c r="F19" i="34"/>
  <c r="F108" i="45"/>
  <c r="F19" i="52"/>
  <c r="K19" i="69"/>
  <c r="K19" i="50"/>
  <c r="C23" i="57"/>
  <c r="C19" i="64"/>
  <c r="C30" i="49"/>
  <c r="C94" i="52"/>
  <c r="H65" i="63"/>
  <c r="C75" i="41"/>
  <c r="H19" i="73"/>
  <c r="C30" i="40"/>
  <c r="C38" i="58"/>
  <c r="M77" i="70"/>
  <c r="H86" i="53"/>
  <c r="H72" i="59"/>
  <c r="K451" i="17"/>
  <c r="M199" i="58"/>
  <c r="M19" i="71"/>
  <c r="M108" i="45"/>
  <c r="H75" i="41"/>
  <c r="H156" i="49"/>
  <c r="K19" i="63"/>
  <c r="C67" i="60"/>
  <c r="M19" i="60"/>
  <c r="H19" i="72"/>
  <c r="K77" i="70"/>
  <c r="F19" i="70"/>
  <c r="K63" i="66"/>
  <c r="K19" i="71"/>
  <c r="M63" i="66"/>
  <c r="C23" i="17"/>
  <c r="C65" i="71"/>
  <c r="M19" i="66"/>
  <c r="M19" i="52"/>
  <c r="F19" i="55"/>
  <c r="K19" i="55"/>
  <c r="H19" i="68"/>
  <c r="K81" i="61"/>
  <c r="F81" i="61"/>
  <c r="M30" i="40"/>
  <c r="K19" i="61"/>
  <c r="K30" i="40"/>
  <c r="K19" i="60"/>
  <c r="K19" i="34"/>
  <c r="M19" i="50"/>
  <c r="F30" i="49"/>
  <c r="H19" i="69"/>
  <c r="K108" i="45"/>
  <c r="F86" i="53"/>
  <c r="C65" i="63"/>
  <c r="K119" i="7"/>
  <c r="V741" i="38" l="1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41" i="38" l="1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29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41" i="38" l="1"/>
  <c r="Q742" i="38"/>
  <c r="Q739" i="38"/>
  <c r="Q740" i="38"/>
  <c r="Q738" i="38"/>
  <c r="K98" i="46"/>
  <c r="K97" i="46"/>
  <c r="J36" i="53"/>
  <c r="J37" i="53"/>
  <c r="Q737" i="38"/>
  <c r="K95" i="46"/>
  <c r="K96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<sst xmlns="http://schemas.openxmlformats.org/spreadsheetml/2006/main" count="8023" uniqueCount="1305">
  <si>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</si>
  <si>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</si>
  <si>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</si>
  <si>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</si>
  <si>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</si>
  <si>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</si>
  <si>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</si>
  <si>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</si>
  <si>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</si>
  <si>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</si>
  <si>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</si>
  <si>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</si>
  <si>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</si>
  <si>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</si>
  <si>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</si>
  <si>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</si>
  <si>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</si>
  <si>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</si>
  <si>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</si>
  <si>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</si>
  <si>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</si>
  <si>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</si>
  <si>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</si>
  <si>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</si>
  <si>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</si>
  <si>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</si>
  <si>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</si>
  <si>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</si>
  <si>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</si>
  <si>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</si>
  <si>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</si>
  <si>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</si>
  <si>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</si>
  <si>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</si>
  <si>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</si>
  <si>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</si>
  <si>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</si>
  <si>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</si>
  <si>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</si>
  <si>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</si>
  <si>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</si>
  <si>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</si>
  <si>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</si>
  <si>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</si>
  <si>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</si>
  <si>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</si>
  <si>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</si>
  <si>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</si>
  <si>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</si>
  <si>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</si>
  <si>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</si>
  <si>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</si>
  <si>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</si>
  <si>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</si>
  <si>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</si>
  <si>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</si>
  <si>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</si>
  <si>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</si>
  <si>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</si>
  <si>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</si>
  <si>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</si>
  <si>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</si>
  <si>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</si>
  <si>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</si>
  <si>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</si>
  <si>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</si>
  <si>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</si>
  <si>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</si>
  <si>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</si>
  <si>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</si>
  <si>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</si>
  <si>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</si>
  <si>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</si>
  <si>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</si>
  <si>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</si>
  <si>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</si>
  <si>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</si>
  <si>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</si>
  <si>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</si>
  <si>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</si>
  <si>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</si>
  <si>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</si>
  <si>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</si>
  <si>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</si>
  <si>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</si>
  <si>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</si>
  <si>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</si>
  <si>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</si>
  <si>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</si>
  <si>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</si>
  <si>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</si>
  <si>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</si>
  <si>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</si>
  <si>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</si>
  <si>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</si>
  <si>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</si>
  <si>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</si>
  <si>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</si>
  <si>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</si>
  <si>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</si>
  <si>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</si>
  <si>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</si>
  <si>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</si>
  <si>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</si>
  <si>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</si>
  <si>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</si>
  <si>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</si>
  <si>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</si>
  <si>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</si>
  <si>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</si>
  <si>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</si>
  <si>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</si>
  <si>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</si>
  <si>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</si>
  <si>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</si>
  <si>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</si>
  <si>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</si>
  <si>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</si>
  <si>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</si>
  <si>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</si>
  <si>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</si>
  <si>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</si>
  <si>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</si>
  <si>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</si>
  <si>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</si>
  <si>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</si>
  <si>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</si>
  <si>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</si>
  <si>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</si>
  <si>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</si>
  <si>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</si>
  <si>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</si>
  <si>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</si>
  <si>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</si>
  <si>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</si>
  <si>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</si>
  <si>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</si>
  <si>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</si>
  <si>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</si>
  <si>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</si>
  <si>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</si>
  <si>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</si>
  <si>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</si>
  <si>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</si>
  <si>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</si>
  <si>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</si>
  <si>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</si>
  <si>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</si>
  <si>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</si>
  <si>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</si>
  <si>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</si>
  <si>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</si>
  <si>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</si>
  <si>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</si>
  <si>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</si>
  <si>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</si>
  <si>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</si>
  <si>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</si>
  <si>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</si>
  <si>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</si>
  <si>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</si>
  <si>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</si>
  <si>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</si>
  <si>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</si>
  <si>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</si>
  <si>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</si>
  <si>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</si>
  <si>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</si>
  <si>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</si>
  <si>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</si>
  <si>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</si>
  <si>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</si>
  <si>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</si>
  <si>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</si>
  <si>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</si>
  <si>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</si>
  <si>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</si>
  <si>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</si>
  <si>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</si>
  <si>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</si>
  <si>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</si>
  <si>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</si>
  <si>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</si>
  <si>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</si>
  <si>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</si>
  <si>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</si>
  <si>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</si>
  <si>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</si>
  <si>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</si>
  <si>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</si>
  <si>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</si>
  <si>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</si>
  <si>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</si>
  <si>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</si>
  <si>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</si>
  <si>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</si>
  <si>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</si>
  <si>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</si>
  <si>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</si>
  <si>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</si>
  <si>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</si>
  <si>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</si>
  <si>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</si>
  <si>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</si>
  <si>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</si>
  <si>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</si>
  <si>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</si>
  <si>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</si>
  <si>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</si>
  <si>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</si>
  <si>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</si>
  <si>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</si>
  <si>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</si>
  <si>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</si>
  <si>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</si>
  <si>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</si>
  <si>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</si>
  <si>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</si>
  <si>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</si>
  <si>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</si>
  <si>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</si>
  <si>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</si>
  <si>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</si>
  <si>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</si>
  <si>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</si>
  <si>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</si>
  <si>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</si>
  <si>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</si>
  <si>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</si>
  <si>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</si>
  <si>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</si>
  <si>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</si>
  <si>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</si>
  <si>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</si>
  <si>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</si>
  <si>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</si>
  <si>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</si>
  <si>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</si>
  <si>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</si>
  <si>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</si>
  <si>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</si>
  <si>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</si>
  <si>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</si>
  <si>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</si>
  <si>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</si>
  <si>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</si>
  <si>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</si>
  <si>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</si>
  <si>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</si>
  <si>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</si>
  <si>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</si>
  <si>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</si>
  <si>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</si>
  <si>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</si>
  <si>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</si>
  <si>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</si>
  <si>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</si>
  <si>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</si>
  <si>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</si>
  <si>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</si>
  <si>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</si>
  <si>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</si>
  <si>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</si>
  <si>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</si>
  <si>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</si>
  <si>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</si>
  <si>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</si>
  <si>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</si>
  <si>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</si>
  <si>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</si>
  <si>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</si>
  <si>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</si>
  <si>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</si>
  <si>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</si>
  <si>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</si>
  <si>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</si>
  <si>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</si>
  <si>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</si>
  <si>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</si>
  <si>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</si>
  <si>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</si>
  <si>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</si>
  <si>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</si>
  <si>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</si>
  <si>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</si>
  <si>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</si>
  <si>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</si>
  <si>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</si>
  <si>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</si>
  <si>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</si>
  <si>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</si>
  <si>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</si>
  <si>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</si>
  <si>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</si>
  <si>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</si>
  <si>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</si>
  <si>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</si>
  <si>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</si>
  <si>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</si>
  <si>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</si>
  <si>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</si>
  <si>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</si>
  <si>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</si>
  <si>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</si>
  <si>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</si>
  <si>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</si>
  <si>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</si>
  <si>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</si>
  <si>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</si>
  <si>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</si>
  <si>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</si>
  <si>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</si>
  <si>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</si>
  <si>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</si>
  <si>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</si>
  <si>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</si>
  <si>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</si>
  <si>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</si>
  <si>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</si>
  <si>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</si>
  <si>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</si>
  <si>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</si>
  <si>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</si>
  <si>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</si>
  <si>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</si>
  <si>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</si>
  <si>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</si>
  <si>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</si>
  <si>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</si>
  <si>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</si>
  <si>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</si>
  <si>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</si>
  <si>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</si>
  <si>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</si>
  <si>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</si>
  <si>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</si>
  <si>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</si>
  <si>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</si>
  <si>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</si>
  <si>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</si>
  <si>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</si>
  <si>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</si>
  <si>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</si>
  <si>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</si>
  <si>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</si>
  <si>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</si>
  <si>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</si>
  <si>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</si>
  <si>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</si>
  <si>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</si>
  <si>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</si>
  <si>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</si>
  <si>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</si>
  <si>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</si>
  <si>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</si>
  <si>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</si>
  <si>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</si>
  <si>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</si>
  <si>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</si>
  <si>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</si>
  <si>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</si>
  <si>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</si>
  <si>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</si>
  <si>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</si>
  <si>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</si>
  <si>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</si>
  <si>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</si>
  <si>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</si>
  <si>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</si>
  <si>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</si>
  <si>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</si>
  <si>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</si>
  <si>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</si>
  <si>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</si>
  <si>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</si>
  <si>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</si>
  <si>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</si>
  <si>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</si>
  <si>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</si>
  <si>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</si>
  <si>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</si>
  <si>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</si>
  <si>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</si>
  <si>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</si>
  <si>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</si>
  <si>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</si>
  <si>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</si>
  <si>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</si>
  <si>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</si>
  <si>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</si>
  <si>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</si>
  <si>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</si>
  <si>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</si>
  <si>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</si>
  <si>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</si>
  <si>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</si>
  <si>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</si>
  <si>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</si>
  <si>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</si>
  <si>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</si>
  <si>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</si>
  <si>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</si>
  <si>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</si>
  <si>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</si>
  <si>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</si>
  <si>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</si>
  <si>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</si>
  <si>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</si>
  <si>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</si>
  <si>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</si>
  <si>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</si>
  <si>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</si>
  <si>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</si>
  <si>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</si>
  <si>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</si>
  <si>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</si>
  <si>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</si>
  <si>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</si>
  <si>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</si>
  <si>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</si>
  <si>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</si>
  <si>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</si>
  <si>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</si>
  <si>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</si>
  <si>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</si>
  <si>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</si>
  <si>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</si>
  <si>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</si>
  <si>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</si>
  <si>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</si>
  <si>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</si>
  <si>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</si>
  <si>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</si>
  <si>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</si>
  <si>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</si>
  <si>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</si>
  <si>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</si>
  <si>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</si>
  <si>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</si>
  <si>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</si>
  <si>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</si>
  <si>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</si>
  <si>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</si>
  <si>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</si>
  <si>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</si>
  <si>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</si>
  <si>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</si>
  <si>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</si>
  <si>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</si>
  <si>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</si>
  <si>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</si>
  <si>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</si>
  <si>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</si>
  <si>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</si>
  <si>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</si>
  <si>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</si>
  <si>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</si>
  <si>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</si>
  <si>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</si>
  <si>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</si>
  <si>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</si>
  <si>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</si>
  <si>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</si>
  <si>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</si>
  <si>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</si>
  <si>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</si>
  <si>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</si>
  <si>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</si>
  <si>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</si>
  <si>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</si>
  <si>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</si>
  <si>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</si>
  <si>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</si>
  <si>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</si>
  <si>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</si>
  <si>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</si>
  <si>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</si>
  <si>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</si>
  <si>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</si>
  <si>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</si>
  <si>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</si>
  <si>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</si>
  <si>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</si>
  <si>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</si>
  <si>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</si>
  <si>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</si>
  <si>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</si>
  <si>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</si>
  <si>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</si>
  <si>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</si>
  <si>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</si>
  <si>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</si>
  <si>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</si>
  <si>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</si>
  <si>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</si>
  <si>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</si>
  <si>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</si>
  <si>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</si>
  <si>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</si>
  <si>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</si>
  <si>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</si>
  <si>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</si>
  <si>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</si>
  <si>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</si>
  <si>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</si>
  <si>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</si>
  <si>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</si>
  <si>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</si>
  <si>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</si>
  <si>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</si>
  <si>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</si>
  <si>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</si>
  <si>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</si>
  <si>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</si>
  <si>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</si>
  <si>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</si>
  <si>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</si>
  <si>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</si>
  <si>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</si>
  <si>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</si>
  <si>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</si>
  <si>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</si>
  <si>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</si>
  <si>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</si>
  <si>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</si>
  <si>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</si>
  <si>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</si>
  <si>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</si>
  <si>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</si>
  <si>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</si>
  <si>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</si>
  <si>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</si>
  <si>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</si>
  <si>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</si>
  <si>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</si>
  <si>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</si>
  <si>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</si>
  <si>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</si>
  <si>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</si>
  <si>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</si>
  <si>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</si>
  <si>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</si>
  <si>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</si>
  <si>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</si>
  <si>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</si>
  <si>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</si>
  <si>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</si>
  <si>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</si>
  <si>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</si>
  <si>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</si>
  <si>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</si>
  <si>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</si>
  <si>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</si>
  <si>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</si>
  <si>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</si>
  <si>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</si>
  <si>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</si>
  <si>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</si>
  <si>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</si>
  <si>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</si>
  <si>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</si>
  <si>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</si>
  <si>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</si>
  <si>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</si>
  <si>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</si>
  <si>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</si>
  <si>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</si>
  <si>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</si>
  <si>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</si>
  <si>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</si>
  <si>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</si>
  <si>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</si>
  <si>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</si>
  <si>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</si>
  <si>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</si>
  <si>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</si>
  <si>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</si>
  <si>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</si>
  <si>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</si>
  <si>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</si>
  <si>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</si>
  <si>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</si>
  <si>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</si>
  <si>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</si>
  <si>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</si>
  <si>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</si>
  <si>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</si>
  <si>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</si>
  <si>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</si>
  <si>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</si>
  <si>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</si>
  <si>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</si>
  <si>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</si>
  <si>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</si>
  <si>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</si>
  <si>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</si>
  <si>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</si>
  <si>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</si>
  <si>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</si>
  <si>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</si>
  <si>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</si>
  <si>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</si>
  <si>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</si>
  <si>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</si>
  <si>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</si>
  <si>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</si>
  <si>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</si>
  <si>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</si>
  <si>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</si>
  <si>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</si>
  <si>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</si>
  <si>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</si>
  <si>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</si>
  <si>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</si>
  <si>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</si>
  <si>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</si>
  <si>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</si>
  <si>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</si>
  <si>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</si>
  <si>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</si>
  <si>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</si>
  <si>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</si>
  <si>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</si>
  <si>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</si>
  <si>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</si>
  <si>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</si>
  <si>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</si>
  <si>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</si>
  <si>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</si>
  <si>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</si>
  <si>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</si>
  <si>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</si>
  <si>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</si>
  <si>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</si>
  <si>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</si>
  <si>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</si>
  <si>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</si>
  <si>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</si>
  <si>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</si>
  <si>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</si>
  <si>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</si>
  <si>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</si>
  <si>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</si>
  <si>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</si>
  <si>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</si>
  <si>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</si>
  <si>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</si>
  <si>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</si>
  <si>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</si>
  <si>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</si>
  <si>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</si>
  <si>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</si>
  <si>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</si>
  <si>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</si>
  <si>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</si>
  <si>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</si>
  <si>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</si>
  <si>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</si>
  <si>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</si>
  <si>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</si>
  <si>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</si>
  <si>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</si>
  <si>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</si>
  <si>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</si>
  <si>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</si>
  <si>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</si>
  <si>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</si>
  <si>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</si>
  <si>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</si>
  <si>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</si>
  <si>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</si>
  <si>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</si>
  <si>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</si>
  <si>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</si>
  <si>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</si>
  <si>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</si>
  <si>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</si>
  <si>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</si>
  <si>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</si>
  <si>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</si>
  <si>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</si>
  <si>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</si>
  <si>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</si>
  <si>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</si>
  <si>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</si>
  <si>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</si>
  <si>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</si>
  <si>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</si>
  <si>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</si>
  <si>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</si>
  <si>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</si>
  <si>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</si>
  <si>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</si>
  <si>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</si>
  <si>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</si>
  <si>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</si>
  <si>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</si>
  <si>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</si>
  <si>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</si>
  <si>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</si>
  <si>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</si>
  <si>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</si>
  <si>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</si>
  <si>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</si>
  <si>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</si>
  <si>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</si>
  <si>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</si>
  <si>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</si>
  <si>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</si>
  <si>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</si>
  <si>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</si>
  <si>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</si>
  <si>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</si>
  <si>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</si>
  <si>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</si>
  <si>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</si>
  <si>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</si>
  <si>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</si>
  <si>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</si>
  <si>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</si>
  <si>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</si>
  <si>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</si>
  <si>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</si>
  <si>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</si>
  <si>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</si>
  <si>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</si>
  <si>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</si>
  <si>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</si>
  <si>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</si>
  <si>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</si>
  <si>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</si>
  <si>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</si>
  <si>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</si>
  <si>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</si>
  <si>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</si>
  <si>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</si>
  <si>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</si>
  <si>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</si>
  <si>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</si>
  <si>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</si>
  <si>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</si>
  <si>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</si>
  <si>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</si>
  <si>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</si>
  <si>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</si>
  <si>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</si>
  <si>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</si>
  <si>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</si>
  <si>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</si>
  <si>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</si>
  <si>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</si>
  <si>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</si>
  <si>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</si>
  <si>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</si>
  <si>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</si>
  <si>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</si>
  <si>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</si>
  <si>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</si>
  <si>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</si>
  <si>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</si>
  <si>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</si>
  <si>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</si>
  <si>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</si>
  <si>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</si>
  <si>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</si>
  <si>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</si>
  <si>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</si>
  <si>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</si>
  <si>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</si>
  <si>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</si>
  <si>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</si>
  <si>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</si>
  <si>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</si>
  <si>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</si>
  <si>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</si>
  <si>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</si>
  <si>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</si>
  <si>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</si>
  <si>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</si>
  <si>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</si>
  <si>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</si>
  <si>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</si>
  <si>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</si>
  <si>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</si>
  <si>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</si>
  <si>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</si>
  <si>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</si>
  <si>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</si>
  <si>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</si>
  <si>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</si>
  <si>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</si>
  <si>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</si>
  <si>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</si>
  <si>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</si>
  <si>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</si>
  <si>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</si>
  <si>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</si>
  <si>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</si>
  <si>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</si>
  <si>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</si>
  <si>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</si>
  <si>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</si>
  <si>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</si>
  <si>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</si>
  <si>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</si>
  <si>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</si>
  <si>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</si>
  <si>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</si>
  <si>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</si>
  <si>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</si>
  <si>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</si>
  <si>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</si>
  <si>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</si>
  <si>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</si>
  <si>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</si>
  <si>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</si>
  <si>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</si>
  <si>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</si>
  <si>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</si>
  <si>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</si>
  <si>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</si>
  <si>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</si>
  <si>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</si>
  <si>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</si>
  <si>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</si>
  <si>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</si>
  <si>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</si>
  <si>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</si>
  <si>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</si>
  <si>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</si>
  <si>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</si>
  <si>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</si>
  <si>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</si>
  <si>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</si>
  <si>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</si>
  <si>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</si>
  <si>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</si>
  <si>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</si>
  <si>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</si>
  <si>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</si>
  <si>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</si>
  <si>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</si>
  <si>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</si>
  <si>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</si>
  <si>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</si>
  <si>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</si>
  <si>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</si>
  <si>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</si>
  <si>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</si>
  <si>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</si>
  <si>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</si>
  <si>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</si>
  <si>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</si>
  <si>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</si>
  <si>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</si>
  <si>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</si>
  <si>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</si>
  <si>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</si>
  <si>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</si>
  <si>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</si>
  <si>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</si>
  <si>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</si>
  <si>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</si>
  <si>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</si>
  <si>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</si>
  <si>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</si>
  <si>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</si>
  <si>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</si>
  <si>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</si>
  <si>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</si>
  <si>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</si>
  <si>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</si>
  <si>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</si>
  <si>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</si>
  <si>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</si>
  <si>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</si>
  <si>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</si>
  <si>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</si>
  <si>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</si>
  <si>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</si>
  <si>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</si>
  <si>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</si>
  <si>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</si>
  <si>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</si>
  <si>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</si>
  <si>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</si>
  <si>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</si>
  <si>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</si>
  <si>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</si>
  <si>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</si>
  <si>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</si>
  <si>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</si>
  <si>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</si>
  <si>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</si>
  <si>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</si>
  <si>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</si>
  <si>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</si>
  <si>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</si>
  <si>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</si>
  <si>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</si>
  <si>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</si>
  <si>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</si>
  <si>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</si>
  <si>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</si>
  <si>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</si>
  <si>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</si>
  <si>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</si>
  <si>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</si>
  <si>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</si>
  <si>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</si>
  <si>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</si>
  <si>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</si>
  <si>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</si>
  <si>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</si>
  <si>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</si>
  <si>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</si>
  <si>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</si>
  <si>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</si>
  <si>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</si>
  <si>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</si>
  <si>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</si>
  <si>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</si>
  <si>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</si>
  <si>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</si>
  <si>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</si>
  <si>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</si>
  <si>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</si>
  <si>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</si>
  <si>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</si>
  <si>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</si>
  <si>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</si>
  <si>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</si>
  <si>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</si>
  <si>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</si>
  <si>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</si>
  <si>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</si>
  <si>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</si>
  <si>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</si>
  <si>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</si>
  <si>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</si>
  <si>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</si>
  <si>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</si>
  <si>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</si>
  <si>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</si>
  <si>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</si>
  <si>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</si>
  <si>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</si>
  <si>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</si>
  <si>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</si>
  <si>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</si>
  <si>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</si>
  <si>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</si>
  <si>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</si>
  <si>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</si>
  <si>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</si>
  <si>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</si>
  <si>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</si>
  <si>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</si>
  <si>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</si>
  <si>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</si>
  <si>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</si>
  <si>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</si>
  <si>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</si>
  <si>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</si>
  <si>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</si>
  <si>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</si>
  <si>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</si>
  <si>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</si>
  <si>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</si>
  <si>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</si>
  <si>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</si>
  <si>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</si>
  <si>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</si>
  <si>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</si>
  <si>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</si>
  <si>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</si>
  <si>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</si>
  <si>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</si>
  <si>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</si>
  <si>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</si>
  <si>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</si>
  <si>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</si>
  <si>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</si>
  <si>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</si>
  <si>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</si>
  <si>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</si>
  <si>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</si>
  <si>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</si>
  <si>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</si>
  <si>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</si>
  <si>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</si>
  <si>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</si>
  <si>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</si>
  <si>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</si>
  <si>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</si>
  <si>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</si>
  <si>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</si>
  <si>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</si>
  <si>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</si>
  <si>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</si>
  <si>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</si>
  <si>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</si>
  <si>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</si>
  <si>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</si>
  <si>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</si>
  <si>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</si>
  <si>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</si>
  <si>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</si>
  <si>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</si>
  <si>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</si>
  <si>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</si>
  <si>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</si>
  <si>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</si>
  <si>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</si>
  <si>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</si>
  <si>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</si>
  <si>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</si>
  <si>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</si>
  <si>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</si>
  <si>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</si>
  <si>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</si>
  <si>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</si>
  <si>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</si>
  <si>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</si>
  <si>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</si>
  <si>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</si>
  <si>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</si>
  <si>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</si>
  <si>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</si>
  <si>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</si>
  <si>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</si>
  <si>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</si>
  <si>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</si>
  <si>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</si>
  <si>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</si>
  <si>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</si>
  <si>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</si>
  <si>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</si>
  <si>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</si>
  <si>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</si>
  <si>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</si>
  <si>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</si>
  <si>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</si>
  <si>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</si>
  <si>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</si>
  <si>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</si>
  <si>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</si>
  <si>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</si>
  <si>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</si>
  <si>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</si>
  <si>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</si>
  <si>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</si>
  <si>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</si>
  <si>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</si>
  <si>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</si>
  <si>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</si>
  <si>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</si>
  <si>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</si>
  <si>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</si>
  <si>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</si>
  <si>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</si>
  <si>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</si>
  <si>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</si>
  <si>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</si>
  <si>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</si>
  <si>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</si>
  <si>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</si>
  <si>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</si>
  <si>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</si>
  <si>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</si>
  <si>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</si>
  <si>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</si>
  <si>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</si>
  <si>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</si>
  <si>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</si>
  <si>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</si>
  <si>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</si>
  <si>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</si>
  <si>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</si>
  <si>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</si>
  <si>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</si>
  <si>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</si>
  <si>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</si>
  <si>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</si>
  <si>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</si>
  <si>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</si>
  <si>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</si>
  <si>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</si>
  <si>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</si>
  <si>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</si>
  <si>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</si>
  <si>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</si>
  <si>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</si>
  <si>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</si>
  <si>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</si>
  <si>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</si>
  <si>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</si>
  <si>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</si>
  <si>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</si>
  <si>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</si>
  <si>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</si>
  <si>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</si>
  <si>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</si>
  <si>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</si>
  <si>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</si>
  <si>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</si>
  <si>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</si>
  <si>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</si>
  <si>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</si>
  <si>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</si>
  <si>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</si>
  <si>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</si>
  <si>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</si>
  <si>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</si>
  <si>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</si>
  <si>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</si>
  <si>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</si>
  <si>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</si>
  <si>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</si>
  <si>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</si>
  <si>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</si>
  <si>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</si>
  <si>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</si>
  <si>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</si>
  <si>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</si>
  <si>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</si>
  <si>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</si>
  <si>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</si>
  <si>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</si>
  <si>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</si>
  <si>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</si>
  <si>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</si>
  <si>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</si>
  <si>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</si>
  <si>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</si>
  <si>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</si>
  <si>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</si>
  <si>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</si>
  <si>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</si>
  <si>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</si>
  <si>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</si>
  <si>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</si>
  <si>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</si>
  <si>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</si>
  <si>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</si>
  <si>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</si>
  <si>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</si>
  <si>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</si>
  <si>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</si>
  <si>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</si>
  <si>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</si>
  <si>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</si>
  <si>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</si>
  <si>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</si>
  <si>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</si>
  <si>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</si>
  <si>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</si>
  <si>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</si>
  <si>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</si>
  <si>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</si>
  <si>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</si>
  <si>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</si>
  <si>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</si>
  <si>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</si>
  <si>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</si>
  <si>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</si>
  <si>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</si>
  <si>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</si>
  <si>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</si>
  <si>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</si>
  <si>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</si>
  <si>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</si>
  <si>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</si>
  <si>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</si>
  <si>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</si>
  <si>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</si>
  <si>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</si>
  <si>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</si>
  <si>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</si>
  <si>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</si>
  <si>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</si>
  <si>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</si>
  <si>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</si>
  <si>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</si>
  <si>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</si>
  <si>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</si>
  <si>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</si>
  <si>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</si>
  <si>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</si>
  <si>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</si>
  <si>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</si>
  <si>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</si>
  <si>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</si>
  <si>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</si>
  <si>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</si>
  <si>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</si>
  <si>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</si>
  <si>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</si>
  <si>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</si>
  <si>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</si>
  <si>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</si>
  <si>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</si>
  <si>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</si>
  <si>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</si>
  <si>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</si>
  <si>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</si>
  <si>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</si>
  <si>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</si>
  <si>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</si>
  <si>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</si>
  <si>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</si>
  <si>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</si>
  <si>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</si>
  <si>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</si>
  <si>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</si>
  <si>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</si>
  <si>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</si>
  <si>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</si>
  <si>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</si>
  <si>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</si>
  <si>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</si>
  <si>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</si>
  <si>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</si>
  <si>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</si>
  <si>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</si>
  <si>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</si>
  <si>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</si>
  <si>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</si>
  <si>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</si>
  <si>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</si>
  <si>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</si>
  <si>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</si>
  <si>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</si>
  <si>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</si>
  <si>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</si>
  <si>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</si>
  <si>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</si>
  <si>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</si>
  <si>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</si>
  <si>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</si>
  <si>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</si>
  <si>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</si>
  <si>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</si>
  <si>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</si>
  <si>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</si>
  <si>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</si>
  <si>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</si>
  <si>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</si>
  <si>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</si>
  <si>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</si>
  <si>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</si>
  <si>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</si>
  <si>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</si>
  <si>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</si>
  <si>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</si>
  <si>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</si>
  <si>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</si>
  <si>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</si>
  <si>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</si>
  <si>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</si>
  <si>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</si>
  <si>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</si>
  <si>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</si>
  <si>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</si>
  <si>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</si>
  <si>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</si>
  <si>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</si>
  <si>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</si>
  <si>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</si>
  <si>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</si>
  <si>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</si>
  <si>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</si>
  <si>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</si>
  <si>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</si>
  <si>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</si>
  <si>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</si>
  <si>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</si>
  <si>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</si>
  <si>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</si>
  <si>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</si>
  <si>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</si>
  <si>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</si>
  <si>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</si>
  <si>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</si>
  <si>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</si>
  <si>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</si>
  <si>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</si>
  <si>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</si>
  <si>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</si>
  <si>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</si>
  <si>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</si>
  <si>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</si>
  <si>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</si>
  <si>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</si>
  <si>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</si>
  <si>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</si>
  <si>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</si>
  <si>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</si>
  <si>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</si>
  <si>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</si>
  <si>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</si>
  <si>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</si>
  <si>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</si>
  <si>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</si>
  <si>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300 @   20.76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</si>
</sst>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5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54"/>
      <tableStyleElement type="headerRow" dxfId="2953"/>
    </tableStyle>
  </tableStyles>
  <colors>
    <mruColors>
      <color rgb="FFF9DEDB"/>
      <color rgb="FFFF7C5D"/>
      <color rgb="FFFF3300"/>
      <color rgb="FFED5C55"/>
      <color rgb="FFE7271D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87416"/>
        <c:axId val="479084672"/>
      </c:scatterChart>
      <c:valAx>
        <c:axId val="479087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84672"/>
        <c:crosses val="autoZero"/>
        <c:crossBetween val="midCat"/>
      </c:valAx>
      <c:valAx>
        <c:axId val="4790846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87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91728"/>
        <c:axId val="479087808"/>
      </c:scatterChart>
      <c:valAx>
        <c:axId val="47909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87808"/>
        <c:crosses val="autoZero"/>
        <c:crossBetween val="midCat"/>
      </c:valAx>
      <c:valAx>
        <c:axId val="47908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9172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85848"/>
        <c:axId val="479088984"/>
      </c:scatterChart>
      <c:valAx>
        <c:axId val="47908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88984"/>
        <c:crosses val="autoZero"/>
        <c:crossBetween val="midCat"/>
      </c:valAx>
      <c:valAx>
        <c:axId val="4790889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85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89376"/>
        <c:axId val="479092120"/>
      </c:scatterChart>
      <c:valAx>
        <c:axId val="47908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92120"/>
        <c:crosses val="autoZero"/>
        <c:crossBetween val="midCat"/>
      </c:valAx>
      <c:valAx>
        <c:axId val="4790921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8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90944"/>
        <c:axId val="479089768"/>
      </c:scatterChart>
      <c:valAx>
        <c:axId val="47909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89768"/>
        <c:crosses val="autoZero"/>
        <c:crossBetween val="midCat"/>
      </c:valAx>
      <c:valAx>
        <c:axId val="47908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90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87024"/>
        <c:axId val="479086240"/>
      </c:scatterChart>
      <c:valAx>
        <c:axId val="47908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86240"/>
        <c:crosses val="autoZero"/>
        <c:crossBetween val="midCat"/>
      </c:valAx>
      <c:valAx>
        <c:axId val="47908624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8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86632"/>
        <c:axId val="479090552"/>
      </c:scatterChart>
      <c:valAx>
        <c:axId val="47908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90552"/>
        <c:crosses val="autoZero"/>
        <c:crossBetween val="midCat"/>
      </c:valAx>
      <c:valAx>
        <c:axId val="4790905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866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464640"/>
        <c:axId val="490465424"/>
      </c:scatterChart>
      <c:valAx>
        <c:axId val="4904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65424"/>
        <c:crosses val="autoZero"/>
        <c:crossBetween val="midCat"/>
      </c:valAx>
      <c:valAx>
        <c:axId val="49046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68168"/>
        <c:axId val="490467384"/>
      </c:lineChart>
      <c:dateAx>
        <c:axId val="490468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67384"/>
        <c:crosses val="autoZero"/>
        <c:auto val="1"/>
        <c:lblOffset val="100"/>
        <c:baseTimeUnit val="days"/>
      </c:dateAx>
      <c:valAx>
        <c:axId val="49046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6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25584"/>
        <c:axId val="491623624"/>
      </c:lineChart>
      <c:dateAx>
        <c:axId val="49162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23624"/>
        <c:crosses val="autoZero"/>
        <c:auto val="1"/>
        <c:lblOffset val="100"/>
        <c:baseTimeUnit val="days"/>
      </c:dateAx>
      <c:valAx>
        <c:axId val="4916236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2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28328"/>
        <c:axId val="491625976"/>
      </c:lineChart>
      <c:dateAx>
        <c:axId val="491628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25976"/>
        <c:crosses val="autoZero"/>
        <c:auto val="1"/>
        <c:lblOffset val="100"/>
        <c:baseTimeUnit val="days"/>
      </c:dateAx>
      <c:valAx>
        <c:axId val="49162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28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29504"/>
        <c:axId val="491629112"/>
      </c:lineChart>
      <c:dateAx>
        <c:axId val="491629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29112"/>
        <c:crosses val="autoZero"/>
        <c:auto val="1"/>
        <c:lblOffset val="100"/>
        <c:baseTimeUnit val="days"/>
      </c:dateAx>
      <c:valAx>
        <c:axId val="49162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2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622840"/>
        <c:axId val="491627544"/>
      </c:lineChart>
      <c:dateAx>
        <c:axId val="491622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27544"/>
        <c:crosses val="autoZero"/>
        <c:auto val="1"/>
        <c:lblOffset val="100"/>
        <c:baseTimeUnit val="days"/>
      </c:dateAx>
      <c:valAx>
        <c:axId val="49162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22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557784"/>
        <c:axId val="494556608"/>
      </c:lineChart>
      <c:dateAx>
        <c:axId val="494557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6608"/>
        <c:crosses val="autoZero"/>
        <c:auto val="1"/>
        <c:lblOffset val="100"/>
        <c:baseTimeUnit val="days"/>
      </c:dateAx>
      <c:valAx>
        <c:axId val="4945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7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</c:numCache>
            </c:numRef>
          </c:cat>
          <c:val>
            <c:numRef>
              <c:f>MRO!$D$109:$D$295</c:f>
              <c:numCache>
                <c:formatCode>0.000</c:formatCode>
                <c:ptCount val="18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</c:numCache>
            </c:numRef>
          </c:cat>
          <c:val>
            <c:numRef>
              <c:f>MRO!$E$109:$E$295</c:f>
              <c:numCache>
                <c:formatCode>0.00</c:formatCode>
                <c:ptCount val="18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553864"/>
        <c:axId val="494558176"/>
      </c:lineChart>
      <c:dateAx>
        <c:axId val="494553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8176"/>
        <c:crosses val="autoZero"/>
        <c:auto val="1"/>
        <c:lblOffset val="100"/>
        <c:baseTimeUnit val="days"/>
      </c:dateAx>
      <c:valAx>
        <c:axId val="49455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</c:numCache>
            </c:numRef>
          </c:cat>
          <c:val>
            <c:numRef>
              <c:f>MRO!$K$109:$K$295</c:f>
              <c:numCache>
                <c:formatCode>0.00</c:formatCode>
                <c:ptCount val="18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551120"/>
        <c:axId val="494557392"/>
      </c:lineChart>
      <c:dateAx>
        <c:axId val="494551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7392"/>
        <c:crosses val="autoZero"/>
        <c:auto val="1"/>
        <c:lblOffset val="100"/>
        <c:baseTimeUnit val="days"/>
      </c:dateAx>
      <c:valAx>
        <c:axId val="49455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552296"/>
        <c:axId val="494554256"/>
      </c:lineChart>
      <c:dateAx>
        <c:axId val="494552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4256"/>
        <c:crosses val="autoZero"/>
        <c:auto val="1"/>
        <c:lblOffset val="100"/>
        <c:baseTimeUnit val="days"/>
      </c:dateAx>
      <c:valAx>
        <c:axId val="4945542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2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556216"/>
        <c:axId val="494552688"/>
      </c:lineChart>
      <c:dateAx>
        <c:axId val="494556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2688"/>
        <c:crosses val="autoZero"/>
        <c:auto val="1"/>
        <c:lblOffset val="100"/>
        <c:baseTimeUnit val="days"/>
      </c:dateAx>
      <c:valAx>
        <c:axId val="4945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6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554648"/>
        <c:axId val="494555040"/>
      </c:lineChart>
      <c:dateAx>
        <c:axId val="494554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5040"/>
        <c:crosses val="autoZero"/>
        <c:auto val="1"/>
        <c:lblOffset val="100"/>
        <c:baseTimeUnit val="days"/>
      </c:dateAx>
      <c:valAx>
        <c:axId val="494555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4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555824"/>
        <c:axId val="494929496"/>
      </c:lineChart>
      <c:dateAx>
        <c:axId val="494555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9496"/>
        <c:crosses val="autoZero"/>
        <c:auto val="1"/>
        <c:lblOffset val="100"/>
        <c:baseTimeUnit val="days"/>
      </c:dateAx>
      <c:valAx>
        <c:axId val="494929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5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23616"/>
        <c:axId val="494927928"/>
      </c:lineChart>
      <c:dateAx>
        <c:axId val="494923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7928"/>
        <c:crosses val="autoZero"/>
        <c:auto val="1"/>
        <c:lblOffset val="100"/>
        <c:baseTimeUnit val="days"/>
      </c:dateAx>
      <c:valAx>
        <c:axId val="494927928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361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27144"/>
        <c:axId val="494925968"/>
      </c:lineChart>
      <c:dateAx>
        <c:axId val="494927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5968"/>
        <c:crosses val="autoZero"/>
        <c:auto val="1"/>
        <c:lblOffset val="100"/>
        <c:baseTimeUnit val="days"/>
      </c:dateAx>
      <c:valAx>
        <c:axId val="49492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71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927536"/>
        <c:axId val="494924008"/>
      </c:lineChart>
      <c:dateAx>
        <c:axId val="494927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4008"/>
        <c:crosses val="autoZero"/>
        <c:auto val="1"/>
        <c:lblOffset val="100"/>
        <c:baseTimeUnit val="days"/>
      </c:dateAx>
      <c:valAx>
        <c:axId val="49492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929888"/>
        <c:axId val="494928712"/>
      </c:lineChart>
      <c:dateAx>
        <c:axId val="494929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8712"/>
        <c:crosses val="autoZero"/>
        <c:auto val="1"/>
        <c:lblOffset val="100"/>
        <c:baseTimeUnit val="days"/>
      </c:dateAx>
      <c:valAx>
        <c:axId val="49492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22440"/>
        <c:axId val="490469344"/>
      </c:lineChart>
      <c:dateAx>
        <c:axId val="494922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69344"/>
        <c:crosses val="autoZero"/>
        <c:auto val="1"/>
        <c:lblOffset val="100"/>
        <c:baseTimeUnit val="days"/>
      </c:dateAx>
      <c:valAx>
        <c:axId val="49046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2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90760"/>
        <c:axId val="506092328"/>
      </c:lineChart>
      <c:dateAx>
        <c:axId val="506090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92328"/>
        <c:crosses val="autoZero"/>
        <c:auto val="1"/>
        <c:lblOffset val="100"/>
        <c:baseTimeUnit val="days"/>
      </c:dateAx>
      <c:valAx>
        <c:axId val="506092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9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91152"/>
        <c:axId val="506092720"/>
      </c:lineChart>
      <c:dateAx>
        <c:axId val="506091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92720"/>
        <c:crosses val="autoZero"/>
        <c:auto val="1"/>
        <c:lblOffset val="100"/>
        <c:baseTimeUnit val="days"/>
      </c:dateAx>
      <c:valAx>
        <c:axId val="50609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9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95856"/>
        <c:axId val="506091936"/>
      </c:lineChart>
      <c:dateAx>
        <c:axId val="506095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91936"/>
        <c:crosses val="autoZero"/>
        <c:auto val="1"/>
        <c:lblOffset val="100"/>
        <c:baseTimeUnit val="days"/>
      </c:dateAx>
      <c:valAx>
        <c:axId val="50609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9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93504"/>
        <c:axId val="506093896"/>
      </c:lineChart>
      <c:dateAx>
        <c:axId val="506093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93896"/>
        <c:crosses val="autoZero"/>
        <c:auto val="1"/>
        <c:lblOffset val="100"/>
        <c:baseTimeUnit val="days"/>
      </c:dateAx>
      <c:valAx>
        <c:axId val="50609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9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89192"/>
        <c:axId val="506095072"/>
      </c:lineChart>
      <c:dateAx>
        <c:axId val="506089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95072"/>
        <c:crosses val="autoZero"/>
        <c:auto val="1"/>
        <c:lblOffset val="100"/>
        <c:baseTimeUnit val="days"/>
      </c:dateAx>
      <c:valAx>
        <c:axId val="50609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8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94288"/>
        <c:axId val="506089976"/>
      </c:lineChart>
      <c:dateAx>
        <c:axId val="506094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89976"/>
        <c:crosses val="autoZero"/>
        <c:auto val="1"/>
        <c:lblOffset val="100"/>
        <c:baseTimeUnit val="days"/>
      </c:dateAx>
      <c:valAx>
        <c:axId val="50608997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9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94680"/>
        <c:axId val="506091544"/>
      </c:lineChart>
      <c:dateAx>
        <c:axId val="506094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91544"/>
        <c:crosses val="autoZero"/>
        <c:auto val="1"/>
        <c:lblOffset val="100"/>
        <c:baseTimeUnit val="days"/>
      </c:dateAx>
      <c:valAx>
        <c:axId val="50609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94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51984"/>
        <c:axId val="507752768"/>
      </c:lineChart>
      <c:dateAx>
        <c:axId val="50775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52768"/>
        <c:crosses val="autoZero"/>
        <c:auto val="1"/>
        <c:lblOffset val="100"/>
        <c:baseTimeUnit val="days"/>
      </c:dateAx>
      <c:valAx>
        <c:axId val="5077527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5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53944"/>
        <c:axId val="507748848"/>
      </c:lineChart>
      <c:dateAx>
        <c:axId val="507753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48848"/>
        <c:crosses val="autoZero"/>
        <c:auto val="1"/>
        <c:lblOffset val="100"/>
        <c:baseTimeUnit val="days"/>
      </c:dateAx>
      <c:valAx>
        <c:axId val="50774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53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54728"/>
        <c:axId val="507755512"/>
      </c:lineChart>
      <c:dateAx>
        <c:axId val="507754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55512"/>
        <c:crosses val="autoZero"/>
        <c:auto val="1"/>
        <c:lblOffset val="100"/>
        <c:baseTimeUnit val="days"/>
      </c:dateAx>
      <c:valAx>
        <c:axId val="50775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54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50416"/>
        <c:axId val="507750808"/>
      </c:lineChart>
      <c:dateAx>
        <c:axId val="507750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50808"/>
        <c:crosses val="autoZero"/>
        <c:auto val="1"/>
        <c:lblOffset val="100"/>
        <c:baseTimeUnit val="days"/>
      </c:dateAx>
      <c:valAx>
        <c:axId val="5077508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5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74704"/>
        <c:axId val="507680584"/>
      </c:lineChart>
      <c:dateAx>
        <c:axId val="507674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80584"/>
        <c:crosses val="autoZero"/>
        <c:auto val="1"/>
        <c:lblOffset val="100"/>
        <c:baseTimeUnit val="days"/>
      </c:dateAx>
      <c:valAx>
        <c:axId val="507680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7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677448"/>
        <c:axId val="507675880"/>
      </c:lineChart>
      <c:dateAx>
        <c:axId val="507677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75880"/>
        <c:crosses val="autoZero"/>
        <c:auto val="1"/>
        <c:lblOffset val="100"/>
        <c:baseTimeUnit val="days"/>
      </c:dateAx>
      <c:valAx>
        <c:axId val="50767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77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682152"/>
        <c:axId val="507681760"/>
      </c:lineChart>
      <c:dateAx>
        <c:axId val="507682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81760"/>
        <c:crosses val="autoZero"/>
        <c:auto val="1"/>
        <c:lblOffset val="100"/>
        <c:baseTimeUnit val="days"/>
      </c:dateAx>
      <c:valAx>
        <c:axId val="50768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82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78232"/>
        <c:axId val="507678624"/>
      </c:lineChart>
      <c:dateAx>
        <c:axId val="507678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78624"/>
        <c:crosses val="autoZero"/>
        <c:auto val="1"/>
        <c:lblOffset val="100"/>
        <c:baseTimeUnit val="days"/>
      </c:dateAx>
      <c:valAx>
        <c:axId val="507678624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67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20352"/>
        <c:axId val="506219568"/>
      </c:lineChart>
      <c:dateAx>
        <c:axId val="506220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19568"/>
        <c:crosses val="autoZero"/>
        <c:auto val="1"/>
        <c:lblOffset val="100"/>
        <c:baseTimeUnit val="days"/>
      </c:dateAx>
      <c:valAx>
        <c:axId val="50621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2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221920"/>
        <c:axId val="506222704"/>
      </c:scatterChart>
      <c:valAx>
        <c:axId val="50622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22704"/>
        <c:crosses val="autoZero"/>
        <c:crossBetween val="midCat"/>
      </c:valAx>
      <c:valAx>
        <c:axId val="5062227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2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216824"/>
        <c:axId val="506212120"/>
      </c:scatterChart>
      <c:valAx>
        <c:axId val="506216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12120"/>
        <c:crosses val="autoZero"/>
        <c:crossBetween val="midCat"/>
      </c:valAx>
      <c:valAx>
        <c:axId val="50621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16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21136"/>
        <c:axId val="506213296"/>
      </c:lineChart>
      <c:catAx>
        <c:axId val="506221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13296"/>
        <c:crosses val="autoZero"/>
        <c:auto val="1"/>
        <c:lblAlgn val="ctr"/>
        <c:lblOffset val="100"/>
        <c:noMultiLvlLbl val="0"/>
      </c:catAx>
      <c:valAx>
        <c:axId val="506213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2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19176"/>
        <c:axId val="506213688"/>
      </c:lineChart>
      <c:dateAx>
        <c:axId val="506219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13688"/>
        <c:crosses val="autoZero"/>
        <c:auto val="1"/>
        <c:lblOffset val="100"/>
        <c:baseTimeUnit val="days"/>
      </c:dateAx>
      <c:valAx>
        <c:axId val="506213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1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24664"/>
        <c:axId val="506223880"/>
      </c:lineChart>
      <c:dateAx>
        <c:axId val="506224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23880"/>
        <c:crosses val="autoZero"/>
        <c:auto val="1"/>
        <c:lblOffset val="100"/>
        <c:baseTimeUnit val="days"/>
      </c:dateAx>
      <c:valAx>
        <c:axId val="5062238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2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27016"/>
        <c:axId val="559471968"/>
      </c:lineChart>
      <c:dateAx>
        <c:axId val="50622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71968"/>
        <c:crosses val="autoZero"/>
        <c:auto val="1"/>
        <c:lblOffset val="100"/>
        <c:baseTimeUnit val="days"/>
      </c:dateAx>
      <c:valAx>
        <c:axId val="55947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2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474712"/>
        <c:axId val="559468440"/>
      </c:lineChart>
      <c:dateAx>
        <c:axId val="559474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68440"/>
        <c:crosses val="autoZero"/>
        <c:auto val="1"/>
        <c:lblOffset val="100"/>
        <c:baseTimeUnit val="days"/>
      </c:dateAx>
      <c:valAx>
        <c:axId val="559468440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7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475888"/>
        <c:axId val="559468048"/>
      </c:lineChart>
      <c:dateAx>
        <c:axId val="559475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68048"/>
        <c:crosses val="autoZero"/>
        <c:auto val="1"/>
        <c:lblOffset val="100"/>
        <c:baseTimeUnit val="days"/>
      </c:dateAx>
      <c:valAx>
        <c:axId val="55946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7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476280"/>
        <c:axId val="559473536"/>
      </c:lineChart>
      <c:dateAx>
        <c:axId val="559476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73536"/>
        <c:crosses val="autoZero"/>
        <c:auto val="1"/>
        <c:lblOffset val="100"/>
        <c:baseTimeUnit val="days"/>
      </c:dateAx>
      <c:valAx>
        <c:axId val="5594735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7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469224"/>
        <c:axId val="559465696"/>
      </c:lineChart>
      <c:catAx>
        <c:axId val="559469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65696"/>
        <c:crosses val="autoZero"/>
        <c:auto val="1"/>
        <c:lblAlgn val="ctr"/>
        <c:lblOffset val="100"/>
        <c:noMultiLvlLbl val="0"/>
      </c:catAx>
      <c:valAx>
        <c:axId val="559465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6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474320"/>
        <c:axId val="559477848"/>
      </c:lineChart>
      <c:catAx>
        <c:axId val="55947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77848"/>
        <c:crosses val="autoZero"/>
        <c:auto val="1"/>
        <c:lblAlgn val="ctr"/>
        <c:lblOffset val="100"/>
        <c:noMultiLvlLbl val="0"/>
      </c:catAx>
      <c:valAx>
        <c:axId val="5594778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7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9478240"/>
        <c:axId val="559478632"/>
      </c:lineChart>
      <c:dateAx>
        <c:axId val="559478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78632"/>
        <c:crosses val="autoZero"/>
        <c:auto val="1"/>
        <c:lblOffset val="100"/>
        <c:baseTimeUnit val="days"/>
      </c:dateAx>
      <c:valAx>
        <c:axId val="55947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7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9479808"/>
        <c:axId val="580310120"/>
      </c:lineChart>
      <c:dateAx>
        <c:axId val="559479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10120"/>
        <c:crosses val="autoZero"/>
        <c:auto val="1"/>
        <c:lblOffset val="100"/>
        <c:baseTimeUnit val="days"/>
      </c:dateAx>
      <c:valAx>
        <c:axId val="580310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7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0308160"/>
        <c:axId val="580308552"/>
      </c:lineChart>
      <c:dateAx>
        <c:axId val="580308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08552"/>
        <c:crosses val="autoZero"/>
        <c:auto val="1"/>
        <c:lblOffset val="100"/>
        <c:baseTimeUnit val="days"/>
      </c:dateAx>
      <c:valAx>
        <c:axId val="580308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08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16392"/>
        <c:axId val="580306200"/>
      </c:lineChart>
      <c:dateAx>
        <c:axId val="580316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06200"/>
        <c:crosses val="autoZero"/>
        <c:auto val="1"/>
        <c:lblOffset val="100"/>
        <c:baseTimeUnit val="days"/>
      </c:dateAx>
      <c:valAx>
        <c:axId val="580306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16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10512"/>
        <c:axId val="580316784"/>
      </c:lineChart>
      <c:dateAx>
        <c:axId val="580310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16784"/>
        <c:crosses val="autoZero"/>
        <c:auto val="1"/>
        <c:lblOffset val="100"/>
        <c:baseTimeUnit val="days"/>
      </c:dateAx>
      <c:valAx>
        <c:axId val="5803167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1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17176"/>
        <c:axId val="580306984"/>
      </c:lineChart>
      <c:dateAx>
        <c:axId val="580317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06984"/>
        <c:crosses val="autoZero"/>
        <c:auto val="1"/>
        <c:lblOffset val="100"/>
        <c:baseTimeUnit val="days"/>
      </c:dateAx>
      <c:valAx>
        <c:axId val="5803069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1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12472"/>
        <c:axId val="580312864"/>
      </c:lineChart>
      <c:dateAx>
        <c:axId val="580312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12864"/>
        <c:crosses val="autoZero"/>
        <c:auto val="1"/>
        <c:lblOffset val="100"/>
        <c:baseTimeUnit val="days"/>
      </c:dateAx>
      <c:valAx>
        <c:axId val="5803128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12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05416"/>
        <c:axId val="580313648"/>
      </c:lineChart>
      <c:dateAx>
        <c:axId val="580305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13648"/>
        <c:crosses val="autoZero"/>
        <c:auto val="1"/>
        <c:lblOffset val="100"/>
        <c:baseTimeUnit val="days"/>
      </c:dateAx>
      <c:valAx>
        <c:axId val="5803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05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16000"/>
        <c:axId val="580317568"/>
      </c:lineChart>
      <c:catAx>
        <c:axId val="580316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17568"/>
        <c:crosses val="autoZero"/>
        <c:auto val="1"/>
        <c:lblAlgn val="ctr"/>
        <c:lblOffset val="100"/>
        <c:noMultiLvlLbl val="0"/>
      </c:catAx>
      <c:valAx>
        <c:axId val="5803175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1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376384"/>
        <c:axId val="583377168"/>
      </c:lineChart>
      <c:dateAx>
        <c:axId val="583376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377168"/>
        <c:crosses val="autoZero"/>
        <c:auto val="1"/>
        <c:lblOffset val="100"/>
        <c:baseTimeUnit val="days"/>
      </c:dateAx>
      <c:valAx>
        <c:axId val="5833771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37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E5" sqref="E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1205</v>
      </c>
      <c r="F2" s="78">
        <v>90.309899999999999</v>
      </c>
      <c r="G2" s="78">
        <v>81.195599999999999</v>
      </c>
      <c r="H2">
        <v>100</v>
      </c>
      <c r="I2" s="2">
        <v>9030.99</v>
      </c>
      <c r="J2" s="2">
        <v>8119.5599999999995</v>
      </c>
      <c r="K2" s="2">
        <v>911.42999999999938</v>
      </c>
      <c r="L2" s="736">
        <v>0.11225115646660656</v>
      </c>
      <c r="M2" s="2">
        <v>911.42999999999938</v>
      </c>
      <c r="N2" s="29">
        <v>43384</v>
      </c>
      <c r="O2" t="s">
        <v>1264</v>
      </c>
      <c r="P2" s="736">
        <v>1.6830934371536231E-2</v>
      </c>
      <c r="Q2" s="736">
        <v>8.8000000000000005E-3</v>
      </c>
      <c r="R2" s="2">
        <v>13.915238828967642</v>
      </c>
      <c r="S2" s="866">
        <v>43359</v>
      </c>
      <c r="X2"/>
      <c r="Y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0"/>
      <c r="C3" s="51"/>
      <c r="D3" s="788"/>
      <c r="E3" s="22" t="s">
        <v>897</v>
      </c>
      <c r="F3" s="2">
        <v>159.41</v>
      </c>
      <c r="G3" s="78">
        <v>85.54049999999981</v>
      </c>
      <c r="H3">
        <v>20</v>
      </c>
      <c r="I3" s="2">
        <v>3188.2</v>
      </c>
      <c r="J3" s="2">
        <v>1710.8099999999963</v>
      </c>
      <c r="K3" s="2">
        <v>1477.3900000000021</v>
      </c>
      <c r="L3" s="736">
        <v>0.86356170468959559</v>
      </c>
      <c r="M3" s="2">
        <v>1477.3900000000021</v>
      </c>
      <c r="N3" s="29">
        <v>43383</v>
      </c>
      <c r="O3" t="s">
        <v>1179</v>
      </c>
      <c r="P3" s="736">
        <v>3.2620287309453612E-3</v>
      </c>
      <c r="Q3" s="736">
        <v>-1.37E-2</v>
      </c>
      <c r="R3" s="2">
        <v>18.493039443155453</v>
      </c>
      <c r="S3" s="866">
        <v>43324</v>
      </c>
      <c r="U3" s="48"/>
      <c r="X3" s="48"/>
    </row>
    <row r="4" spans="1:41" ht="21.95" customHeight="1" x14ac:dyDescent="0.25">
      <c r="A4" s="51"/>
      <c r="B4" s="51"/>
      <c r="C4" s="51"/>
      <c r="D4" s="788"/>
      <c r="E4" s="22" t="s">
        <v>52</v>
      </c>
      <c r="F4" s="2">
        <v>53.63</v>
      </c>
      <c r="G4" s="78">
        <v>48.23446666666667</v>
      </c>
      <c r="H4">
        <v>150</v>
      </c>
      <c r="I4" s="2">
        <v>8044.5</v>
      </c>
      <c r="J4" s="2">
        <v>7235.17</v>
      </c>
      <c r="K4" s="2">
        <v>809.32999999999993</v>
      </c>
      <c r="L4" s="736">
        <v>0.11186053679457426</v>
      </c>
      <c r="M4" s="2">
        <v>1866.0699999999979</v>
      </c>
      <c r="N4">
        <v>100</v>
      </c>
      <c r="O4" t="s">
        <v>1240</v>
      </c>
      <c r="P4" s="736">
        <v>3.5502517247809062E-2</v>
      </c>
      <c r="Q4" s="736">
        <v>5.5999999999999999E-3</v>
      </c>
      <c r="R4" s="2">
        <v>10.944897959183674</v>
      </c>
      <c r="S4" s="866">
        <v>43323</v>
      </c>
    </row>
    <row r="5" spans="1:41" ht="21.95" customHeight="1" x14ac:dyDescent="0.25">
      <c r="A5" s="50"/>
      <c r="B5" s="50"/>
      <c r="C5" s="51"/>
      <c r="D5" s="788"/>
      <c r="E5" s="22" t="s">
        <v>937</v>
      </c>
      <c r="F5" s="2">
        <v>35.369900000000001</v>
      </c>
      <c r="G5" s="78">
        <v>26.792400000000015</v>
      </c>
      <c r="H5">
        <v>100</v>
      </c>
      <c r="I5" s="2">
        <v>3536.9900000000002</v>
      </c>
      <c r="J5" s="2">
        <v>2679.2400000000016</v>
      </c>
      <c r="K5" s="2">
        <v>857.74999999999864</v>
      </c>
      <c r="L5" s="736">
        <v>0.32014675803586023</v>
      </c>
      <c r="M5" s="2">
        <v>857.74999999999864</v>
      </c>
      <c r="N5">
        <v>100</v>
      </c>
      <c r="O5" t="s">
        <v>1210</v>
      </c>
      <c r="P5" s="736">
        <v>2.1487196740731525E-2</v>
      </c>
      <c r="Q5" s="736">
        <v>-8.9999999999999998E-4</v>
      </c>
      <c r="R5" s="2">
        <v>14.147960000000001</v>
      </c>
      <c r="S5" s="866">
        <v>43366</v>
      </c>
      <c r="U5" s="48"/>
      <c r="V5" s="48"/>
    </row>
    <row r="6" spans="1:41" ht="21.95" customHeight="1" x14ac:dyDescent="0.25">
      <c r="A6" s="51"/>
      <c r="B6" s="152"/>
      <c r="C6" s="325"/>
      <c r="D6" s="788"/>
      <c r="E6" s="22" t="s">
        <v>271</v>
      </c>
      <c r="F6" s="2">
        <v>78.429900000000004</v>
      </c>
      <c r="G6" s="78">
        <v>57.801500000000011</v>
      </c>
      <c r="H6">
        <v>100</v>
      </c>
      <c r="I6" s="2">
        <v>7842.9900000000007</v>
      </c>
      <c r="J6" s="2">
        <v>5780.1500000000015</v>
      </c>
      <c r="K6" s="2">
        <v>2062.8399999999992</v>
      </c>
      <c r="L6" s="736">
        <v>0.35688347188221736</v>
      </c>
      <c r="M6" s="2">
        <v>2260.0499999999947</v>
      </c>
      <c r="N6">
        <v>50</v>
      </c>
      <c r="O6" t="s">
        <v>1264</v>
      </c>
      <c r="P6" s="736">
        <v>2.5500478771488935E-2</v>
      </c>
      <c r="Q6" s="736">
        <v>1.06E-2</v>
      </c>
      <c r="R6" s="2">
        <v>11.244430107526883</v>
      </c>
      <c r="S6" s="866">
        <v>43324</v>
      </c>
      <c r="W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88"/>
      <c r="E7" s="22" t="s">
        <v>807</v>
      </c>
      <c r="F7" s="78">
        <v>97.359899999999996</v>
      </c>
      <c r="G7" s="78">
        <v>92.237000000000009</v>
      </c>
      <c r="H7">
        <v>100</v>
      </c>
      <c r="I7" s="2">
        <v>9735.99</v>
      </c>
      <c r="J7" s="2">
        <v>9223.7000000000007</v>
      </c>
      <c r="K7" s="2">
        <v>512.28999999999905</v>
      </c>
      <c r="L7" s="736">
        <v>5.5540618190097105E-2</v>
      </c>
      <c r="M7" s="2">
        <v>512.28999999999905</v>
      </c>
      <c r="N7" s="29">
        <v>43390</v>
      </c>
      <c r="O7" t="s">
        <v>1098</v>
      </c>
      <c r="P7" s="736">
        <v>6.9843950127311148E-3</v>
      </c>
      <c r="Q7" s="736">
        <v>-2.7199999999999998E-2</v>
      </c>
      <c r="R7" s="2">
        <v>20.496821052631578</v>
      </c>
      <c r="U7" s="48"/>
      <c r="V7" s="48"/>
    </row>
    <row r="8" spans="1:41" ht="21.95" customHeight="1" x14ac:dyDescent="0.25">
      <c r="A8" s="50"/>
      <c r="B8" s="51"/>
      <c r="C8" s="51"/>
      <c r="D8" s="788"/>
      <c r="E8" s="22" t="s">
        <v>760</v>
      </c>
      <c r="F8" s="2">
        <v>11.389900000000001</v>
      </c>
      <c r="G8" s="78">
        <v>13.602750000000002</v>
      </c>
      <c r="H8">
        <v>600</v>
      </c>
      <c r="I8" s="2">
        <v>6833.9400000000005</v>
      </c>
      <c r="J8" s="2">
        <v>8161.6500000000015</v>
      </c>
      <c r="K8" s="2">
        <v>-1327.7100000000009</v>
      </c>
      <c r="L8" s="736">
        <v>-0.16267666464501671</v>
      </c>
      <c r="M8" s="2">
        <v>-1327.7100000000009</v>
      </c>
      <c r="N8">
        <v>400</v>
      </c>
      <c r="O8" t="s">
        <v>1260</v>
      </c>
      <c r="P8" s="736">
        <v>4.2142600022827235E-2</v>
      </c>
      <c r="Q8" s="736">
        <v>1.06E-2</v>
      </c>
      <c r="R8" s="2">
        <v>11.989368421052633</v>
      </c>
      <c r="S8" s="866">
        <v>43337</v>
      </c>
    </row>
    <row r="9" spans="1:41" ht="21.95" customHeight="1" x14ac:dyDescent="0.25">
      <c r="A9" s="152"/>
      <c r="B9" s="50"/>
      <c r="C9" s="51"/>
      <c r="D9" s="788"/>
      <c r="E9" s="22" t="s">
        <v>171</v>
      </c>
      <c r="F9" s="2">
        <v>43.7</v>
      </c>
      <c r="G9" s="78">
        <v>46.707033333333342</v>
      </c>
      <c r="H9">
        <v>300</v>
      </c>
      <c r="I9" s="2">
        <v>13110</v>
      </c>
      <c r="J9" s="2">
        <v>14012.110000000002</v>
      </c>
      <c r="K9" s="2">
        <v>-902.11000000000058</v>
      </c>
      <c r="L9" s="736">
        <v>-6.4380739231993014E-2</v>
      </c>
      <c r="M9" s="2">
        <v>-852.16000000000076</v>
      </c>
      <c r="N9">
        <v>200</v>
      </c>
      <c r="O9" t="s">
        <v>1303</v>
      </c>
      <c r="P9" s="736">
        <v>4.4851258581235696E-2</v>
      </c>
      <c r="Q9" s="736">
        <v>-1.8E-3</v>
      </c>
      <c r="R9" s="2">
        <v>14.47019867549669</v>
      </c>
      <c r="S9" s="866">
        <v>43320</v>
      </c>
      <c r="T9" s="48"/>
    </row>
    <row r="10" spans="1:41" ht="21.95" customHeight="1" x14ac:dyDescent="0.25">
      <c r="A10" s="60"/>
      <c r="B10" s="61"/>
      <c r="C10" s="60"/>
      <c r="D10" s="788"/>
      <c r="E10" s="22" t="s">
        <v>828</v>
      </c>
      <c r="F10" s="2">
        <v>106.39</v>
      </c>
      <c r="G10" s="78">
        <v>71.708499999999987</v>
      </c>
      <c r="H10">
        <v>40</v>
      </c>
      <c r="I10" s="2">
        <v>4255.6000000000004</v>
      </c>
      <c r="J10" s="2">
        <v>2868.3399999999992</v>
      </c>
      <c r="K10" s="2">
        <v>1387.2600000000002</v>
      </c>
      <c r="L10" s="736">
        <v>0.48364559292134157</v>
      </c>
      <c r="M10" s="2">
        <v>1387.2600000000002</v>
      </c>
      <c r="N10" s="29">
        <v>43398</v>
      </c>
      <c r="O10" t="s">
        <v>1237</v>
      </c>
      <c r="P10" s="736">
        <v>2.1430585581351629E-2</v>
      </c>
      <c r="Q10" s="736">
        <v>7.9000000000000008E-3</v>
      </c>
      <c r="R10" s="2">
        <v>22.350840336134453</v>
      </c>
      <c r="U10" s="48"/>
      <c r="V10" s="48"/>
    </row>
    <row r="11" spans="1:41" ht="21.95" customHeight="1" x14ac:dyDescent="0.25">
      <c r="A11" s="50"/>
      <c r="B11" s="50"/>
      <c r="C11" s="51"/>
      <c r="D11" s="788"/>
      <c r="E11" s="22" t="s">
        <v>901</v>
      </c>
      <c r="F11" s="78">
        <v>75.179900000000004</v>
      </c>
      <c r="G11" s="78">
        <v>64.77500000000002</v>
      </c>
      <c r="H11">
        <v>60</v>
      </c>
      <c r="I11" s="2">
        <v>4510.7939999999999</v>
      </c>
      <c r="J11" s="2">
        <v>3886.5000000000014</v>
      </c>
      <c r="K11" s="2">
        <v>624.29399999999805</v>
      </c>
      <c r="L11" s="736">
        <v>0.16063141644152806</v>
      </c>
      <c r="M11" s="2">
        <v>624.29399999999805</v>
      </c>
      <c r="N11">
        <v>60</v>
      </c>
      <c r="O11" t="s">
        <v>1274</v>
      </c>
      <c r="P11" s="736">
        <v>1.2769370536539686E-2</v>
      </c>
      <c r="Q11" s="736">
        <v>-1.5599999999999999E-2</v>
      </c>
      <c r="R11" s="2">
        <v>21.177436619718311</v>
      </c>
      <c r="U11" s="48"/>
    </row>
    <row r="12" spans="1:41" ht="21.95" customHeight="1" x14ac:dyDescent="0.25">
      <c r="A12" s="50"/>
      <c r="B12" s="50"/>
      <c r="C12" s="51"/>
      <c r="D12" s="788"/>
      <c r="E12" s="22" t="s">
        <v>1121</v>
      </c>
      <c r="F12" s="2">
        <v>51.86</v>
      </c>
      <c r="G12" s="78">
        <v>50.326900000000002</v>
      </c>
      <c r="H12">
        <v>300</v>
      </c>
      <c r="I12" s="2">
        <v>15558</v>
      </c>
      <c r="J12" s="2">
        <v>15098.07</v>
      </c>
      <c r="K12" s="2">
        <v>459.93000000000029</v>
      </c>
      <c r="L12" s="736">
        <v>3.0462833991364409E-2</v>
      </c>
      <c r="M12" s="2">
        <v>459.93000000000029</v>
      </c>
      <c r="N12">
        <v>300</v>
      </c>
      <c r="O12"/>
      <c r="P12" s="736">
        <v>3.3937524103355189E-2</v>
      </c>
      <c r="Q12" s="736">
        <v>1.1999999999999999E-3</v>
      </c>
      <c r="R12" s="2"/>
      <c r="T12" s="48"/>
      <c r="V12" s="48"/>
      <c r="X12" s="48"/>
    </row>
    <row r="13" spans="1:41" ht="21.95" customHeight="1" x14ac:dyDescent="0.25">
      <c r="A13" s="51"/>
      <c r="B13" s="51"/>
      <c r="C13" s="51"/>
      <c r="D13" s="788"/>
      <c r="E13" s="22" t="s">
        <v>920</v>
      </c>
      <c r="F13" s="2">
        <v>55.17</v>
      </c>
      <c r="G13" s="78">
        <v>57.671025</v>
      </c>
      <c r="H13">
        <v>400</v>
      </c>
      <c r="I13" s="2">
        <v>22068</v>
      </c>
      <c r="J13" s="2">
        <v>23068.41</v>
      </c>
      <c r="K13" s="2">
        <v>-1000.4099999999999</v>
      </c>
      <c r="L13" s="736">
        <v>-4.3367098122497366E-2</v>
      </c>
      <c r="M13" s="2">
        <v>-1000.4099999999999</v>
      </c>
      <c r="N13">
        <v>200</v>
      </c>
      <c r="O13" t="s">
        <v>1211</v>
      </c>
      <c r="P13" s="736">
        <v>4.5314482508609748E-2</v>
      </c>
      <c r="Q13" s="736">
        <v>-8.8000000000000005E-3</v>
      </c>
      <c r="R13" s="2">
        <v>14.556728232189974</v>
      </c>
      <c r="S13" s="866">
        <v>43366</v>
      </c>
      <c r="U13" s="48"/>
    </row>
    <row r="14" spans="1:41" ht="21.95" customHeight="1" x14ac:dyDescent="0.25">
      <c r="A14" s="50"/>
      <c r="B14" s="50"/>
      <c r="C14" s="51"/>
      <c r="D14" s="788"/>
      <c r="E14" s="22" t="s">
        <v>195</v>
      </c>
      <c r="F14" s="2">
        <v>29.389900000000001</v>
      </c>
      <c r="G14" s="78">
        <v>14.848233333333125</v>
      </c>
      <c r="H14">
        <v>300</v>
      </c>
      <c r="I14" s="2">
        <v>8816.9699999999993</v>
      </c>
      <c r="J14" s="2">
        <v>4454.4699999999375</v>
      </c>
      <c r="K14" s="2">
        <v>4362.5000000000855</v>
      </c>
      <c r="L14" s="736">
        <v>0.97935332374000139</v>
      </c>
      <c r="M14" s="2">
        <v>6110.4700000000794</v>
      </c>
      <c r="N14" s="29">
        <v>43388</v>
      </c>
      <c r="O14" t="s">
        <v>1295</v>
      </c>
      <c r="P14" s="736">
        <v>1.9054164866161506E-2</v>
      </c>
      <c r="Q14" s="736">
        <v>4.4000000000000003E-3</v>
      </c>
      <c r="R14" s="2">
        <v>14.163807228915662</v>
      </c>
      <c r="S14" s="866">
        <v>43358</v>
      </c>
      <c r="V14" s="48"/>
      <c r="W14" s="48"/>
    </row>
    <row r="15" spans="1:41" ht="21.95" customHeight="1" x14ac:dyDescent="0.25">
      <c r="A15" s="50"/>
      <c r="B15" s="50"/>
      <c r="C15" s="50"/>
      <c r="D15" s="788"/>
      <c r="E15" s="22" t="s">
        <v>923</v>
      </c>
      <c r="F15" s="2">
        <v>186.89</v>
      </c>
      <c r="G15" s="78">
        <v>191.64816666666667</v>
      </c>
      <c r="H15">
        <v>60</v>
      </c>
      <c r="I15" s="2">
        <v>11213.4</v>
      </c>
      <c r="J15" s="2">
        <v>11498.89</v>
      </c>
      <c r="K15" s="2">
        <v>-285.48999999999978</v>
      </c>
      <c r="L15" s="736">
        <v>-2.4827613795766455E-2</v>
      </c>
      <c r="M15" s="2">
        <v>-285.48999999999978</v>
      </c>
      <c r="N15">
        <v>30</v>
      </c>
      <c r="O15" t="s">
        <v>1286</v>
      </c>
      <c r="P15" s="736">
        <v>1.0273422869067366E-2</v>
      </c>
      <c r="Q15" s="736">
        <v>-1.2999999999999999E-2</v>
      </c>
      <c r="R15" s="2">
        <v>21.680974477958237</v>
      </c>
      <c r="S15" s="866">
        <v>43358</v>
      </c>
      <c r="V15" s="48"/>
    </row>
    <row r="16" spans="1:41" ht="21.95" customHeight="1" x14ac:dyDescent="0.25">
      <c r="A16" s="50"/>
      <c r="B16" s="50"/>
      <c r="C16" s="50"/>
      <c r="D16" s="788"/>
      <c r="E16" s="22" t="s">
        <v>14</v>
      </c>
      <c r="F16" s="2">
        <v>60.809899999999999</v>
      </c>
      <c r="G16" s="78">
        <v>48.463200000000001</v>
      </c>
      <c r="H16">
        <v>100</v>
      </c>
      <c r="I16" s="2">
        <v>6080.99</v>
      </c>
      <c r="J16" s="2">
        <v>4846.32</v>
      </c>
      <c r="K16" s="2">
        <v>1234.67</v>
      </c>
      <c r="L16" s="736">
        <v>0.25476443982238067</v>
      </c>
      <c r="M16" s="2">
        <v>1234.67</v>
      </c>
      <c r="N16" s="29">
        <v>43397</v>
      </c>
      <c r="O16" t="s">
        <v>1210</v>
      </c>
      <c r="P16" s="736">
        <v>4.6045134098230717E-2</v>
      </c>
      <c r="Q16" s="736">
        <v>1.6999999999999999E-3</v>
      </c>
      <c r="R16" s="2">
        <v>15.259698870765369</v>
      </c>
      <c r="S16" s="866">
        <v>43319</v>
      </c>
      <c r="U16" s="48"/>
    </row>
    <row r="17" spans="1:41" ht="21.95" customHeight="1" x14ac:dyDescent="0.25">
      <c r="A17" s="50"/>
      <c r="B17" s="50"/>
      <c r="C17" s="50"/>
      <c r="D17" s="788"/>
      <c r="E17" s="22" t="s">
        <v>223</v>
      </c>
      <c r="F17" s="2">
        <v>32.549900000000001</v>
      </c>
      <c r="G17" s="78">
        <v>9.7890333333332098</v>
      </c>
      <c r="H17">
        <v>300</v>
      </c>
      <c r="I17" s="2">
        <v>9764.9700000000012</v>
      </c>
      <c r="J17" s="2">
        <v>2936.7099999999627</v>
      </c>
      <c r="K17" s="2">
        <v>6828.2600000000384</v>
      </c>
      <c r="L17" s="736">
        <v>2.325139356627016</v>
      </c>
      <c r="M17" s="2">
        <v>8280.5200000000368</v>
      </c>
      <c r="N17" s="29">
        <v>43381</v>
      </c>
      <c r="O17" t="s">
        <v>1264</v>
      </c>
      <c r="P17" s="736">
        <v>3.0722060590047898E-3</v>
      </c>
      <c r="Q17" s="736">
        <v>-1.8E-3</v>
      </c>
      <c r="R17" s="2">
        <v>23.249928571428573</v>
      </c>
      <c r="S17" s="866">
        <v>43319</v>
      </c>
      <c r="U17" s="48"/>
      <c r="X17" s="2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50</v>
      </c>
      <c r="F18" s="2">
        <v>22.44</v>
      </c>
      <c r="G18" s="78">
        <v>-17.712912499999948</v>
      </c>
      <c r="H18">
        <v>800</v>
      </c>
      <c r="I18" s="2">
        <v>17952</v>
      </c>
      <c r="J18" s="2">
        <v>-14170.329999999958</v>
      </c>
      <c r="K18" s="2">
        <v>32122.329999999958</v>
      </c>
      <c r="L18" s="736"/>
      <c r="M18" s="2">
        <v>46737.901000001584</v>
      </c>
      <c r="N18">
        <v>501</v>
      </c>
      <c r="O18" t="s">
        <v>1253</v>
      </c>
      <c r="P18" s="736">
        <v>8.9126559714795012E-3</v>
      </c>
      <c r="Q18" s="736">
        <v>-2.2000000000000001E-3</v>
      </c>
      <c r="R18" s="2">
        <v>35.61904761904762</v>
      </c>
      <c r="S18" s="866">
        <v>43353</v>
      </c>
      <c r="T18" s="48"/>
      <c r="V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0"/>
      <c r="B19" s="50"/>
      <c r="C19" s="51"/>
      <c r="D19" s="788"/>
      <c r="E19" s="22" t="s">
        <v>1193</v>
      </c>
      <c r="F19" s="2">
        <v>2520.1992</v>
      </c>
      <c r="G19" s="78">
        <v>2747</v>
      </c>
      <c r="H19">
        <v>4</v>
      </c>
      <c r="I19" s="2">
        <v>10080.7968</v>
      </c>
      <c r="J19" s="2">
        <v>10988</v>
      </c>
      <c r="K19" s="2">
        <v>-907.20319999999992</v>
      </c>
      <c r="L19" s="736">
        <v>-8.256308700400436E-2</v>
      </c>
      <c r="M19" s="2">
        <v>-907.20319999999992</v>
      </c>
      <c r="N19">
        <v>4</v>
      </c>
      <c r="O19" t="s">
        <v>1260</v>
      </c>
      <c r="P19" s="736">
        <v>0</v>
      </c>
      <c r="Q19" s="736">
        <v>-1.4500000000000001E-2</v>
      </c>
      <c r="R19" s="2">
        <v>12.990717525773196</v>
      </c>
      <c r="S19" s="866">
        <v>43331</v>
      </c>
      <c r="T19" s="48"/>
      <c r="V19" s="48"/>
    </row>
    <row r="20" spans="1:41" ht="21.95" customHeight="1" x14ac:dyDescent="0.25">
      <c r="A20" s="50"/>
      <c r="B20" s="50"/>
      <c r="C20" s="51"/>
      <c r="D20" s="788"/>
      <c r="E20" s="22" t="s">
        <v>174</v>
      </c>
      <c r="F20" s="2">
        <v>20.54</v>
      </c>
      <c r="G20" s="78">
        <v>24.303184615384609</v>
      </c>
      <c r="H20">
        <v>1300</v>
      </c>
      <c r="I20" s="2">
        <v>26702</v>
      </c>
      <c r="J20" s="2">
        <v>31594.139999999992</v>
      </c>
      <c r="K20" s="2">
        <v>-4892.1399999999921</v>
      </c>
      <c r="L20" s="736">
        <v>-0.15484327156871477</v>
      </c>
      <c r="M20" s="2">
        <v>-4817.1199999999917</v>
      </c>
      <c r="N20">
        <v>800</v>
      </c>
      <c r="O20" t="s">
        <v>1271</v>
      </c>
      <c r="P20" s="736">
        <v>4.4790652385589096E-2</v>
      </c>
      <c r="Q20" s="736">
        <v>-1.9E-3</v>
      </c>
      <c r="R20" s="2">
        <v>10.019512195121951</v>
      </c>
      <c r="S20" s="866">
        <v>43366</v>
      </c>
      <c r="U20" s="48"/>
      <c r="W20" s="48"/>
    </row>
    <row r="21" spans="1:41" ht="21.95" customHeight="1" x14ac:dyDescent="0.25">
      <c r="A21" s="50"/>
      <c r="B21" s="51"/>
      <c r="C21" s="51"/>
      <c r="D21" s="788"/>
      <c r="E21" s="22" t="s">
        <v>803</v>
      </c>
      <c r="F21" s="2">
        <v>24.35</v>
      </c>
      <c r="G21" s="78">
        <v>30.899533333333309</v>
      </c>
      <c r="H21">
        <v>300</v>
      </c>
      <c r="I21" s="2">
        <v>7305</v>
      </c>
      <c r="J21" s="2">
        <v>9269.8599999999933</v>
      </c>
      <c r="K21" s="2">
        <v>-1964.8599999999933</v>
      </c>
      <c r="L21" s="736">
        <v>-0.21196220870649546</v>
      </c>
      <c r="M21" s="2">
        <v>-1964.8599999999933</v>
      </c>
      <c r="N21">
        <v>300</v>
      </c>
      <c r="O21" s="29" t="s">
        <v>1192</v>
      </c>
      <c r="P21" s="736">
        <v>4.271047227926078E-2</v>
      </c>
      <c r="Q21" s="736">
        <v>-8.6E-3</v>
      </c>
      <c r="R21" s="2">
        <v>14.323529411764707</v>
      </c>
      <c r="S21" s="866">
        <v>43324</v>
      </c>
    </row>
    <row r="22" spans="1:41" ht="21.95" customHeight="1" x14ac:dyDescent="0.25">
      <c r="A22" s="50"/>
      <c r="B22" s="50"/>
      <c r="C22" s="51"/>
      <c r="D22" s="788"/>
      <c r="E22" s="22" t="s">
        <v>899</v>
      </c>
      <c r="F22" s="2">
        <v>33.35</v>
      </c>
      <c r="G22" s="78">
        <v>26.976066666666679</v>
      </c>
      <c r="H22">
        <v>600</v>
      </c>
      <c r="I22" s="2">
        <v>20010</v>
      </c>
      <c r="J22" s="2">
        <v>16185.640000000007</v>
      </c>
      <c r="K22" s="2">
        <v>3824.3599999999933</v>
      </c>
      <c r="L22" s="736">
        <v>0.2362810491274977</v>
      </c>
      <c r="M22" s="2">
        <v>3824.3599999999933</v>
      </c>
      <c r="N22">
        <v>600</v>
      </c>
      <c r="O22" t="s">
        <v>1237</v>
      </c>
      <c r="P22" s="736">
        <v>5.9970014992503748E-2</v>
      </c>
      <c r="Q22" s="736">
        <v>-1.21E-2</v>
      </c>
      <c r="R22" s="2">
        <v>9.6109510086455323</v>
      </c>
      <c r="S22" s="866">
        <v>43353</v>
      </c>
      <c r="T22" s="48"/>
      <c r="V22" s="48"/>
      <c r="W22" s="48"/>
      <c r="X22"/>
      <c r="Y22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50"/>
      <c r="B23" s="50"/>
      <c r="C23" s="51"/>
      <c r="D23" s="788"/>
      <c r="E23" s="22" t="s">
        <v>324</v>
      </c>
      <c r="F23" s="2">
        <v>21.96</v>
      </c>
      <c r="G23" s="78">
        <v>18.958225000000002</v>
      </c>
      <c r="H23">
        <v>400</v>
      </c>
      <c r="I23" s="2">
        <v>8784</v>
      </c>
      <c r="J23" s="2">
        <v>7583.2900000000009</v>
      </c>
      <c r="K23" s="2">
        <v>1200.7099999999991</v>
      </c>
      <c r="L23" s="736">
        <v>0.15833628939418107</v>
      </c>
      <c r="M23" s="2">
        <v>1485.6800000000039</v>
      </c>
      <c r="N23" s="29">
        <v>43383</v>
      </c>
      <c r="O23" t="s">
        <v>1253</v>
      </c>
      <c r="P23" s="736">
        <v>0</v>
      </c>
      <c r="Q23" s="736">
        <v>-5.6300000000000003E-2</v>
      </c>
      <c r="R23" s="2">
        <v>8.9632653061224481</v>
      </c>
      <c r="S23" s="866">
        <v>43345</v>
      </c>
      <c r="T23" s="48"/>
    </row>
    <row r="24" spans="1:41" ht="21.95" customHeight="1" x14ac:dyDescent="0.25">
      <c r="A24" s="50"/>
      <c r="B24" s="51"/>
      <c r="C24" s="51"/>
      <c r="D24" s="788"/>
      <c r="E24" s="22" t="s">
        <v>714</v>
      </c>
      <c r="F24" s="2">
        <v>72.959999999999994</v>
      </c>
      <c r="G24" s="78">
        <v>33.01080000000016</v>
      </c>
      <c r="H24">
        <v>50</v>
      </c>
      <c r="I24" s="2">
        <v>3647.9999999999995</v>
      </c>
      <c r="J24" s="2">
        <v>1650.5400000000079</v>
      </c>
      <c r="K24" s="2">
        <v>1997.4599999999914</v>
      </c>
      <c r="L24" s="736">
        <v>1.2101857573884802</v>
      </c>
      <c r="M24" s="2">
        <v>1997.4599999999914</v>
      </c>
      <c r="N24">
        <v>50</v>
      </c>
      <c r="O24" t="s">
        <v>1285</v>
      </c>
      <c r="P24" s="736">
        <v>2.1929824561403511E-2</v>
      </c>
      <c r="Q24" s="736">
        <v>1.04E-2</v>
      </c>
      <c r="R24" s="2">
        <v>12.210878661087866</v>
      </c>
      <c r="S24" s="866">
        <v>43317</v>
      </c>
      <c r="T24" s="48"/>
    </row>
    <row r="25" spans="1:41" ht="21.95" customHeight="1" x14ac:dyDescent="0.25">
      <c r="A25" s="50"/>
      <c r="B25" s="50"/>
      <c r="C25" s="51"/>
      <c r="D25" s="788"/>
      <c r="E25" s="22" t="s">
        <v>173</v>
      </c>
      <c r="F25" s="2">
        <v>53.16</v>
      </c>
      <c r="G25" s="78">
        <v>45.319000000000038</v>
      </c>
      <c r="H25">
        <v>120</v>
      </c>
      <c r="I25" s="2">
        <v>6379.2</v>
      </c>
      <c r="J25" s="2">
        <v>5438.2800000000043</v>
      </c>
      <c r="K25" s="2">
        <v>940.91999999999371</v>
      </c>
      <c r="L25" s="736">
        <v>0.17301793949557476</v>
      </c>
      <c r="M25" s="2">
        <v>2545.4999999999955</v>
      </c>
      <c r="N25">
        <v>40</v>
      </c>
      <c r="O25" t="s">
        <v>1261</v>
      </c>
      <c r="P25" s="736">
        <v>3.2355154251316784E-2</v>
      </c>
      <c r="Q25" s="736">
        <v>-1.9699999999999999E-2</v>
      </c>
      <c r="R25" s="2">
        <v>11.761061946902656</v>
      </c>
      <c r="T25" s="48"/>
    </row>
    <row r="26" spans="1:41" ht="21.95" customHeight="1" x14ac:dyDescent="0.25">
      <c r="A26" s="50"/>
      <c r="B26" s="50"/>
      <c r="C26" s="51"/>
      <c r="D26" s="788"/>
      <c r="E26" s="22" t="s">
        <v>1252</v>
      </c>
      <c r="F26" s="78">
        <v>53.69</v>
      </c>
      <c r="G26" s="78">
        <v>53.88</v>
      </c>
      <c r="H26">
        <v>200</v>
      </c>
      <c r="I26" s="2">
        <v>10738</v>
      </c>
      <c r="J26" s="2">
        <v>10776</v>
      </c>
      <c r="K26" s="2">
        <v>-38</v>
      </c>
      <c r="L26" s="736">
        <v>-3.5263548626578473E-3</v>
      </c>
      <c r="M26" s="2">
        <v>-38</v>
      </c>
      <c r="N26">
        <v>100</v>
      </c>
      <c r="O26" t="s">
        <v>1210</v>
      </c>
      <c r="P26" s="736">
        <v>3.2035760849320173E-2</v>
      </c>
      <c r="Q26" s="736">
        <v>-8.8999999999999999E-3</v>
      </c>
      <c r="R26" s="2">
        <v>13.47302383939774</v>
      </c>
      <c r="S26" s="866">
        <v>43331</v>
      </c>
      <c r="T26" s="48"/>
      <c r="V26" s="48"/>
    </row>
    <row r="27" spans="1:41" ht="21.95" customHeight="1" x14ac:dyDescent="0.25">
      <c r="A27" s="50"/>
      <c r="B27" s="50"/>
      <c r="C27" s="51"/>
      <c r="D27" s="788"/>
      <c r="E27" s="22" t="s">
        <v>943</v>
      </c>
      <c r="F27" s="78">
        <v>38.029899999999998</v>
      </c>
      <c r="G27" s="78">
        <v>42.790885714285722</v>
      </c>
      <c r="H27">
        <v>350</v>
      </c>
      <c r="I27" s="2">
        <v>13310.465</v>
      </c>
      <c r="J27" s="2">
        <v>14976.810000000003</v>
      </c>
      <c r="K27" s="2">
        <v>-1666.3450000000012</v>
      </c>
      <c r="L27" s="736">
        <v>-0.11126167721964844</v>
      </c>
      <c r="M27" s="2">
        <v>-1666.3450000000012</v>
      </c>
      <c r="N27">
        <v>350</v>
      </c>
      <c r="O27" t="s">
        <v>1272</v>
      </c>
      <c r="P27" s="736">
        <v>1.9900000000000001E-2</v>
      </c>
      <c r="Q27" s="736">
        <v>1.55E-2</v>
      </c>
      <c r="R27" s="2">
        <v>18.327662650602406</v>
      </c>
      <c r="S27" s="866">
        <v>43331</v>
      </c>
      <c r="T27" s="345"/>
      <c r="U27" s="345"/>
    </row>
    <row r="28" spans="1:41" ht="21.95" customHeight="1" x14ac:dyDescent="0.25">
      <c r="A28" s="51"/>
      <c r="B28" s="51"/>
      <c r="C28" s="51"/>
      <c r="D28" s="788"/>
      <c r="E28" s="22" t="s">
        <v>62</v>
      </c>
      <c r="F28" s="2">
        <v>349.37</v>
      </c>
      <c r="G28" s="78">
        <v>349.37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1.2999999999999999E-3</v>
      </c>
      <c r="R28" s="2"/>
      <c r="T28" s="48"/>
    </row>
    <row r="29" spans="1:41" ht="21.95" customHeight="1" x14ac:dyDescent="0.25">
      <c r="A29" s="51"/>
      <c r="B29" s="50"/>
      <c r="C29" s="51"/>
      <c r="D29" s="788"/>
      <c r="E29" s="22" t="s">
        <v>202</v>
      </c>
      <c r="F29" s="2">
        <v>37.11</v>
      </c>
      <c r="G29" s="78">
        <v>37.11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2.1899999999999999E-2</v>
      </c>
      <c r="R29" s="2"/>
      <c r="T29" s="48"/>
    </row>
    <row r="30" spans="1:41" ht="21.95" customHeight="1" x14ac:dyDescent="0.25">
      <c r="A30" s="50"/>
      <c r="B30" s="51"/>
      <c r="C30" s="51"/>
      <c r="D30" s="788"/>
      <c r="E30" s="22" t="s">
        <v>211</v>
      </c>
      <c r="F30" s="2">
        <v>65.89</v>
      </c>
      <c r="G30" s="78">
        <v>65.89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1192</v>
      </c>
      <c r="P30" s="736">
        <v>2.2461678555167702E-2</v>
      </c>
      <c r="Q30" s="736">
        <v>-1.52E-2</v>
      </c>
      <c r="R30" s="2">
        <v>16.4725</v>
      </c>
    </row>
    <row r="31" spans="1:41" ht="21.95" customHeight="1" x14ac:dyDescent="0.25">
      <c r="A31" s="50"/>
      <c r="B31" s="50"/>
      <c r="C31" s="51"/>
      <c r="D31" s="788"/>
      <c r="E31" s="22" t="s">
        <v>201</v>
      </c>
      <c r="F31" s="2">
        <v>220.42</v>
      </c>
      <c r="G31" s="78">
        <v>220.42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0</v>
      </c>
      <c r="Q31" s="736">
        <v>3.0999999999999999E-3</v>
      </c>
      <c r="R31" s="2"/>
      <c r="T31" s="48"/>
      <c r="U31" s="48"/>
    </row>
    <row r="32" spans="1:41" ht="21.95" customHeight="1" x14ac:dyDescent="0.25">
      <c r="A32" s="50"/>
      <c r="B32" s="51"/>
      <c r="C32" s="51"/>
      <c r="D32" s="788"/>
      <c r="E32" s="22" t="s">
        <v>222</v>
      </c>
      <c r="F32" s="2">
        <v>108.01</v>
      </c>
      <c r="G32" s="78">
        <v>108.01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3.7000000000000002E-3</v>
      </c>
      <c r="R32" s="2"/>
      <c r="T32" s="48"/>
      <c r="V32" s="48"/>
      <c r="W32" s="48"/>
    </row>
    <row r="33" spans="1:41" ht="21.95" customHeight="1" x14ac:dyDescent="0.25">
      <c r="A33" s="50"/>
      <c r="B33" s="50"/>
      <c r="C33" s="51"/>
      <c r="D33" s="788"/>
      <c r="E33" s="22" t="s">
        <v>262</v>
      </c>
      <c r="F33" s="2">
        <v>109.52</v>
      </c>
      <c r="G33" s="78">
        <v>109.52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-6.9999999999999999E-4</v>
      </c>
      <c r="R33" s="2"/>
      <c r="U33" s="48"/>
      <c r="V33" s="48"/>
    </row>
    <row r="34" spans="1:41" ht="21.95" customHeight="1" x14ac:dyDescent="0.25">
      <c r="A34" s="50"/>
      <c r="B34" s="50"/>
      <c r="C34" s="51"/>
      <c r="D34" s="788"/>
      <c r="E34" s="22" t="s">
        <v>23</v>
      </c>
      <c r="F34" s="2">
        <v>44.76</v>
      </c>
      <c r="G34" s="78">
        <v>44.76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1.9199999999999998E-2</v>
      </c>
      <c r="R34" s="2"/>
      <c r="T34" s="48"/>
      <c r="X34" s="48"/>
    </row>
    <row r="35" spans="1:41" ht="21.95" customHeight="1" x14ac:dyDescent="0.25">
      <c r="A35" s="50"/>
      <c r="B35" s="50"/>
      <c r="C35" s="51"/>
      <c r="D35" s="788"/>
      <c r="E35" s="22" t="s">
        <v>263</v>
      </c>
      <c r="F35" s="2">
        <v>45.67</v>
      </c>
      <c r="G35" s="78">
        <v>45.67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-2.2000000000000001E-3</v>
      </c>
      <c r="R35" s="2"/>
      <c r="V35" s="48"/>
    </row>
    <row r="36" spans="1:41" ht="21.95" customHeight="1" x14ac:dyDescent="0.25">
      <c r="A36" s="50"/>
      <c r="B36" s="50"/>
      <c r="C36" s="51"/>
      <c r="D36" s="788"/>
      <c r="E36" s="22" t="s">
        <v>321</v>
      </c>
      <c r="F36" s="2">
        <v>15.45</v>
      </c>
      <c r="G36" s="78">
        <v>15.45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1212</v>
      </c>
      <c r="P36" s="736">
        <v>0</v>
      </c>
      <c r="Q36" s="736">
        <v>1.5800000000000002E-2</v>
      </c>
      <c r="R36" s="2">
        <v>48.28125</v>
      </c>
      <c r="W36" s="48"/>
      <c r="X36"/>
      <c r="Y36" s="2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D37" s="788"/>
      <c r="E37" s="22" t="s">
        <v>36</v>
      </c>
      <c r="F37" s="2">
        <v>62.09</v>
      </c>
      <c r="G37" s="78">
        <v>62.09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-2.9999999999999997E-4</v>
      </c>
      <c r="R37" s="2"/>
      <c r="T37" s="48"/>
      <c r="U37" s="48"/>
    </row>
    <row r="38" spans="1:41" ht="21.95" customHeight="1" x14ac:dyDescent="0.25">
      <c r="A38" s="50"/>
      <c r="B38" s="50"/>
      <c r="C38" s="51"/>
      <c r="D38" s="788"/>
      <c r="E38" s="22" t="s">
        <v>309</v>
      </c>
      <c r="F38" s="2">
        <v>45.71</v>
      </c>
      <c r="G38" s="78">
        <v>45.71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6.0000000000000001E-3</v>
      </c>
      <c r="R38" s="2"/>
      <c r="T38" s="48"/>
    </row>
    <row r="39" spans="1:41" ht="21.95" customHeight="1" x14ac:dyDescent="0.25">
      <c r="A39" s="50"/>
      <c r="B39" s="50"/>
      <c r="C39" s="51"/>
      <c r="D39" s="788"/>
      <c r="E39" s="22" t="s">
        <v>295</v>
      </c>
      <c r="F39" s="2">
        <v>61.62</v>
      </c>
      <c r="G39" s="78">
        <v>61.62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-2E-3</v>
      </c>
      <c r="R39" s="2"/>
      <c r="T39" s="48"/>
      <c r="U39" s="48"/>
      <c r="V39" s="48"/>
      <c r="W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 s="2"/>
      <c r="AN39"/>
      <c r="AO39"/>
    </row>
    <row r="40" spans="1:41" ht="21.95" customHeight="1" x14ac:dyDescent="0.25">
      <c r="A40" s="50"/>
      <c r="B40" s="51"/>
      <c r="C40" s="51"/>
      <c r="D40" s="788"/>
      <c r="E40" s="22" t="s">
        <v>673</v>
      </c>
      <c r="F40" s="2">
        <v>28.58</v>
      </c>
      <c r="G40" s="78">
        <v>28.58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0</v>
      </c>
      <c r="R40" s="2"/>
      <c r="T40" s="48"/>
      <c r="U40" s="48"/>
    </row>
    <row r="41" spans="1:41" ht="21.95" customHeight="1" x14ac:dyDescent="0.25">
      <c r="A41" s="50"/>
      <c r="B41" s="50"/>
      <c r="C41" s="51"/>
      <c r="D41" s="788"/>
      <c r="E41" s="22" t="s">
        <v>244</v>
      </c>
      <c r="F41" s="2">
        <v>72.510000000000005</v>
      </c>
      <c r="G41" s="78">
        <v>72.510000000000005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4.4999999999999997E-3</v>
      </c>
      <c r="R41" s="2"/>
    </row>
    <row r="42" spans="1:41" ht="21.95" customHeight="1" x14ac:dyDescent="0.25">
      <c r="A42" s="50"/>
      <c r="B42" s="50"/>
      <c r="C42" s="51"/>
      <c r="D42" s="788"/>
      <c r="E42" s="22" t="s">
        <v>652</v>
      </c>
      <c r="F42" s="2">
        <v>21.54</v>
      </c>
      <c r="G42" s="78">
        <v>21.54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4.7300000000000002E-2</v>
      </c>
      <c r="R42" s="2"/>
      <c r="T42" s="48"/>
      <c r="U42" s="48"/>
    </row>
    <row r="43" spans="1:41" ht="21.95" customHeight="1" x14ac:dyDescent="0.25">
      <c r="A43" s="50"/>
      <c r="B43" s="50"/>
      <c r="C43" s="51"/>
      <c r="D43" s="788"/>
      <c r="E43" s="22" t="s">
        <v>715</v>
      </c>
      <c r="F43" s="2">
        <v>268.47000000000003</v>
      </c>
      <c r="G43" s="78">
        <v>268.47000000000003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1.7500000000000002E-2</v>
      </c>
      <c r="R43" s="2"/>
      <c r="T43" s="48"/>
    </row>
    <row r="44" spans="1:41" ht="21.95" customHeight="1" x14ac:dyDescent="0.25">
      <c r="A44" s="51"/>
      <c r="B44" s="51"/>
      <c r="C44" s="51"/>
      <c r="D44" s="788"/>
      <c r="E44" s="22" t="s">
        <v>1021</v>
      </c>
      <c r="F44" s="2">
        <v>53.92</v>
      </c>
      <c r="G44" s="78">
        <v>53.92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2.7818991097922848E-2</v>
      </c>
      <c r="Q44" s="736">
        <v>-1.2999999999999999E-3</v>
      </c>
      <c r="R44" s="2"/>
      <c r="T44" s="48"/>
      <c r="U44" s="48"/>
    </row>
    <row r="45" spans="1:41" ht="21.95" customHeight="1" x14ac:dyDescent="0.25">
      <c r="A45" s="50"/>
      <c r="B45" s="51"/>
      <c r="C45" s="51"/>
      <c r="D45" s="788"/>
      <c r="E45" s="22" t="s">
        <v>196</v>
      </c>
      <c r="F45" s="2">
        <v>9.27</v>
      </c>
      <c r="G45" s="78">
        <v>9.27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5.1999999999999998E-3</v>
      </c>
      <c r="R45" s="2"/>
      <c r="T45" s="48"/>
      <c r="U45" s="48"/>
      <c r="V45" s="48"/>
    </row>
    <row r="46" spans="1:41" ht="21.95" customHeight="1" x14ac:dyDescent="0.25">
      <c r="A46" s="50"/>
      <c r="B46" s="51"/>
      <c r="C46" s="51"/>
      <c r="D46" s="788"/>
      <c r="E46" s="22" t="s">
        <v>266</v>
      </c>
      <c r="F46" s="2">
        <v>138.16</v>
      </c>
      <c r="G46" s="78">
        <v>138.16</v>
      </c>
      <c r="H46">
        <v>0</v>
      </c>
      <c r="I46" s="2">
        <v>0</v>
      </c>
      <c r="J46" s="2">
        <v>0</v>
      </c>
      <c r="K46" s="2">
        <v>765.82999999999993</v>
      </c>
      <c r="L46" s="736">
        <v>0</v>
      </c>
      <c r="M46" s="2">
        <v>920.60999999999967</v>
      </c>
      <c r="N46">
        <v>0</v>
      </c>
      <c r="O46"/>
      <c r="P46" s="736">
        <v>2.5700000000000001E-2</v>
      </c>
      <c r="Q46" s="736">
        <v>5.7999999999999996E-3</v>
      </c>
      <c r="R46" s="2">
        <v>17.014778325123153</v>
      </c>
      <c r="T46" s="48"/>
      <c r="V46" s="48"/>
    </row>
    <row r="47" spans="1:41" ht="21.95" customHeight="1" x14ac:dyDescent="0.25">
      <c r="A47" s="50"/>
      <c r="B47" s="50"/>
      <c r="C47" s="51"/>
      <c r="D47" s="788"/>
      <c r="E47" s="22" t="s">
        <v>674</v>
      </c>
      <c r="F47" s="2">
        <v>278.33</v>
      </c>
      <c r="G47" s="78">
        <v>278.33</v>
      </c>
      <c r="H47">
        <v>0</v>
      </c>
      <c r="I47" s="2">
        <v>0</v>
      </c>
      <c r="J47" s="2">
        <v>0</v>
      </c>
      <c r="K47" s="2">
        <v>4854.3499999999767</v>
      </c>
      <c r="L47" s="736">
        <v>0</v>
      </c>
      <c r="M47" s="2">
        <v>5079.1199999999772</v>
      </c>
      <c r="N47">
        <v>0</v>
      </c>
      <c r="O47" t="s">
        <v>1139</v>
      </c>
      <c r="P47" s="736">
        <v>0</v>
      </c>
      <c r="Q47" s="736">
        <v>3.6799999999999999E-2</v>
      </c>
      <c r="R47" s="2">
        <v>28.424223856209149</v>
      </c>
      <c r="S47" s="866">
        <v>43324</v>
      </c>
      <c r="W47" s="48"/>
    </row>
    <row r="48" spans="1:41" ht="21.95" customHeight="1" x14ac:dyDescent="0.25">
      <c r="A48" s="51"/>
      <c r="B48" s="51"/>
      <c r="C48" s="51"/>
      <c r="D48" s="788"/>
      <c r="E48" s="22" t="s">
        <v>659</v>
      </c>
      <c r="F48" s="78">
        <v>169.33</v>
      </c>
      <c r="G48" s="78">
        <v>169.33</v>
      </c>
      <c r="H48">
        <v>0</v>
      </c>
      <c r="I48" s="2">
        <v>0</v>
      </c>
      <c r="J48" s="2">
        <v>0</v>
      </c>
      <c r="K48" s="2">
        <v>2714.0600000000013</v>
      </c>
      <c r="L48" s="736">
        <v>0</v>
      </c>
      <c r="M48" s="2">
        <v>2714.0600000000013</v>
      </c>
      <c r="N48">
        <v>0</v>
      </c>
      <c r="O48"/>
      <c r="P48" s="736">
        <v>2.8E-3</v>
      </c>
      <c r="Q48" s="736">
        <v>6.7999999999999996E-3</v>
      </c>
      <c r="R48" s="2">
        <v>25.310911808669658</v>
      </c>
      <c r="U48" s="48"/>
    </row>
    <row r="49" spans="1:41" ht="21.95" customHeight="1" x14ac:dyDescent="0.25">
      <c r="A49" s="50"/>
      <c r="B49" s="50"/>
      <c r="C49" s="51"/>
      <c r="D49" s="788"/>
      <c r="E49" s="22" t="s">
        <v>938</v>
      </c>
      <c r="F49" s="2">
        <v>93.12</v>
      </c>
      <c r="G49" s="78">
        <v>93.12</v>
      </c>
      <c r="H49">
        <v>0</v>
      </c>
      <c r="I49" s="2">
        <v>0</v>
      </c>
      <c r="J49" s="2">
        <v>0</v>
      </c>
      <c r="K49" s="2">
        <v>500.88000000000011</v>
      </c>
      <c r="L49" s="736">
        <v>0</v>
      </c>
      <c r="M49" s="2">
        <v>500.88000000000011</v>
      </c>
      <c r="N49">
        <v>0</v>
      </c>
      <c r="O49"/>
      <c r="P49" s="736">
        <v>6.8728522336769758E-3</v>
      </c>
      <c r="Q49" s="736">
        <v>1.0800000000000001E-2</v>
      </c>
      <c r="R49" s="2">
        <v>12.61788617886179</v>
      </c>
      <c r="T49" s="48"/>
      <c r="V49" s="48"/>
    </row>
    <row r="50" spans="1:41" ht="21.95" customHeight="1" x14ac:dyDescent="0.25">
      <c r="A50" s="50"/>
      <c r="B50" s="50"/>
      <c r="C50" s="51"/>
      <c r="D50" s="788"/>
      <c r="E50" s="22" t="s">
        <v>661</v>
      </c>
      <c r="F50" s="2">
        <v>233.81</v>
      </c>
      <c r="G50" s="78">
        <v>233.81</v>
      </c>
      <c r="H50">
        <v>0</v>
      </c>
      <c r="I50" s="2">
        <v>0</v>
      </c>
      <c r="J50" s="2">
        <v>0</v>
      </c>
      <c r="K50" s="2">
        <v>1411.7400000000016</v>
      </c>
      <c r="L50" s="736">
        <v>0</v>
      </c>
      <c r="M50" s="2">
        <v>1554.7700000000018</v>
      </c>
      <c r="N50">
        <v>0</v>
      </c>
      <c r="O50"/>
      <c r="P50" s="736">
        <v>2.1384885163166674E-3</v>
      </c>
      <c r="Q50" s="736">
        <v>7.7000000000000002E-3</v>
      </c>
      <c r="R50" s="2">
        <v>34.083090379008745</v>
      </c>
      <c r="T50" s="48"/>
    </row>
    <row r="51" spans="1:41" ht="21.95" customHeight="1" x14ac:dyDescent="0.25">
      <c r="A51" s="50"/>
      <c r="B51" s="50"/>
      <c r="C51" s="51"/>
      <c r="D51" s="788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T51" s="48"/>
      <c r="U51" s="48"/>
      <c r="V51" s="48"/>
    </row>
    <row r="52" spans="1:41" ht="21.95" customHeight="1" x14ac:dyDescent="0.25">
      <c r="A52" s="51"/>
      <c r="B52" s="152"/>
      <c r="C52" s="325"/>
      <c r="D52" s="788"/>
      <c r="E52" s="22" t="s">
        <v>303</v>
      </c>
      <c r="F52" s="2">
        <v>170.39</v>
      </c>
      <c r="G52" s="78">
        <v>170.39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4.7000000000000002E-3</v>
      </c>
      <c r="R52" s="2"/>
      <c r="T52" s="48"/>
      <c r="X52" s="736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 s="2"/>
      <c r="AN52"/>
      <c r="AO52"/>
    </row>
    <row r="53" spans="1:41" ht="21.95" customHeight="1" x14ac:dyDescent="0.25">
      <c r="A53" s="50"/>
      <c r="B53" s="51"/>
      <c r="C53" s="51"/>
      <c r="D53" s="788"/>
      <c r="E53" s="22" t="s">
        <v>671</v>
      </c>
      <c r="F53" s="2"/>
      <c r="G53" s="78">
        <v>0</v>
      </c>
      <c r="H53">
        <v>0</v>
      </c>
      <c r="I53" s="2">
        <v>0</v>
      </c>
      <c r="J53" s="2">
        <v>0</v>
      </c>
      <c r="K53" s="2">
        <v>0</v>
      </c>
      <c r="L53" s="736"/>
      <c r="M53" s="2">
        <v>329.55999999999949</v>
      </c>
      <c r="N53">
        <v>0</v>
      </c>
      <c r="O53"/>
      <c r="P53" s="736">
        <v>1.78E-2</v>
      </c>
      <c r="Q53" s="736">
        <v>5.7000000000000002E-3</v>
      </c>
      <c r="R53" s="2"/>
      <c r="W53" s="48"/>
    </row>
    <row r="54" spans="1:41" ht="21.95" customHeight="1" x14ac:dyDescent="0.25">
      <c r="A54" s="50"/>
      <c r="B54" s="50"/>
      <c r="C54" s="51"/>
      <c r="D54" s="788"/>
      <c r="E54" s="22" t="s">
        <v>939</v>
      </c>
      <c r="F54" s="2">
        <v>184.27</v>
      </c>
      <c r="G54" s="78">
        <v>184.27</v>
      </c>
      <c r="H54">
        <v>0</v>
      </c>
      <c r="I54" s="2">
        <v>0</v>
      </c>
      <c r="J54" s="2">
        <v>0</v>
      </c>
      <c r="K54" s="2">
        <v>1116.6599999999926</v>
      </c>
      <c r="L54" s="736">
        <v>0</v>
      </c>
      <c r="M54" s="2">
        <v>1116.6599999999926</v>
      </c>
      <c r="N54">
        <v>0</v>
      </c>
      <c r="O54"/>
      <c r="P54" s="736">
        <v>6.9463287567156891E-3</v>
      </c>
      <c r="Q54" s="736">
        <v>8.0000000000000004E-4</v>
      </c>
      <c r="R54" s="2">
        <v>19.68</v>
      </c>
      <c r="T54" s="48"/>
      <c r="V54" s="48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78">
        <v>778</v>
      </c>
      <c r="G55" s="78">
        <v>778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  <c r="T55" s="48"/>
      <c r="W55" s="48"/>
      <c r="Y55" s="48"/>
    </row>
    <row r="56" spans="1:41" ht="21.95" customHeight="1" x14ac:dyDescent="0.25">
      <c r="A56" s="50"/>
      <c r="B56" s="50"/>
      <c r="C56" s="51"/>
      <c r="D56" s="788"/>
      <c r="E56" s="22" t="s">
        <v>924</v>
      </c>
      <c r="F56" s="2">
        <v>50.12</v>
      </c>
      <c r="G56" s="78">
        <v>50.12</v>
      </c>
      <c r="H56">
        <v>0</v>
      </c>
      <c r="I56" s="2">
        <v>0</v>
      </c>
      <c r="J56" s="2">
        <v>0</v>
      </c>
      <c r="K56" s="2">
        <v>2227.6699999999946</v>
      </c>
      <c r="L56" s="736">
        <v>0</v>
      </c>
      <c r="M56" s="2">
        <v>2227.6699999999946</v>
      </c>
      <c r="N56">
        <v>0</v>
      </c>
      <c r="O56" t="s">
        <v>1273</v>
      </c>
      <c r="P56" s="736">
        <v>2.7533918595371108E-2</v>
      </c>
      <c r="Q56" s="736">
        <v>4.4999999999999998E-2</v>
      </c>
      <c r="R56" s="2">
        <v>11.390909090909089</v>
      </c>
      <c r="S56" s="866">
        <v>43314</v>
      </c>
      <c r="T56" s="48"/>
      <c r="U56" s="48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0"/>
      <c r="B57" s="51"/>
      <c r="C57" s="51"/>
      <c r="D57" s="788"/>
      <c r="E57" s="22" t="s">
        <v>900</v>
      </c>
      <c r="F57" s="78">
        <v>33.18</v>
      </c>
      <c r="G57" s="78">
        <v>33.18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7.956600361663653E-2</v>
      </c>
      <c r="Q57" s="736">
        <v>6.9999999999999999E-4</v>
      </c>
      <c r="R57" s="2"/>
      <c r="U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263.77999999999997</v>
      </c>
      <c r="G58" s="78">
        <v>263.77999999999997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U58" s="48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83.7</v>
      </c>
      <c r="G59" s="78">
        <v>83.7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U59" s="48"/>
      <c r="V59" s="48"/>
    </row>
    <row r="60" spans="1:41" ht="21.95" customHeight="1" x14ac:dyDescent="0.25">
      <c r="A60" s="51"/>
      <c r="B60" s="51"/>
      <c r="C60" s="51"/>
      <c r="D60" s="788"/>
      <c r="E60" s="22" t="s">
        <v>221</v>
      </c>
      <c r="F60" s="2">
        <v>57.14</v>
      </c>
      <c r="G60" s="78">
        <v>57.14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V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78">
        <v>467.91</v>
      </c>
      <c r="G61" s="78">
        <v>467.91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84.92</v>
      </c>
      <c r="G62" s="78">
        <v>84.92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1190</v>
      </c>
      <c r="P62" s="736">
        <v>0</v>
      </c>
      <c r="Q62" s="736">
        <v>-2.5000000000000001E-3</v>
      </c>
      <c r="R62" s="2">
        <v>20.788249694002449</v>
      </c>
    </row>
    <row r="63" spans="1:41" ht="21.95" customHeight="1" x14ac:dyDescent="0.25">
      <c r="A63" s="51"/>
      <c r="B63" s="51"/>
      <c r="C63" s="51"/>
      <c r="D63" s="788"/>
      <c r="E63" s="22" t="s">
        <v>34</v>
      </c>
      <c r="F63" s="2">
        <v>44.35</v>
      </c>
      <c r="G63" s="78">
        <v>44.35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  <c r="U63" s="48"/>
    </row>
    <row r="64" spans="1:41" ht="21.95" customHeight="1" x14ac:dyDescent="0.25">
      <c r="A64" s="50"/>
      <c r="B64" s="51"/>
      <c r="C64" s="51"/>
      <c r="D64" s="788"/>
      <c r="E64" s="22" t="s">
        <v>172</v>
      </c>
      <c r="F64" s="2">
        <v>50.95</v>
      </c>
      <c r="G64" s="78">
        <v>50.95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T64" s="48"/>
      <c r="U64" s="48"/>
      <c r="V64" s="48"/>
    </row>
    <row r="65" spans="1:41" ht="21.95" customHeight="1" x14ac:dyDescent="0.25">
      <c r="A65" s="50"/>
      <c r="B65" s="51"/>
      <c r="C65" s="51"/>
      <c r="D65" s="788"/>
      <c r="E65" s="22" t="s">
        <v>27</v>
      </c>
      <c r="F65" s="2">
        <v>45.7</v>
      </c>
      <c r="G65" s="78">
        <v>45.7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T65" s="48"/>
      <c r="V65" s="48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70.44</v>
      </c>
      <c r="G66" s="78">
        <v>70.44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U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162.79</v>
      </c>
      <c r="G67" s="78">
        <v>162.79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1"/>
      <c r="B68" s="50"/>
      <c r="C68" s="51"/>
      <c r="D68" s="788"/>
      <c r="E68" s="22" t="s">
        <v>264</v>
      </c>
      <c r="F68" s="2">
        <v>57.18</v>
      </c>
      <c r="G68" s="78">
        <v>57.18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</row>
    <row r="69" spans="1:41" ht="21.95" customHeight="1" x14ac:dyDescent="0.25">
      <c r="A69" s="51"/>
      <c r="B69" s="51"/>
      <c r="C69" s="51"/>
      <c r="D69" s="788"/>
      <c r="E69" s="22" t="s">
        <v>175</v>
      </c>
      <c r="F69" s="2">
        <v>289.88</v>
      </c>
      <c r="G69" s="78">
        <v>289.88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22.298461538461538</v>
      </c>
      <c r="T69" s="48"/>
      <c r="V69" s="48"/>
      <c r="W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90.04</v>
      </c>
      <c r="G70" s="78">
        <v>90.04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</row>
    <row r="71" spans="1:41" ht="21.95" customHeight="1" x14ac:dyDescent="0.25">
      <c r="A71" s="51"/>
      <c r="B71" s="51"/>
      <c r="C71" s="51"/>
      <c r="D71" s="788"/>
      <c r="E71" s="22" t="s">
        <v>8</v>
      </c>
      <c r="F71" s="78">
        <v>89.53</v>
      </c>
      <c r="G71" s="78">
        <v>89.53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T71" s="48"/>
      <c r="U71" s="48"/>
      <c r="V71" s="48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40.479999999999997</v>
      </c>
      <c r="G72" s="78">
        <v>40.479999999999997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  <c r="U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54.88</v>
      </c>
      <c r="G73" s="78">
        <v>54.88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U73" s="48"/>
      <c r="V73" s="48"/>
    </row>
    <row r="74" spans="1:41" ht="21.95" customHeight="1" x14ac:dyDescent="0.25">
      <c r="A74" s="152"/>
      <c r="B74" s="50"/>
      <c r="C74" s="51"/>
      <c r="D74" s="788"/>
      <c r="E74" s="22" t="s">
        <v>335</v>
      </c>
      <c r="F74" s="2">
        <v>87.89</v>
      </c>
      <c r="G74" s="78">
        <v>87.89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16.740952380952383</v>
      </c>
      <c r="T74" s="48"/>
      <c r="U74" s="48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68.02</v>
      </c>
      <c r="G75" s="78">
        <v>68.02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U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98.85</v>
      </c>
      <c r="G76" s="78">
        <v>98.85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T76" s="48"/>
      <c r="V76" s="48"/>
    </row>
    <row r="77" spans="1:41" ht="21.95" customHeight="1" x14ac:dyDescent="0.25">
      <c r="A77" s="51"/>
      <c r="B77" s="51"/>
      <c r="C77" s="51"/>
      <c r="D77" s="788"/>
      <c r="E77" s="22" t="s">
        <v>47</v>
      </c>
      <c r="F77" s="2">
        <v>180.58</v>
      </c>
      <c r="G77" s="78">
        <v>180.58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T77" s="48"/>
      <c r="V77" s="48"/>
      <c r="W77" s="48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245.43</v>
      </c>
      <c r="G78" s="78">
        <v>245.43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88.97</v>
      </c>
      <c r="G79" s="78">
        <v>88.97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U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57.51</v>
      </c>
      <c r="G80" s="78">
        <v>57.51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2.1213701964875674E-2</v>
      </c>
      <c r="Q80" s="736">
        <v>4.1999999999999997E-3</v>
      </c>
      <c r="R80" s="2">
        <v>10.409049773755655</v>
      </c>
      <c r="T80" s="48"/>
      <c r="U80" s="48"/>
      <c r="V80" s="48"/>
      <c r="X80" s="850"/>
    </row>
    <row r="81" spans="1:41" ht="21.95" customHeight="1" x14ac:dyDescent="0.25">
      <c r="A81" s="50"/>
      <c r="B81" s="50"/>
      <c r="C81" s="50"/>
      <c r="D81" s="788"/>
      <c r="E81" s="22" t="s">
        <v>63</v>
      </c>
      <c r="F81" s="2">
        <v>115.21</v>
      </c>
      <c r="G81" s="78">
        <v>115.21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U81" s="48"/>
      <c r="V81" s="48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2">
        <v>6.48</v>
      </c>
      <c r="G82" s="78">
        <v>6.48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  <c r="V82" s="48"/>
      <c r="W82" s="48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1"/>
      <c r="B83" s="51"/>
      <c r="C83" s="51"/>
      <c r="D83" s="788"/>
      <c r="E83" s="22" t="s">
        <v>55</v>
      </c>
      <c r="F83" s="2">
        <v>75.650000000000006</v>
      </c>
      <c r="G83" s="78">
        <v>75.650000000000006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2.7495042961004624E-2</v>
      </c>
      <c r="Q83" s="736">
        <v>3.3999999999999998E-3</v>
      </c>
      <c r="R83" s="2">
        <v>11.710526315789474</v>
      </c>
      <c r="T83" s="48"/>
      <c r="V83" s="48"/>
      <c r="W83" s="48"/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81.010000000000005</v>
      </c>
      <c r="G84" s="78">
        <v>81.010000000000005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33.729999999999997</v>
      </c>
      <c r="G85" s="78">
        <v>33.729999999999997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242.85</v>
      </c>
      <c r="G86" s="78">
        <v>242.85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50.2</v>
      </c>
      <c r="G87" s="78">
        <v>50.2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139.56</v>
      </c>
      <c r="G88" s="78">
        <v>139.56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262.91000000000003</v>
      </c>
      <c r="G89" s="78">
        <v>262.91000000000003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S27">
    <sortCondition ref="E1"/>
  </sortState>
  <dataConsolidate/>
  <conditionalFormatting sqref="O105:O1048576 O1">
    <cfRule type="expression" dxfId="2952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51" priority="577">
      <formula>$H2=0</formula>
    </cfRule>
  </conditionalFormatting>
  <conditionalFormatting sqref="K105:K200">
    <cfRule type="expression" dxfId="2950" priority="578">
      <formula>$J105=0</formula>
    </cfRule>
  </conditionalFormatting>
  <conditionalFormatting sqref="K105:K458">
    <cfRule type="expression" dxfId="2949" priority="619">
      <formula>$J105&lt;0</formula>
    </cfRule>
  </conditionalFormatting>
  <conditionalFormatting sqref="E59">
    <cfRule type="expression" dxfId="2948" priority="548">
      <formula>$H59=0</formula>
    </cfRule>
  </conditionalFormatting>
  <conditionalFormatting sqref="E5">
    <cfRule type="expression" dxfId="2947" priority="526">
      <formula>$H5=0</formula>
    </cfRule>
  </conditionalFormatting>
  <conditionalFormatting sqref="E60">
    <cfRule type="expression" dxfId="2946" priority="504">
      <formula>$H60=0</formula>
    </cfRule>
  </conditionalFormatting>
  <conditionalFormatting sqref="E62">
    <cfRule type="expression" dxfId="2945" priority="493">
      <formula>$H62=0</formula>
    </cfRule>
  </conditionalFormatting>
  <conditionalFormatting sqref="E61">
    <cfRule type="expression" dxfId="2944" priority="482">
      <formula>$H61=0</formula>
    </cfRule>
  </conditionalFormatting>
  <conditionalFormatting sqref="E8">
    <cfRule type="expression" dxfId="2943" priority="467">
      <formula>$H8=0</formula>
    </cfRule>
  </conditionalFormatting>
  <conditionalFormatting sqref="E63">
    <cfRule type="expression" dxfId="2942" priority="457">
      <formula>$H63=0</formula>
    </cfRule>
  </conditionalFormatting>
  <conditionalFormatting sqref="E20">
    <cfRule type="expression" dxfId="2941" priority="447">
      <formula>$H20=0</formula>
    </cfRule>
  </conditionalFormatting>
  <conditionalFormatting sqref="E64">
    <cfRule type="expression" dxfId="2940" priority="438">
      <formula>$H64=0</formula>
    </cfRule>
  </conditionalFormatting>
  <conditionalFormatting sqref="E65">
    <cfRule type="expression" dxfId="2939" priority="431">
      <formula>$H65=0</formula>
    </cfRule>
  </conditionalFormatting>
  <conditionalFormatting sqref="E11">
    <cfRule type="expression" dxfId="2938" priority="422">
      <formula>$H11=0</formula>
    </cfRule>
  </conditionalFormatting>
  <conditionalFormatting sqref="E9">
    <cfRule type="expression" dxfId="2937" priority="415">
      <formula>$H9=0</formula>
    </cfRule>
  </conditionalFormatting>
  <conditionalFormatting sqref="E66">
    <cfRule type="expression" dxfId="2936" priority="406">
      <formula>$H66=0</formula>
    </cfRule>
  </conditionalFormatting>
  <conditionalFormatting sqref="E10">
    <cfRule type="expression" dxfId="2935" priority="397">
      <formula>$H10=0</formula>
    </cfRule>
  </conditionalFormatting>
  <conditionalFormatting sqref="E26:E28 E30 E45:E49 E36:E43">
    <cfRule type="expression" dxfId="2934" priority="393">
      <formula>$H26=0</formula>
    </cfRule>
  </conditionalFormatting>
  <conditionalFormatting sqref="E29">
    <cfRule type="expression" dxfId="2933" priority="392">
      <formula>$H29=0</formula>
    </cfRule>
  </conditionalFormatting>
  <conditionalFormatting sqref="E31">
    <cfRule type="expression" dxfId="2932" priority="391">
      <formula>$H31=0</formula>
    </cfRule>
  </conditionalFormatting>
  <conditionalFormatting sqref="E32">
    <cfRule type="expression" dxfId="2931" priority="390">
      <formula>$H32=0</formula>
    </cfRule>
  </conditionalFormatting>
  <conditionalFormatting sqref="E44">
    <cfRule type="expression" dxfId="2930" priority="389">
      <formula>$H44=0</formula>
    </cfRule>
  </conditionalFormatting>
  <conditionalFormatting sqref="E35">
    <cfRule type="expression" dxfId="2929" priority="388">
      <formula>$H35=0</formula>
    </cfRule>
  </conditionalFormatting>
  <conditionalFormatting sqref="E33">
    <cfRule type="expression" dxfId="2928" priority="387">
      <formula>$H33=0</formula>
    </cfRule>
  </conditionalFormatting>
  <conditionalFormatting sqref="E34">
    <cfRule type="expression" dxfId="2927" priority="386">
      <formula>$H34=0</formula>
    </cfRule>
  </conditionalFormatting>
  <conditionalFormatting sqref="E67">
    <cfRule type="expression" dxfId="2926" priority="382">
      <formula>$H67=0</formula>
    </cfRule>
  </conditionalFormatting>
  <conditionalFormatting sqref="E69:E70">
    <cfRule type="expression" dxfId="2925" priority="375">
      <formula>$H69=0</formula>
    </cfRule>
  </conditionalFormatting>
  <conditionalFormatting sqref="E68">
    <cfRule type="expression" dxfId="2924" priority="368">
      <formula>$H68=0</formula>
    </cfRule>
  </conditionalFormatting>
  <conditionalFormatting sqref="E69:E70">
    <cfRule type="expression" dxfId="2923" priority="360">
      <formula>$H69=0</formula>
    </cfRule>
  </conditionalFormatting>
  <conditionalFormatting sqref="E71">
    <cfRule type="expression" dxfId="2922" priority="353">
      <formula>$H71=0</formula>
    </cfRule>
  </conditionalFormatting>
  <conditionalFormatting sqref="E72">
    <cfRule type="expression" dxfId="2921" priority="330">
      <formula>$H72=0</formula>
    </cfRule>
  </conditionalFormatting>
  <conditionalFormatting sqref="E72">
    <cfRule type="expression" dxfId="2920" priority="322">
      <formula>$H72=0</formula>
    </cfRule>
  </conditionalFormatting>
  <conditionalFormatting sqref="E74">
    <cfRule type="expression" dxfId="2919" priority="315">
      <formula>$H74=0</formula>
    </cfRule>
  </conditionalFormatting>
  <conditionalFormatting sqref="E73">
    <cfRule type="expression" dxfId="2918" priority="308">
      <formula>$H73=0</formula>
    </cfRule>
  </conditionalFormatting>
  <conditionalFormatting sqref="E75">
    <cfRule type="expression" dxfId="2917" priority="291">
      <formula>$H75=0</formula>
    </cfRule>
  </conditionalFormatting>
  <conditionalFormatting sqref="E7">
    <cfRule type="expression" dxfId="2916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15" priority="267">
      <formula>$H76=0</formula>
    </cfRule>
  </conditionalFormatting>
  <conditionalFormatting sqref="E77">
    <cfRule type="expression" dxfId="2914" priority="254">
      <formula>$H77=0</formula>
    </cfRule>
  </conditionalFormatting>
  <conditionalFormatting sqref="E78">
    <cfRule type="expression" dxfId="2913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12" priority="228">
      <formula>$H79=0</formula>
    </cfRule>
  </conditionalFormatting>
  <conditionalFormatting sqref="E80">
    <cfRule type="expression" dxfId="2911" priority="218">
      <formula>$H80=0</formula>
    </cfRule>
  </conditionalFormatting>
  <conditionalFormatting sqref="E81">
    <cfRule type="expression" dxfId="2910" priority="208">
      <formula>$H81=0</formula>
    </cfRule>
  </conditionalFormatting>
  <conditionalFormatting sqref="E82">
    <cfRule type="expression" dxfId="2909" priority="198">
      <formula>$H82=0</formula>
    </cfRule>
  </conditionalFormatting>
  <conditionalFormatting sqref="E83">
    <cfRule type="expression" dxfId="2908" priority="188">
      <formula>$H83=0</formula>
    </cfRule>
  </conditionalFormatting>
  <conditionalFormatting sqref="E84">
    <cfRule type="expression" dxfId="2907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06" priority="167">
      <formula>$H85=0</formula>
    </cfRule>
  </conditionalFormatting>
  <conditionalFormatting sqref="R105:R1048576">
    <cfRule type="expression" dxfId="2905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04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903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902" priority="132">
      <formula>K3&gt;0</formula>
    </cfRule>
    <cfRule type="expression" dxfId="2901" priority="133">
      <formula>K3&lt;0</formula>
    </cfRule>
  </conditionalFormatting>
  <conditionalFormatting sqref="K2 K4 K6 K8 K10 K12 K14 K16 K18 K20 K22 K24 K26 K28 K30">
    <cfRule type="expression" dxfId="2900" priority="130">
      <formula>K2&gt;0</formula>
    </cfRule>
    <cfRule type="expression" dxfId="2899" priority="131">
      <formula>K2&lt;0</formula>
    </cfRule>
  </conditionalFormatting>
  <conditionalFormatting sqref="K23 K25 K27 K29">
    <cfRule type="expression" dxfId="2898" priority="128">
      <formula>K23&gt;0</formula>
    </cfRule>
    <cfRule type="expression" dxfId="2897" priority="129">
      <formula>K23&lt;0</formula>
    </cfRule>
  </conditionalFormatting>
  <conditionalFormatting sqref="K31 K33 K40 K35 K42 K37:K38">
    <cfRule type="expression" dxfId="2896" priority="126">
      <formula>K31&gt;0</formula>
    </cfRule>
    <cfRule type="expression" dxfId="2895" priority="127">
      <formula>K31&lt;0</formula>
    </cfRule>
  </conditionalFormatting>
  <conditionalFormatting sqref="K32 K39 K34 K41 K36 K43">
    <cfRule type="expression" dxfId="2894" priority="124">
      <formula>K32&gt;0</formula>
    </cfRule>
    <cfRule type="expression" dxfId="2893" priority="125">
      <formula>K32&lt;0</formula>
    </cfRule>
  </conditionalFormatting>
  <conditionalFormatting sqref="K45 K47 K49 K51 K53">
    <cfRule type="expression" dxfId="2892" priority="122">
      <formula>K45&gt;0</formula>
    </cfRule>
    <cfRule type="expression" dxfId="2891" priority="123">
      <formula>K45&lt;0</formula>
    </cfRule>
  </conditionalFormatting>
  <conditionalFormatting sqref="K46 K48 K50 K52">
    <cfRule type="expression" dxfId="2890" priority="120">
      <formula>K46&gt;0</formula>
    </cfRule>
    <cfRule type="expression" dxfId="2889" priority="121">
      <formula>K46&lt;0</formula>
    </cfRule>
  </conditionalFormatting>
  <conditionalFormatting sqref="K54 K56 K58 K60">
    <cfRule type="expression" dxfId="2888" priority="118">
      <formula>K54&gt;0</formula>
    </cfRule>
    <cfRule type="expression" dxfId="2887" priority="119">
      <formula>K54&lt;0</formula>
    </cfRule>
  </conditionalFormatting>
  <conditionalFormatting sqref="K55 K57 K59">
    <cfRule type="expression" dxfId="2886" priority="116">
      <formula>K55&gt;0</formula>
    </cfRule>
    <cfRule type="expression" dxfId="2885" priority="117">
      <formula>K55&lt;0</formula>
    </cfRule>
  </conditionalFormatting>
  <conditionalFormatting sqref="K68 K70 K72 K74">
    <cfRule type="expression" dxfId="2884" priority="114">
      <formula>K68&gt;0</formula>
    </cfRule>
    <cfRule type="expression" dxfId="2883" priority="115">
      <formula>K68&lt;0</formula>
    </cfRule>
  </conditionalFormatting>
  <conditionalFormatting sqref="K69 K71 K73">
    <cfRule type="expression" dxfId="2882" priority="112">
      <formula>K69&gt;0</formula>
    </cfRule>
    <cfRule type="expression" dxfId="2881" priority="113">
      <formula>K69&lt;0</formula>
    </cfRule>
  </conditionalFormatting>
  <conditionalFormatting sqref="K75 K77 K79 K81 K83">
    <cfRule type="expression" dxfId="2880" priority="110">
      <formula>K75&gt;0</formula>
    </cfRule>
    <cfRule type="expression" dxfId="2879" priority="111">
      <formula>K75&lt;0</formula>
    </cfRule>
  </conditionalFormatting>
  <conditionalFormatting sqref="K76 K78 K80 K82">
    <cfRule type="expression" dxfId="2878" priority="108">
      <formula>K76&gt;0</formula>
    </cfRule>
    <cfRule type="expression" dxfId="2877" priority="109">
      <formula>K76&lt;0</formula>
    </cfRule>
  </conditionalFormatting>
  <conditionalFormatting sqref="K82 K84 K88 K90">
    <cfRule type="expression" dxfId="2876" priority="106">
      <formula>K82&gt;0</formula>
    </cfRule>
    <cfRule type="expression" dxfId="2875" priority="107">
      <formula>K82&lt;0</formula>
    </cfRule>
  </conditionalFormatting>
  <conditionalFormatting sqref="K83 K85 K89">
    <cfRule type="expression" dxfId="2874" priority="104">
      <formula>K83&gt;0</formula>
    </cfRule>
    <cfRule type="expression" dxfId="2873" priority="105">
      <formula>K83&lt;0</formula>
    </cfRule>
  </conditionalFormatting>
  <conditionalFormatting sqref="M105:M200">
    <cfRule type="expression" dxfId="2872" priority="102">
      <formula>$J105=0</formula>
    </cfRule>
  </conditionalFormatting>
  <conditionalFormatting sqref="M105:M458">
    <cfRule type="expression" dxfId="2871" priority="103">
      <formula>$J105&lt;0</formula>
    </cfRule>
  </conditionalFormatting>
  <conditionalFormatting sqref="M3 M5 M7 M9 M11 M13 M15 M17 M19 M21">
    <cfRule type="expression" dxfId="2870" priority="100">
      <formula>M3&gt;0</formula>
    </cfRule>
    <cfRule type="expression" dxfId="2869" priority="101">
      <formula>M3&lt;0</formula>
    </cfRule>
  </conditionalFormatting>
  <conditionalFormatting sqref="M2 M4 M6 M8 M10 M12 M14 M16 M18 M20 M22 M24 M26 M28 M30">
    <cfRule type="expression" dxfId="2868" priority="98">
      <formula>M2&gt;0</formula>
    </cfRule>
    <cfRule type="expression" dxfId="2867" priority="99">
      <formula>M2&lt;0</formula>
    </cfRule>
  </conditionalFormatting>
  <conditionalFormatting sqref="M23 M25 M27 M29">
    <cfRule type="expression" dxfId="2866" priority="96">
      <formula>M23&gt;0</formula>
    </cfRule>
    <cfRule type="expression" dxfId="2865" priority="97">
      <formula>M23&lt;0</formula>
    </cfRule>
  </conditionalFormatting>
  <conditionalFormatting sqref="M31 M33 M40 M35 M42 M37:M38">
    <cfRule type="expression" dxfId="2864" priority="94">
      <formula>M31&gt;0</formula>
    </cfRule>
    <cfRule type="expression" dxfId="2863" priority="95">
      <formula>M31&lt;0</formula>
    </cfRule>
  </conditionalFormatting>
  <conditionalFormatting sqref="M32 M39 M34 M41 M36 M43">
    <cfRule type="expression" dxfId="2862" priority="92">
      <formula>M32&gt;0</formula>
    </cfRule>
    <cfRule type="expression" dxfId="2861" priority="93">
      <formula>M32&lt;0</formula>
    </cfRule>
  </conditionalFormatting>
  <conditionalFormatting sqref="M45 M47 M49 M51 M53">
    <cfRule type="expression" dxfId="2860" priority="90">
      <formula>M45&gt;0</formula>
    </cfRule>
    <cfRule type="expression" dxfId="2859" priority="91">
      <formula>M45&lt;0</formula>
    </cfRule>
  </conditionalFormatting>
  <conditionalFormatting sqref="M46 M48 M50 M52">
    <cfRule type="expression" dxfId="2858" priority="88">
      <formula>M46&gt;0</formula>
    </cfRule>
    <cfRule type="expression" dxfId="2857" priority="89">
      <formula>M46&lt;0</formula>
    </cfRule>
  </conditionalFormatting>
  <conditionalFormatting sqref="M54 M56 M58 M60">
    <cfRule type="expression" dxfId="2856" priority="86">
      <formula>M54&gt;0</formula>
    </cfRule>
    <cfRule type="expression" dxfId="2855" priority="87">
      <formula>M54&lt;0</formula>
    </cfRule>
  </conditionalFormatting>
  <conditionalFormatting sqref="M55 M57 M59 M61">
    <cfRule type="expression" dxfId="2854" priority="84">
      <formula>M55&gt;0</formula>
    </cfRule>
    <cfRule type="expression" dxfId="2853" priority="85">
      <formula>M55&lt;0</formula>
    </cfRule>
  </conditionalFormatting>
  <conditionalFormatting sqref="M68 M70 M72 M74">
    <cfRule type="expression" dxfId="2852" priority="82">
      <formula>M68&gt;0</formula>
    </cfRule>
    <cfRule type="expression" dxfId="2851" priority="83">
      <formula>M68&lt;0</formula>
    </cfRule>
  </conditionalFormatting>
  <conditionalFormatting sqref="M67 M69 M71 M73">
    <cfRule type="expression" dxfId="2850" priority="80">
      <formula>M67&gt;0</formula>
    </cfRule>
    <cfRule type="expression" dxfId="2849" priority="81">
      <formula>M67&lt;0</formula>
    </cfRule>
  </conditionalFormatting>
  <conditionalFormatting sqref="M75 M77 M79 M81 M83">
    <cfRule type="expression" dxfId="2848" priority="78">
      <formula>M75&gt;0</formula>
    </cfRule>
    <cfRule type="expression" dxfId="2847" priority="79">
      <formula>M75&lt;0</formula>
    </cfRule>
  </conditionalFormatting>
  <conditionalFormatting sqref="M76 M78 M80 M82">
    <cfRule type="expression" dxfId="2846" priority="76">
      <formula>M76&gt;0</formula>
    </cfRule>
    <cfRule type="expression" dxfId="2845" priority="77">
      <formula>M76&lt;0</formula>
    </cfRule>
  </conditionalFormatting>
  <conditionalFormatting sqref="M82 M84 M88 M90">
    <cfRule type="expression" dxfId="2844" priority="74">
      <formula>M82&gt;0</formula>
    </cfRule>
    <cfRule type="expression" dxfId="2843" priority="75">
      <formula>M82&lt;0</formula>
    </cfRule>
  </conditionalFormatting>
  <conditionalFormatting sqref="M83 M85 M89">
    <cfRule type="expression" dxfId="2842" priority="72">
      <formula>M83&gt;0</formula>
    </cfRule>
    <cfRule type="expression" dxfId="2841" priority="73">
      <formula>M83&lt;0</formula>
    </cfRule>
  </conditionalFormatting>
  <conditionalFormatting sqref="L105:L200">
    <cfRule type="expression" dxfId="2840" priority="70">
      <formula>$J105=0</formula>
    </cfRule>
  </conditionalFormatting>
  <conditionalFormatting sqref="L105:L458">
    <cfRule type="expression" dxfId="2839" priority="71">
      <formula>$J105&lt;0</formula>
    </cfRule>
  </conditionalFormatting>
  <conditionalFormatting sqref="L3 L5 L7 L9 L11 L13 L15 L17 L19 L21">
    <cfRule type="expression" dxfId="2838" priority="68">
      <formula>L3&gt;0</formula>
    </cfRule>
    <cfRule type="expression" dxfId="2837" priority="69">
      <formula>L3&lt;0</formula>
    </cfRule>
  </conditionalFormatting>
  <conditionalFormatting sqref="L2 L4 L6 L8 L10 L12 L14 L16 L18 L20 L22 L24 L26 L28 L30">
    <cfRule type="expression" dxfId="2836" priority="66">
      <formula>L2&gt;0</formula>
    </cfRule>
    <cfRule type="expression" dxfId="2835" priority="67">
      <formula>L2&lt;0</formula>
    </cfRule>
  </conditionalFormatting>
  <conditionalFormatting sqref="L23 L25 L27 L29">
    <cfRule type="expression" dxfId="2834" priority="64">
      <formula>L23&gt;0</formula>
    </cfRule>
    <cfRule type="expression" dxfId="2833" priority="65">
      <formula>L23&lt;0</formula>
    </cfRule>
  </conditionalFormatting>
  <conditionalFormatting sqref="L31 L33 L40 L35 L42 L37:L38">
    <cfRule type="expression" dxfId="2832" priority="62">
      <formula>L31&gt;0</formula>
    </cfRule>
    <cfRule type="expression" dxfId="2831" priority="63">
      <formula>L31&lt;0</formula>
    </cfRule>
  </conditionalFormatting>
  <conditionalFormatting sqref="L32 L39 L34 L41 L36 L43">
    <cfRule type="expression" dxfId="2830" priority="60">
      <formula>L32&gt;0</formula>
    </cfRule>
    <cfRule type="expression" dxfId="2829" priority="61">
      <formula>L32&lt;0</formula>
    </cfRule>
  </conditionalFormatting>
  <conditionalFormatting sqref="L45 L47 L49 L51 L53">
    <cfRule type="expression" dxfId="2828" priority="58">
      <formula>L45&gt;0</formula>
    </cfRule>
    <cfRule type="expression" dxfId="2827" priority="59">
      <formula>L45&lt;0</formula>
    </cfRule>
  </conditionalFormatting>
  <conditionalFormatting sqref="L46 L48 L50 L52">
    <cfRule type="expression" dxfId="2826" priority="56">
      <formula>L46&gt;0</formula>
    </cfRule>
    <cfRule type="expression" dxfId="2825" priority="57">
      <formula>L46&lt;0</formula>
    </cfRule>
  </conditionalFormatting>
  <conditionalFormatting sqref="L54 L56 L58 L60 L62">
    <cfRule type="expression" dxfId="2824" priority="54">
      <formula>L54&gt;0</formula>
    </cfRule>
    <cfRule type="expression" dxfId="2823" priority="55">
      <formula>L54&lt;0</formula>
    </cfRule>
  </conditionalFormatting>
  <conditionalFormatting sqref="L55 L57 L59 L61">
    <cfRule type="expression" dxfId="2822" priority="52">
      <formula>L55&gt;0</formula>
    </cfRule>
    <cfRule type="expression" dxfId="2821" priority="53">
      <formula>L55&lt;0</formula>
    </cfRule>
  </conditionalFormatting>
  <conditionalFormatting sqref="L66 L68 L70 L72 L74">
    <cfRule type="expression" dxfId="2820" priority="50">
      <formula>L66&gt;0</formula>
    </cfRule>
    <cfRule type="expression" dxfId="2819" priority="51">
      <formula>L66&lt;0</formula>
    </cfRule>
  </conditionalFormatting>
  <conditionalFormatting sqref="L58:L79">
    <cfRule type="expression" dxfId="2818" priority="48">
      <formula>L58&gt;0</formula>
    </cfRule>
    <cfRule type="expression" dxfId="2817" priority="49">
      <formula>L58&lt;0</formula>
    </cfRule>
  </conditionalFormatting>
  <conditionalFormatting sqref="L75 L77 L79 L81 L83">
    <cfRule type="expression" dxfId="2816" priority="46">
      <formula>L75&gt;0</formula>
    </cfRule>
    <cfRule type="expression" dxfId="2815" priority="47">
      <formula>L75&lt;0</formula>
    </cfRule>
  </conditionalFormatting>
  <conditionalFormatting sqref="L76 L78 L80 L82">
    <cfRule type="expression" dxfId="2814" priority="44">
      <formula>L76&gt;0</formula>
    </cfRule>
    <cfRule type="expression" dxfId="2813" priority="45">
      <formula>L76&lt;0</formula>
    </cfRule>
  </conditionalFormatting>
  <conditionalFormatting sqref="L82 L84 L88 L90">
    <cfRule type="expression" dxfId="2812" priority="42">
      <formula>L82&gt;0</formula>
    </cfRule>
    <cfRule type="expression" dxfId="2811" priority="43">
      <formula>L82&lt;0</formula>
    </cfRule>
  </conditionalFormatting>
  <conditionalFormatting sqref="L83 L85 L89">
    <cfRule type="expression" dxfId="2810" priority="40">
      <formula>L83&gt;0</formula>
    </cfRule>
    <cfRule type="expression" dxfId="2809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08" priority="37">
      <formula>M44&gt;0</formula>
    </cfRule>
    <cfRule type="expression" dxfId="2807" priority="38">
      <formula>M44&lt;0</formula>
    </cfRule>
  </conditionalFormatting>
  <conditionalFormatting sqref="M62:M66">
    <cfRule type="expression" dxfId="2806" priority="35">
      <formula>M62&gt;0</formula>
    </cfRule>
    <cfRule type="expression" dxfId="2805" priority="36">
      <formula>M62&lt;0</formula>
    </cfRule>
  </conditionalFormatting>
  <conditionalFormatting sqref="E86">
    <cfRule type="expression" dxfId="2804" priority="34">
      <formula>$H86=0</formula>
    </cfRule>
  </conditionalFormatting>
  <conditionalFormatting sqref="K86">
    <cfRule type="expression" dxfId="2803" priority="32">
      <formula>K86&gt;0</formula>
    </cfRule>
    <cfRule type="expression" dxfId="2802" priority="33">
      <formula>K86&lt;0</formula>
    </cfRule>
  </conditionalFormatting>
  <conditionalFormatting sqref="M86">
    <cfRule type="expression" dxfId="2801" priority="30">
      <formula>M86&gt;0</formula>
    </cfRule>
    <cfRule type="expression" dxfId="2800" priority="31">
      <formula>M86&lt;0</formula>
    </cfRule>
  </conditionalFormatting>
  <conditionalFormatting sqref="L86">
    <cfRule type="expression" dxfId="2799" priority="28">
      <formula>L86&gt;0</formula>
    </cfRule>
    <cfRule type="expression" dxfId="2798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97" priority="22">
      <formula>K61&gt;0</formula>
    </cfRule>
    <cfRule type="expression" dxfId="2796" priority="23">
      <formula>K61&lt;0</formula>
    </cfRule>
  </conditionalFormatting>
  <conditionalFormatting sqref="K44">
    <cfRule type="expression" dxfId="2795" priority="20">
      <formula>K44&gt;0</formula>
    </cfRule>
    <cfRule type="expression" dxfId="2794" priority="21">
      <formula>K44&lt;0</formula>
    </cfRule>
  </conditionalFormatting>
  <conditionalFormatting sqref="E87">
    <cfRule type="expression" dxfId="2793" priority="19">
      <formula>$H87=0</formula>
    </cfRule>
  </conditionalFormatting>
  <conditionalFormatting sqref="K87">
    <cfRule type="expression" dxfId="2792" priority="17">
      <formula>K87&gt;0</formula>
    </cfRule>
    <cfRule type="expression" dxfId="2791" priority="18">
      <formula>K87&lt;0</formula>
    </cfRule>
  </conditionalFormatting>
  <conditionalFormatting sqref="M87">
    <cfRule type="expression" dxfId="2790" priority="15">
      <formula>M87&gt;0</formula>
    </cfRule>
    <cfRule type="expression" dxfId="2789" priority="16">
      <formula>M87&lt;0</formula>
    </cfRule>
  </conditionalFormatting>
  <conditionalFormatting sqref="L87">
    <cfRule type="expression" dxfId="2788" priority="13">
      <formula>L87&gt;0</formula>
    </cfRule>
    <cfRule type="expression" dxfId="2787" priority="14">
      <formula>L87&lt;0</formula>
    </cfRule>
  </conditionalFormatting>
  <conditionalFormatting sqref="E88">
    <cfRule type="expression" dxfId="2786" priority="9">
      <formula>$H88=0</formula>
    </cfRule>
  </conditionalFormatting>
  <conditionalFormatting sqref="E89">
    <cfRule type="expression" dxfId="2785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8" location="BIIB!A1" display="BIIB"/>
    <hyperlink ref="E29" location="MYL!A1" display="MYL"/>
    <hyperlink ref="E30" location="SIG!A1" display="SIG"/>
    <hyperlink ref="E2" location="ABC!A1" display="ABC"/>
    <hyperlink ref="E19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12" location="IEMG!A1" display="IEMG"/>
    <hyperlink ref="E6" location="CVS!A1" display="CVS"/>
    <hyperlink ref="E43" location="ADBE!A1" display="ADBE"/>
    <hyperlink ref="E18" location="MRO!A1" display="MRO"/>
    <hyperlink ref="E8" location="GE!A1" display="GE"/>
    <hyperlink ref="E27" location="XRAY!A1" display="XRAY"/>
    <hyperlink ref="E44" location="XLP!A1" display="XLP"/>
    <hyperlink ref="E14" location="KR!A1" display="KR"/>
    <hyperlink ref="E45" location="F!A1" display="F"/>
    <hyperlink ref="E46" location="JNJ!A1" display="JNJ"/>
    <hyperlink ref="E47" location="ULTA!A1" display="ULTA"/>
    <hyperlink ref="E7" location="FRC!A1" display="FRC"/>
    <hyperlink ref="E48" location="AAP!A1" display="AAP"/>
    <hyperlink ref="E5" location="CMCSA!A1" display="CMCSA"/>
    <hyperlink ref="E49" location="XEC!A1" display="XEC"/>
    <hyperlink ref="E26" location="WRK!A1" display="WRK"/>
    <hyperlink ref="E16" location="MO!A1" display="MO"/>
    <hyperlink ref="E22" location="T!A1" display="T"/>
    <hyperlink ref="E50" location="COST!A1" display="COST"/>
    <hyperlink ref="E51" location="CPN!A1" display="CPN"/>
    <hyperlink ref="E52" location="EW!A1" display="EW"/>
    <hyperlink ref="E53" location="TJX!A1" display="TJX"/>
    <hyperlink ref="E54" location="QQQ!A1" display="QQQ"/>
    <hyperlink ref="E24" location="WBA!A1" display="WBA"/>
    <hyperlink ref="E55" location="AZO!A1" display="AZO"/>
    <hyperlink ref="E56" location="FL!A1" display="FL"/>
    <hyperlink ref="E15" location="MLM!A1" display="MLM"/>
    <hyperlink ref="E13" location="KHC!A1" display="KHC"/>
    <hyperlink ref="E57" location="KBWY!A1" display="KBWY"/>
    <hyperlink ref="E3" location="AYI!A1" display="AYI"/>
    <hyperlink ref="E58" location="DIA!A1" display="DIA"/>
    <hyperlink ref="E11" location="ICE!A1" display="ICE"/>
    <hyperlink ref="E59" location="NKE!A1" display="NKE"/>
    <hyperlink ref="E17" location="MOS!A1" display="MOS"/>
    <hyperlink ref="E60" location="VGK!A1" display="VGK"/>
    <hyperlink ref="E61" location="CMG!A1" display="CMG"/>
    <hyperlink ref="E10" location="HAS!A1" display="HAS"/>
    <hyperlink ref="E62" location="HSIC!A1" display="HSIC"/>
    <hyperlink ref="E21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5" location="WFC!A1" display="WFC"/>
    <hyperlink ref="E72" location="AA!A1" display="AA"/>
    <hyperlink ref="E73" location="CF!A1" display="CF"/>
    <hyperlink ref="E74" location="TGT!A1" display="TGT"/>
    <hyperlink ref="E20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4" location="CAH!A1" display="CAH"/>
    <hyperlink ref="E80" location="DAL!A1" display="DAL"/>
    <hyperlink ref="E23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9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42"/>
  <sheetViews>
    <sheetView zoomScaleNormal="100" workbookViewId="0">
      <pane ySplit="1" topLeftCell="A721" activePane="bottomLeft" state="frozen"/>
      <selection pane="bottomLeft" activeCell="C749" sqref="C749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116216.28000000003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22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178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>I742-R742</f>
        <v>148540.88</v>
      </c>
      <c r="T742" s="170">
        <v>-33845</v>
      </c>
      <c r="U742" s="170">
        <f t="shared" ref="U742" si="445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6">E742/(A742/365.25)/V742</f>
        <v>0.90985427157821597</v>
      </c>
      <c r="Y742" s="171">
        <f t="shared" ref="Y742" si="447">O742/W742</f>
        <v>0.47933432947562815</v>
      </c>
      <c r="Z742" s="784">
        <f t="shared" ref="Z742" si="448">-(E742-N742)</f>
        <v>1.3884751736079615E-3</v>
      </c>
    </row>
  </sheetData>
  <conditionalFormatting sqref="L743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42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42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42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G271" sqref="G27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118203.84046666822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117042.72046666828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116216.28000000003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826.44046666825307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84" priority="7">
      <formula>#REF!&gt;0</formula>
    </cfRule>
    <cfRule type="expression" dxfId="278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1" t="s">
        <v>78</v>
      </c>
      <c r="P42" s="87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82" priority="58">
      <formula>F19&gt;0</formula>
    </cfRule>
    <cfRule type="expression" dxfId="278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80" priority="47">
      <formula>H25&gt;0</formula>
    </cfRule>
    <cfRule type="expression" dxfId="2779" priority="48">
      <formula>H25&lt;0</formula>
    </cfRule>
  </conditionalFormatting>
  <conditionalFormatting sqref="M39">
    <cfRule type="expression" dxfId="2778" priority="45">
      <formula>M39&gt;0</formula>
    </cfRule>
    <cfRule type="expression" dxfId="2777" priority="46">
      <formula>M39&lt;0</formula>
    </cfRule>
  </conditionalFormatting>
  <conditionalFormatting sqref="F61:F67">
    <cfRule type="expression" dxfId="2776" priority="43">
      <formula>F61&gt;0</formula>
    </cfRule>
    <cfRule type="expression" dxfId="2775" priority="44">
      <formula>F61&lt;0</formula>
    </cfRule>
  </conditionalFormatting>
  <conditionalFormatting sqref="H61:H67">
    <cfRule type="expression" dxfId="2774" priority="41">
      <formula>H61&gt;0</formula>
    </cfRule>
    <cfRule type="expression" dxfId="2773" priority="42">
      <formula>H61&lt;0</formula>
    </cfRule>
  </conditionalFormatting>
  <conditionalFormatting sqref="F21:F24">
    <cfRule type="expression" dxfId="2772" priority="39">
      <formula>F21&gt;0</formula>
    </cfRule>
    <cfRule type="expression" dxfId="2771" priority="40">
      <formula>F21&lt;0</formula>
    </cfRule>
  </conditionalFormatting>
  <conditionalFormatting sqref="H21:H24">
    <cfRule type="expression" dxfId="2770" priority="37">
      <formula>H21&gt;0</formula>
    </cfRule>
    <cfRule type="expression" dxfId="2769" priority="38">
      <formula>H21&lt;0</formula>
    </cfRule>
  </conditionalFormatting>
  <conditionalFormatting sqref="I25:I28">
    <cfRule type="expression" dxfId="2768" priority="31">
      <formula>I25&gt;0</formula>
    </cfRule>
    <cfRule type="expression" dxfId="2767" priority="32">
      <formula>I25&lt;0</formula>
    </cfRule>
  </conditionalFormatting>
  <conditionalFormatting sqref="I21:I24">
    <cfRule type="expression" dxfId="2766" priority="29">
      <formula>I21&gt;0</formula>
    </cfRule>
    <cfRule type="expression" dxfId="2765" priority="30">
      <formula>I21&lt;0</formula>
    </cfRule>
  </conditionalFormatting>
  <conditionalFormatting sqref="H29">
    <cfRule type="expression" dxfId="2764" priority="27">
      <formula>H29&gt;0</formula>
    </cfRule>
    <cfRule type="expression" dxfId="2763" priority="28">
      <formula>H29&lt;0</formula>
    </cfRule>
  </conditionalFormatting>
  <conditionalFormatting sqref="H30">
    <cfRule type="expression" dxfId="2762" priority="25">
      <formula>H30&gt;0</formula>
    </cfRule>
    <cfRule type="expression" dxfId="2761" priority="26">
      <formula>H30&lt;0</formula>
    </cfRule>
  </conditionalFormatting>
  <conditionalFormatting sqref="H31">
    <cfRule type="expression" dxfId="2760" priority="23">
      <formula>H31&gt;0</formula>
    </cfRule>
    <cfRule type="expression" dxfId="2759" priority="24">
      <formula>H31&lt;0</formula>
    </cfRule>
  </conditionalFormatting>
  <conditionalFormatting sqref="Q7">
    <cfRule type="expression" dxfId="2758" priority="21">
      <formula>Q7&gt;0</formula>
    </cfRule>
    <cfRule type="expression" dxfId="2757" priority="22">
      <formula>Q7&lt;0</formula>
    </cfRule>
  </conditionalFormatting>
  <conditionalFormatting sqref="Q8">
    <cfRule type="expression" dxfId="2756" priority="19">
      <formula>Q8&gt;0</formula>
    </cfRule>
    <cfRule type="expression" dxfId="2755" priority="20">
      <formula>Q8&lt;0</formula>
    </cfRule>
  </conditionalFormatting>
  <conditionalFormatting sqref="F73:F82">
    <cfRule type="expression" dxfId="2754" priority="17">
      <formula>F73&gt;0</formula>
    </cfRule>
    <cfRule type="expression" dxfId="2753" priority="18">
      <formula>F73&lt;0</formula>
    </cfRule>
  </conditionalFormatting>
  <conditionalFormatting sqref="H73:H76">
    <cfRule type="expression" dxfId="2752" priority="15">
      <formula>H73&gt;0</formula>
    </cfRule>
    <cfRule type="expression" dxfId="2751" priority="16">
      <formula>H73&lt;0</formula>
    </cfRule>
  </conditionalFormatting>
  <conditionalFormatting sqref="F69:F72">
    <cfRule type="expression" dxfId="2750" priority="13">
      <formula>F69&gt;0</formula>
    </cfRule>
    <cfRule type="expression" dxfId="2749" priority="14">
      <formula>F69&lt;0</formula>
    </cfRule>
  </conditionalFormatting>
  <conditionalFormatting sqref="H69:H72">
    <cfRule type="expression" dxfId="2748" priority="11">
      <formula>H69&gt;0</formula>
    </cfRule>
    <cfRule type="expression" dxfId="2747" priority="12">
      <formula>H69&lt;0</formula>
    </cfRule>
  </conditionalFormatting>
  <conditionalFormatting sqref="I73:I76">
    <cfRule type="expression" dxfId="2746" priority="9">
      <formula>I73&gt;0</formula>
    </cfRule>
    <cfRule type="expression" dxfId="2745" priority="10">
      <formula>I73&lt;0</formula>
    </cfRule>
  </conditionalFormatting>
  <conditionalFormatting sqref="I69:I72">
    <cfRule type="expression" dxfId="2744" priority="7">
      <formula>I69&gt;0</formula>
    </cfRule>
    <cfRule type="expression" dxfId="2743" priority="8">
      <formula>I69&lt;0</formula>
    </cfRule>
  </conditionalFormatting>
  <conditionalFormatting sqref="H77">
    <cfRule type="expression" dxfId="2742" priority="5">
      <formula>H77&gt;0</formula>
    </cfRule>
    <cfRule type="expression" dxfId="2741" priority="6">
      <formula>H77&lt;0</formula>
    </cfRule>
  </conditionalFormatting>
  <conditionalFormatting sqref="H78">
    <cfRule type="expression" dxfId="2740" priority="3">
      <formula>H78&gt;0</formula>
    </cfRule>
    <cfRule type="expression" dxfId="2739" priority="4">
      <formula>H78&lt;0</formula>
    </cfRule>
  </conditionalFormatting>
  <conditionalFormatting sqref="H79">
    <cfRule type="expression" dxfId="2738" priority="1">
      <formula>H79&gt;0</formula>
    </cfRule>
    <cfRule type="expression" dxfId="273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1" t="s">
        <v>78</v>
      </c>
      <c r="P42" s="87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36" priority="29">
      <formula>N19&gt;0</formula>
    </cfRule>
    <cfRule type="expression" dxfId="273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34" priority="23">
      <formula>F22&gt;0</formula>
    </cfRule>
    <cfRule type="expression" dxfId="2733" priority="24">
      <formula>F22&lt;0</formula>
    </cfRule>
  </conditionalFormatting>
  <conditionalFormatting sqref="H22:H31">
    <cfRule type="expression" dxfId="2732" priority="21">
      <formula>H22&gt;0</formula>
    </cfRule>
    <cfRule type="expression" dxfId="2731" priority="22">
      <formula>H22&lt;0</formula>
    </cfRule>
  </conditionalFormatting>
  <conditionalFormatting sqref="I21:J31">
    <cfRule type="expression" dxfId="2730" priority="19">
      <formula>I21&gt;0</formula>
    </cfRule>
    <cfRule type="expression" dxfId="2729" priority="20">
      <formula>I21&lt;0</formula>
    </cfRule>
  </conditionalFormatting>
  <conditionalFormatting sqref="Q8">
    <cfRule type="expression" dxfId="2728" priority="11">
      <formula>Q8&gt;0</formula>
    </cfRule>
    <cfRule type="expression" dxfId="2727" priority="12">
      <formula>Q8&lt;0</formula>
    </cfRule>
  </conditionalFormatting>
  <conditionalFormatting sqref="Q7">
    <cfRule type="expression" dxfId="2726" priority="13">
      <formula>Q7&gt;0</formula>
    </cfRule>
    <cfRule type="expression" dxfId="2725" priority="14">
      <formula>Q7&lt;0</formula>
    </cfRule>
  </conditionalFormatting>
  <conditionalFormatting sqref="F56:F66">
    <cfRule type="expression" dxfId="2724" priority="9">
      <formula>F56&gt;0</formula>
    </cfRule>
    <cfRule type="expression" dxfId="2723" priority="10">
      <formula>F56&lt;0</formula>
    </cfRule>
  </conditionalFormatting>
  <conditionalFormatting sqref="H56:H66">
    <cfRule type="expression" dxfId="2722" priority="7">
      <formula>H56&gt;0</formula>
    </cfRule>
    <cfRule type="expression" dxfId="2721" priority="8">
      <formula>H56&lt;0</formula>
    </cfRule>
  </conditionalFormatting>
  <conditionalFormatting sqref="I56:I66">
    <cfRule type="expression" dxfId="2720" priority="5">
      <formula>I56&gt;0</formula>
    </cfRule>
    <cfRule type="expression" dxfId="2719" priority="6">
      <formula>I56&lt;0</formula>
    </cfRule>
  </conditionalFormatting>
  <conditionalFormatting sqref="F21">
    <cfRule type="expression" dxfId="2718" priority="3">
      <formula>F21&gt;0</formula>
    </cfRule>
    <cfRule type="expression" dxfId="2717" priority="4">
      <formula>F21&lt;0</formula>
    </cfRule>
  </conditionalFormatting>
  <conditionalFormatting sqref="H21">
    <cfRule type="expression" dxfId="2716" priority="1">
      <formula>H21&gt;0</formula>
    </cfRule>
    <cfRule type="expression" dxfId="271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14" priority="64">
      <formula>N23&gt;0</formula>
    </cfRule>
    <cfRule type="expression" dxfId="271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12" priority="58">
      <formula>F79&gt;0</formula>
    </cfRule>
    <cfRule type="expression" dxfId="2711" priority="59">
      <formula>F79&lt;0</formula>
    </cfRule>
  </conditionalFormatting>
  <conditionalFormatting sqref="H79:H97 H101:H118">
    <cfRule type="expression" dxfId="2710" priority="56">
      <formula>H79&gt;0</formula>
    </cfRule>
    <cfRule type="expression" dxfId="2709" priority="57">
      <formula>H79&lt;0</formula>
    </cfRule>
  </conditionalFormatting>
  <conditionalFormatting sqref="I75:I97 I100:I118">
    <cfRule type="expression" dxfId="2708" priority="54">
      <formula>I75&gt;0</formula>
    </cfRule>
    <cfRule type="expression" dxfId="2707" priority="55">
      <formula>I75&lt;0</formula>
    </cfRule>
  </conditionalFormatting>
  <conditionalFormatting sqref="Q7">
    <cfRule type="expression" dxfId="2706" priority="52">
      <formula>Q7&gt;0</formula>
    </cfRule>
    <cfRule type="expression" dxfId="2705" priority="53">
      <formula>Q7&lt;0</formula>
    </cfRule>
  </conditionalFormatting>
  <conditionalFormatting sqref="Q8">
    <cfRule type="expression" dxfId="2704" priority="50">
      <formula>Q8&gt;0</formula>
    </cfRule>
    <cfRule type="expression" dxfId="2703" priority="51">
      <formula>Q8&lt;0</formula>
    </cfRule>
  </conditionalFormatting>
  <conditionalFormatting sqref="F75:F78">
    <cfRule type="expression" dxfId="2702" priority="48">
      <formula>F75&gt;0</formula>
    </cfRule>
    <cfRule type="expression" dxfId="2701" priority="49">
      <formula>F75&lt;0</formula>
    </cfRule>
  </conditionalFormatting>
  <conditionalFormatting sqref="H75:H78">
    <cfRule type="expression" dxfId="2700" priority="46">
      <formula>H75&gt;0</formula>
    </cfRule>
    <cfRule type="expression" dxfId="2699" priority="47">
      <formula>H75&lt;0</formula>
    </cfRule>
  </conditionalFormatting>
  <conditionalFormatting sqref="F100:F114">
    <cfRule type="expression" dxfId="2698" priority="40">
      <formula>F100&gt;0</formula>
    </cfRule>
    <cfRule type="expression" dxfId="2697" priority="41">
      <formula>F100&lt;0</formula>
    </cfRule>
  </conditionalFormatting>
  <conditionalFormatting sqref="H100:H114">
    <cfRule type="expression" dxfId="2696" priority="38">
      <formula>H100&gt;0</formula>
    </cfRule>
    <cfRule type="expression" dxfId="2695" priority="39">
      <formula>H100&lt;0</formula>
    </cfRule>
  </conditionalFormatting>
  <conditionalFormatting sqref="F29:F67">
    <cfRule type="expression" dxfId="2694" priority="36">
      <formula>F29&gt;0</formula>
    </cfRule>
    <cfRule type="expression" dxfId="2693" priority="37">
      <formula>F29&lt;0</formula>
    </cfRule>
  </conditionalFormatting>
  <conditionalFormatting sqref="H29:H63">
    <cfRule type="expression" dxfId="2692" priority="34">
      <formula>H29&gt;0</formula>
    </cfRule>
    <cfRule type="expression" dxfId="2691" priority="35">
      <formula>H29&lt;0</formula>
    </cfRule>
  </conditionalFormatting>
  <conditionalFormatting sqref="J38:J68">
    <cfRule type="expression" dxfId="2690" priority="32">
      <formula>J38&gt;0</formula>
    </cfRule>
    <cfRule type="expression" dxfId="2689" priority="33">
      <formula>J38&lt;0</formula>
    </cfRule>
  </conditionalFormatting>
  <conditionalFormatting sqref="J43">
    <cfRule type="expression" dxfId="2688" priority="30">
      <formula>J43&gt;0</formula>
    </cfRule>
    <cfRule type="expression" dxfId="2687" priority="31">
      <formula>J43&lt;0</formula>
    </cfRule>
  </conditionalFormatting>
  <conditionalFormatting sqref="Q9">
    <cfRule type="expression" dxfId="2686" priority="24">
      <formula>Q9&gt;0</formula>
    </cfRule>
    <cfRule type="expression" dxfId="2685" priority="25">
      <formula>Q9&lt;0</formula>
    </cfRule>
  </conditionalFormatting>
  <conditionalFormatting sqref="R4">
    <cfRule type="expression" dxfId="2684" priority="26">
      <formula>R4&gt;0</formula>
    </cfRule>
    <cfRule type="expression" dxfId="268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82" priority="21">
      <formula>F120&gt;0</formula>
    </cfRule>
    <cfRule type="expression" dxfId="2681" priority="22">
      <formula>F120&lt;0</formula>
    </cfRule>
  </conditionalFormatting>
  <conditionalFormatting sqref="H120:H160">
    <cfRule type="expression" dxfId="2680" priority="19">
      <formula>H120&gt;0</formula>
    </cfRule>
    <cfRule type="expression" dxfId="2679" priority="20">
      <formula>H120&lt;0</formula>
    </cfRule>
  </conditionalFormatting>
  <conditionalFormatting sqref="J129:J160">
    <cfRule type="expression" dxfId="2678" priority="17">
      <formula>J129&gt;0</formula>
    </cfRule>
    <cfRule type="expression" dxfId="2677" priority="18">
      <formula>J129&lt;0</formula>
    </cfRule>
  </conditionalFormatting>
  <conditionalFormatting sqref="J134">
    <cfRule type="expression" dxfId="2676" priority="15">
      <formula>J134&gt;0</formula>
    </cfRule>
    <cfRule type="expression" dxfId="2675" priority="16">
      <formula>J134&lt;0</formula>
    </cfRule>
  </conditionalFormatting>
  <conditionalFormatting sqref="J31:J40">
    <cfRule type="expression" dxfId="2674" priority="13">
      <formula>J31&gt;0</formula>
    </cfRule>
    <cfRule type="expression" dxfId="2673" priority="14">
      <formula>J31&lt;0</formula>
    </cfRule>
  </conditionalFormatting>
  <conditionalFormatting sqref="J36:J37">
    <cfRule type="expression" dxfId="2672" priority="11">
      <formula>J36&gt;0</formula>
    </cfRule>
    <cfRule type="expression" dxfId="2671" priority="12">
      <formula>J36&lt;0</formula>
    </cfRule>
  </conditionalFormatting>
  <conditionalFormatting sqref="Q10">
    <cfRule type="expression" dxfId="2670" priority="9">
      <formula>Q10&gt;0</formula>
    </cfRule>
    <cfRule type="expression" dxfId="2669" priority="10">
      <formula>Q10&lt;0</formula>
    </cfRule>
  </conditionalFormatting>
  <conditionalFormatting sqref="K38:K55 K57:K68">
    <cfRule type="expression" dxfId="2668" priority="7">
      <formula>K38&gt;0</formula>
    </cfRule>
    <cfRule type="expression" dxfId="2667" priority="8">
      <formula>K38&lt;0</formula>
    </cfRule>
  </conditionalFormatting>
  <conditionalFormatting sqref="K43">
    <cfRule type="expression" dxfId="2666" priority="5">
      <formula>K43&gt;0</formula>
    </cfRule>
    <cfRule type="expression" dxfId="2665" priority="6">
      <formula>K43&lt;0</formula>
    </cfRule>
  </conditionalFormatting>
  <conditionalFormatting sqref="K31:K40">
    <cfRule type="expression" dxfId="2664" priority="3">
      <formula>K31&gt;0</formula>
    </cfRule>
    <cfRule type="expression" dxfId="2663" priority="4">
      <formula>K31&lt;0</formula>
    </cfRule>
  </conditionalFormatting>
  <conditionalFormatting sqref="K36:K37">
    <cfRule type="expression" dxfId="2662" priority="1">
      <formula>K36&gt;0</formula>
    </cfRule>
    <cfRule type="expression" dxfId="266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90.309899999999999</v>
      </c>
      <c r="R4" s="495">
        <v>8.8000000000000005E-3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9030.99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911.42999999999938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911.42999999999938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0.11225115646660649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1.6830934371536231E-2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13.915238828967642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99.340890000000002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98.437791000000004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97.534692000000007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96.631593000000009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95.728493999999998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94.825395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93.922296000000003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93.019197000000005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92.116097999999994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91.212998999999996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90.309899999999999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89.406801000000002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88.503702000000004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87.600602999999992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86.697503999999995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85.794404999999998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84.891306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83.988207000000003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83.085108000000005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82.182009000000008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81.278909999999996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0" priority="31">
      <formula>F47&gt;0</formula>
    </cfRule>
    <cfRule type="expression" dxfId="2659" priority="32">
      <formula>F47&lt;0</formula>
    </cfRule>
  </conditionalFormatting>
  <conditionalFormatting sqref="Q7">
    <cfRule type="expression" dxfId="2658" priority="29">
      <formula>Q7&gt;0</formula>
    </cfRule>
    <cfRule type="expression" dxfId="2657" priority="30">
      <formula>Q7&lt;0</formula>
    </cfRule>
  </conditionalFormatting>
  <conditionalFormatting sqref="Q8">
    <cfRule type="expression" dxfId="2656" priority="27">
      <formula>Q8&gt;0</formula>
    </cfRule>
    <cfRule type="expression" dxfId="2655" priority="28">
      <formula>Q8&lt;0</formula>
    </cfRule>
  </conditionalFormatting>
  <conditionalFormatting sqref="F33:F46">
    <cfRule type="expression" dxfId="2654" priority="25">
      <formula>F33&gt;0</formula>
    </cfRule>
    <cfRule type="expression" dxfId="2653" priority="26">
      <formula>F33&lt;0</formula>
    </cfRule>
  </conditionalFormatting>
  <conditionalFormatting sqref="H33:H46">
    <cfRule type="expression" dxfId="2652" priority="23">
      <formula>H33&gt;0</formula>
    </cfRule>
    <cfRule type="expression" dxfId="2651" priority="24">
      <formula>H33&lt;0</formula>
    </cfRule>
  </conditionalFormatting>
  <conditionalFormatting sqref="Q10">
    <cfRule type="expression" dxfId="2650" priority="21">
      <formula>Q10&gt;0</formula>
    </cfRule>
    <cfRule type="expression" dxfId="2649" priority="22">
      <formula>Q10&lt;0</formula>
    </cfRule>
  </conditionalFormatting>
  <conditionalFormatting sqref="J25:J38">
    <cfRule type="expression" dxfId="2648" priority="19">
      <formula>J25&gt;0</formula>
    </cfRule>
    <cfRule type="expression" dxfId="2647" priority="20">
      <formula>J25&lt;0</formula>
    </cfRule>
  </conditionalFormatting>
  <conditionalFormatting sqref="K38">
    <cfRule type="expression" dxfId="2646" priority="17">
      <formula>K38&gt;0</formula>
    </cfRule>
    <cfRule type="expression" dxfId="2645" priority="18">
      <formula>K38&lt;0</formula>
    </cfRule>
  </conditionalFormatting>
  <conditionalFormatting sqref="L25:L38">
    <cfRule type="expression" dxfId="2644" priority="15">
      <formula>L25&gt;0</formula>
    </cfRule>
    <cfRule type="expression" dxfId="2643" priority="16">
      <formula>L25&lt;0</formula>
    </cfRule>
  </conditionalFormatting>
  <conditionalFormatting sqref="F89:F110">
    <cfRule type="expression" dxfId="2642" priority="13">
      <formula>F89&gt;0</formula>
    </cfRule>
    <cfRule type="expression" dxfId="2641" priority="14">
      <formula>F89&lt;0</formula>
    </cfRule>
  </conditionalFormatting>
  <conditionalFormatting sqref="H89:H110">
    <cfRule type="expression" dxfId="2640" priority="11">
      <formula>H89&gt;0</formula>
    </cfRule>
    <cfRule type="expression" dxfId="2639" priority="12">
      <formula>H89&lt;0</formula>
    </cfRule>
  </conditionalFormatting>
  <conditionalFormatting sqref="J89:J102">
    <cfRule type="expression" dxfId="2638" priority="9">
      <formula>J89&gt;0</formula>
    </cfRule>
    <cfRule type="expression" dxfId="2637" priority="10">
      <formula>J89&lt;0</formula>
    </cfRule>
  </conditionalFormatting>
  <conditionalFormatting sqref="K89:K102">
    <cfRule type="expression" dxfId="2636" priority="7">
      <formula>K89&gt;0</formula>
    </cfRule>
    <cfRule type="expression" dxfId="2635" priority="8">
      <formula>K89&lt;0</formula>
    </cfRule>
  </conditionalFormatting>
  <conditionalFormatting sqref="L89:L102">
    <cfRule type="expression" dxfId="2634" priority="5">
      <formula>L89&gt;0</formula>
    </cfRule>
    <cfRule type="expression" dxfId="2633" priority="6">
      <formula>L89&lt;0</formula>
    </cfRule>
  </conditionalFormatting>
  <conditionalFormatting sqref="F25:F32">
    <cfRule type="expression" dxfId="2632" priority="3">
      <formula>F25&gt;0</formula>
    </cfRule>
    <cfRule type="expression" dxfId="2631" priority="4">
      <formula>F25&lt;0</formula>
    </cfRule>
  </conditionalFormatting>
  <conditionalFormatting sqref="H25:H32">
    <cfRule type="expression" dxfId="2630" priority="1">
      <formula>H25&gt;0</formula>
    </cfRule>
    <cfRule type="expression" dxfId="262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2520.1992</v>
      </c>
      <c r="R4" s="495">
        <v>-1.4500000000000001E-2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10080.7968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-907.20319999999992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-907.20319999999992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-8.256308700400436E-2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12.990717525773196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2772.2191200000002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2747.0171280000004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2721.8151360000002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2696.6131440000004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2671.4111520000001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2646.2091600000003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2621.0071680000001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2595.8051760000003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2570.6031840000001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2545.4011920000003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2520.1992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2494.9972079999998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2469.795216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2444.5932239999997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2419.3912319999999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2394.1892399999997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2368.9872479999999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2343.7852560000001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2318.5832640000003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2293.3812720000001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2268.1792800000003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8" priority="31">
      <formula>F47&gt;0</formula>
    </cfRule>
    <cfRule type="expression" dxfId="2627" priority="32">
      <formula>F47&lt;0</formula>
    </cfRule>
  </conditionalFormatting>
  <conditionalFormatting sqref="Q7">
    <cfRule type="expression" dxfId="2626" priority="29">
      <formula>Q7&gt;0</formula>
    </cfRule>
    <cfRule type="expression" dxfId="2625" priority="30">
      <formula>Q7&lt;0</formula>
    </cfRule>
  </conditionalFormatting>
  <conditionalFormatting sqref="Q8">
    <cfRule type="expression" dxfId="2624" priority="27">
      <formula>Q8&gt;0</formula>
    </cfRule>
    <cfRule type="expression" dxfId="2623" priority="28">
      <formula>Q8&lt;0</formula>
    </cfRule>
  </conditionalFormatting>
  <conditionalFormatting sqref="F31:F46">
    <cfRule type="expression" dxfId="2622" priority="25">
      <formula>F31&gt;0</formula>
    </cfRule>
    <cfRule type="expression" dxfId="2621" priority="26">
      <formula>F31&lt;0</formula>
    </cfRule>
  </conditionalFormatting>
  <conditionalFormatting sqref="H31:H46">
    <cfRule type="expression" dxfId="2620" priority="23">
      <formula>H31&gt;0</formula>
    </cfRule>
    <cfRule type="expression" dxfId="2619" priority="24">
      <formula>H31&lt;0</formula>
    </cfRule>
  </conditionalFormatting>
  <conditionalFormatting sqref="Q10">
    <cfRule type="expression" dxfId="2618" priority="21">
      <formula>Q10&gt;0</formula>
    </cfRule>
    <cfRule type="expression" dxfId="2617" priority="22">
      <formula>Q10&lt;0</formula>
    </cfRule>
  </conditionalFormatting>
  <conditionalFormatting sqref="J25:J38">
    <cfRule type="expression" dxfId="2616" priority="19">
      <formula>J25&gt;0</formula>
    </cfRule>
    <cfRule type="expression" dxfId="2615" priority="20">
      <formula>J25&lt;0</formula>
    </cfRule>
  </conditionalFormatting>
  <conditionalFormatting sqref="K38">
    <cfRule type="expression" dxfId="2614" priority="17">
      <formula>K38&gt;0</formula>
    </cfRule>
    <cfRule type="expression" dxfId="2613" priority="18">
      <formula>K38&lt;0</formula>
    </cfRule>
  </conditionalFormatting>
  <conditionalFormatting sqref="L25:L38">
    <cfRule type="expression" dxfId="2612" priority="15">
      <formula>L25&gt;0</formula>
    </cfRule>
    <cfRule type="expression" dxfId="2611" priority="16">
      <formula>L25&lt;0</formula>
    </cfRule>
  </conditionalFormatting>
  <conditionalFormatting sqref="F89:F110">
    <cfRule type="expression" dxfId="2610" priority="13">
      <formula>F89&gt;0</formula>
    </cfRule>
    <cfRule type="expression" dxfId="2609" priority="14">
      <formula>F89&lt;0</formula>
    </cfRule>
  </conditionalFormatting>
  <conditionalFormatting sqref="H89:H110">
    <cfRule type="expression" dxfId="2608" priority="11">
      <formula>H89&gt;0</formula>
    </cfRule>
    <cfRule type="expression" dxfId="2607" priority="12">
      <formula>H89&lt;0</formula>
    </cfRule>
  </conditionalFormatting>
  <conditionalFormatting sqref="J89:J102">
    <cfRule type="expression" dxfId="2606" priority="9">
      <formula>J89&gt;0</formula>
    </cfRule>
    <cfRule type="expression" dxfId="2605" priority="10">
      <formula>J89&lt;0</formula>
    </cfRule>
  </conditionalFormatting>
  <conditionalFormatting sqref="K89:K102">
    <cfRule type="expression" dxfId="2604" priority="7">
      <formula>K89&gt;0</formula>
    </cfRule>
    <cfRule type="expression" dxfId="2603" priority="8">
      <formula>K89&lt;0</formula>
    </cfRule>
  </conditionalFormatting>
  <conditionalFormatting sqref="L89:L102">
    <cfRule type="expression" dxfId="2602" priority="5">
      <formula>L89&gt;0</formula>
    </cfRule>
    <cfRule type="expression" dxfId="2601" priority="6">
      <formula>L89&lt;0</formula>
    </cfRule>
  </conditionalFormatting>
  <conditionalFormatting sqref="F25:F30">
    <cfRule type="expression" dxfId="2600" priority="3">
      <formula>F25&gt;0</formula>
    </cfRule>
    <cfRule type="expression" dxfId="2599" priority="4">
      <formula>F25&lt;0</formula>
    </cfRule>
  </conditionalFormatting>
  <conditionalFormatting sqref="H25:H30">
    <cfRule type="expression" dxfId="2598" priority="1">
      <formula>H25&gt;0</formula>
    </cfRule>
    <cfRule type="expression" dxfId="25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1" t="s">
        <v>78</v>
      </c>
      <c r="P42" s="871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96" priority="35">
      <formula>N19&gt;0</formula>
    </cfRule>
    <cfRule type="expression" dxfId="259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94" priority="21">
      <formula>F25&gt;0</formula>
    </cfRule>
    <cfRule type="expression" dxfId="2593" priority="22">
      <formula>F25&lt;0</formula>
    </cfRule>
  </conditionalFormatting>
  <conditionalFormatting sqref="H25:H47">
    <cfRule type="expression" dxfId="2592" priority="19">
      <formula>H25&gt;0</formula>
    </cfRule>
    <cfRule type="expression" dxfId="2591" priority="20">
      <formula>H25&lt;0</formula>
    </cfRule>
  </conditionalFormatting>
  <conditionalFormatting sqref="I25:I27">
    <cfRule type="expression" dxfId="2590" priority="15">
      <formula>I25&gt;0</formula>
    </cfRule>
    <cfRule type="expression" dxfId="2589" priority="16">
      <formula>I25&lt;0</formula>
    </cfRule>
  </conditionalFormatting>
  <conditionalFormatting sqref="Q7">
    <cfRule type="expression" dxfId="2588" priority="5">
      <formula>Q7&gt;0</formula>
    </cfRule>
    <cfRule type="expression" dxfId="2587" priority="6">
      <formula>Q7&lt;0</formula>
    </cfRule>
  </conditionalFormatting>
  <conditionalFormatting sqref="Q8">
    <cfRule type="expression" dxfId="2586" priority="3">
      <formula>Q8&gt;0</formula>
    </cfRule>
    <cfRule type="expression" dxfId="258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84" priority="9">
      <formula>F36&gt;0</formula>
    </cfRule>
    <cfRule type="expression" dxfId="2583" priority="10">
      <formula>F36&lt;0</formula>
    </cfRule>
  </conditionalFormatting>
  <conditionalFormatting sqref="F25:F35">
    <cfRule type="expression" dxfId="2582" priority="7">
      <formula>F25&gt;0</formula>
    </cfRule>
    <cfRule type="expression" dxfId="2581" priority="8">
      <formula>F25&lt;0</formula>
    </cfRule>
  </conditionalFormatting>
  <conditionalFormatting sqref="H25:H35">
    <cfRule type="expression" dxfId="2580" priority="5">
      <formula>H25&gt;0</formula>
    </cfRule>
    <cfRule type="expression" dxfId="2579" priority="6">
      <formula>H25&lt;0</formula>
    </cfRule>
  </conditionalFormatting>
  <conditionalFormatting sqref="Q7">
    <cfRule type="expression" dxfId="2578" priority="3">
      <formula>Q7&gt;0</formula>
    </cfRule>
    <cfRule type="expression" dxfId="2577" priority="4">
      <formula>Q7&lt;0</formula>
    </cfRule>
  </conditionalFormatting>
  <conditionalFormatting sqref="Q8">
    <cfRule type="expression" dxfId="2576" priority="1">
      <formula>Q8&gt;0</formula>
    </cfRule>
    <cfRule type="expression" dxfId="257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1" t="s">
        <v>78</v>
      </c>
      <c r="P40" s="871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74" priority="37">
      <formula>F25&gt;0</formula>
    </cfRule>
    <cfRule type="expression" dxfId="2573" priority="38">
      <formula>F25&lt;0</formula>
    </cfRule>
  </conditionalFormatting>
  <conditionalFormatting sqref="Q7">
    <cfRule type="expression" dxfId="2572" priority="35">
      <formula>Q7&gt;0</formula>
    </cfRule>
    <cfRule type="expression" dxfId="2571" priority="36">
      <formula>Q7&lt;0</formula>
    </cfRule>
  </conditionalFormatting>
  <conditionalFormatting sqref="Q8">
    <cfRule type="expression" dxfId="2570" priority="33">
      <formula>Q8&gt;0</formula>
    </cfRule>
    <cfRule type="expression" dxfId="2569" priority="34">
      <formula>Q8&lt;0</formula>
    </cfRule>
  </conditionalFormatting>
  <conditionalFormatting sqref="F44:F46">
    <cfRule type="expression" dxfId="2568" priority="31">
      <formula>F44&gt;0</formula>
    </cfRule>
    <cfRule type="expression" dxfId="2567" priority="32">
      <formula>F44&lt;0</formula>
    </cfRule>
  </conditionalFormatting>
  <conditionalFormatting sqref="H44:H46">
    <cfRule type="expression" dxfId="2566" priority="29">
      <formula>H44&gt;0</formula>
    </cfRule>
    <cfRule type="expression" dxfId="2565" priority="30">
      <formula>H44&lt;0</formula>
    </cfRule>
  </conditionalFormatting>
  <conditionalFormatting sqref="F89:F110">
    <cfRule type="expression" dxfId="2564" priority="27">
      <formula>F89&gt;0</formula>
    </cfRule>
    <cfRule type="expression" dxfId="2563" priority="28">
      <formula>F89&lt;0</formula>
    </cfRule>
  </conditionalFormatting>
  <conditionalFormatting sqref="H89:H110">
    <cfRule type="expression" dxfId="2562" priority="25">
      <formula>H89&gt;0</formula>
    </cfRule>
    <cfRule type="expression" dxfId="2561" priority="26">
      <formula>H89&lt;0</formula>
    </cfRule>
  </conditionalFormatting>
  <conditionalFormatting sqref="Q10">
    <cfRule type="expression" dxfId="2560" priority="23">
      <formula>Q10&gt;0</formula>
    </cfRule>
    <cfRule type="expression" dxfId="2559" priority="24">
      <formula>Q10&lt;0</formula>
    </cfRule>
  </conditionalFormatting>
  <conditionalFormatting sqref="J25:J38">
    <cfRule type="expression" dxfId="2558" priority="21">
      <formula>J25&gt;0</formula>
    </cfRule>
    <cfRule type="expression" dxfId="2557" priority="22">
      <formula>J25&lt;0</formula>
    </cfRule>
  </conditionalFormatting>
  <conditionalFormatting sqref="K25:K38">
    <cfRule type="expression" dxfId="2556" priority="19">
      <formula>K25&gt;0</formula>
    </cfRule>
    <cfRule type="expression" dxfId="2555" priority="20">
      <formula>K25&lt;0</formula>
    </cfRule>
  </conditionalFormatting>
  <conditionalFormatting sqref="L25:L38">
    <cfRule type="expression" dxfId="2554" priority="17">
      <formula>L25&gt;0</formula>
    </cfRule>
    <cfRule type="expression" dxfId="2553" priority="18">
      <formula>L25&lt;0</formula>
    </cfRule>
  </conditionalFormatting>
  <conditionalFormatting sqref="J40">
    <cfRule type="expression" dxfId="2552" priority="15">
      <formula>J40&gt;0</formula>
    </cfRule>
    <cfRule type="expression" dxfId="2551" priority="16">
      <formula>J40&lt;0</formula>
    </cfRule>
  </conditionalFormatting>
  <conditionalFormatting sqref="L39">
    <cfRule type="expression" dxfId="2550" priority="11">
      <formula>L39&gt;0</formula>
    </cfRule>
    <cfRule type="expression" dxfId="2549" priority="12">
      <formula>L39&lt;0</formula>
    </cfRule>
  </conditionalFormatting>
  <conditionalFormatting sqref="F39">
    <cfRule type="expression" dxfId="2548" priority="9">
      <formula>F39&gt;0</formula>
    </cfRule>
    <cfRule type="expression" dxfId="2547" priority="10">
      <formula>F39&lt;0</formula>
    </cfRule>
  </conditionalFormatting>
  <conditionalFormatting sqref="H39">
    <cfRule type="expression" dxfId="2546" priority="7">
      <formula>H39&gt;0</formula>
    </cfRule>
    <cfRule type="expression" dxfId="2545" priority="8">
      <formula>H39&lt;0</formula>
    </cfRule>
  </conditionalFormatting>
  <conditionalFormatting sqref="J41">
    <cfRule type="expression" dxfId="2544" priority="5">
      <formula>J41&gt;0</formula>
    </cfRule>
    <cfRule type="expression" dxfId="2543" priority="6">
      <formula>J41&lt;0</formula>
    </cfRule>
  </conditionalFormatting>
  <conditionalFormatting sqref="J43">
    <cfRule type="expression" dxfId="2542" priority="3">
      <formula>J43&gt;0</formula>
    </cfRule>
    <cfRule type="expression" dxfId="2541" priority="4">
      <formula>J43&lt;0</formula>
    </cfRule>
  </conditionalFormatting>
  <conditionalFormatting sqref="J44">
    <cfRule type="expression" dxfId="2540" priority="1">
      <formula>J44&gt;0</formula>
    </cfRule>
    <cfRule type="expression" dxfId="253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1" t="s">
        <v>78</v>
      </c>
      <c r="Q39" s="87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38" priority="31">
      <formula>F29&gt;0</formula>
    </cfRule>
    <cfRule type="expression" dxfId="2537" priority="32">
      <formula>F29&lt;0</formula>
    </cfRule>
  </conditionalFormatting>
  <conditionalFormatting sqref="F29 F31:F35">
    <cfRule type="expression" dxfId="2536" priority="33">
      <formula>F29&gt;0</formula>
    </cfRule>
    <cfRule type="expression" dxfId="2535" priority="34">
      <formula>F29&lt;0</formula>
    </cfRule>
  </conditionalFormatting>
  <conditionalFormatting sqref="H29 H31:H35">
    <cfRule type="expression" dxfId="2534" priority="29">
      <formula>H29&gt;0</formula>
    </cfRule>
    <cfRule type="expression" dxfId="2533" priority="30">
      <formula>H29&lt;0</formula>
    </cfRule>
  </conditionalFormatting>
  <conditionalFormatting sqref="F21:F28">
    <cfRule type="expression" dxfId="2532" priority="27">
      <formula>F21&gt;0</formula>
    </cfRule>
    <cfRule type="expression" dxfId="2531" priority="28">
      <formula>F21&lt;0</formula>
    </cfRule>
  </conditionalFormatting>
  <conditionalFormatting sqref="H21:H28">
    <cfRule type="expression" dxfId="2530" priority="25">
      <formula>H21&gt;0</formula>
    </cfRule>
    <cfRule type="expression" dxfId="2529" priority="26">
      <formula>H21&lt;0</formula>
    </cfRule>
  </conditionalFormatting>
  <conditionalFormatting sqref="Q8">
    <cfRule type="expression" dxfId="2528" priority="21">
      <formula>Q8&gt;0</formula>
    </cfRule>
    <cfRule type="expression" dxfId="2527" priority="22">
      <formula>Q8&lt;0</formula>
    </cfRule>
  </conditionalFormatting>
  <conditionalFormatting sqref="Q7">
    <cfRule type="expression" dxfId="2526" priority="23">
      <formula>Q7&gt;0</formula>
    </cfRule>
    <cfRule type="expression" dxfId="2525" priority="24">
      <formula>Q7&lt;0</formula>
    </cfRule>
  </conditionalFormatting>
  <conditionalFormatting sqref="F30">
    <cfRule type="expression" dxfId="2524" priority="19">
      <formula>F30&gt;0</formula>
    </cfRule>
    <cfRule type="expression" dxfId="2523" priority="20">
      <formula>F30&lt;0</formula>
    </cfRule>
  </conditionalFormatting>
  <conditionalFormatting sqref="H30">
    <cfRule type="expression" dxfId="2522" priority="17">
      <formula>H30&gt;0</formula>
    </cfRule>
    <cfRule type="expression" dxfId="2521" priority="18">
      <formula>H30&lt;0</formula>
    </cfRule>
  </conditionalFormatting>
  <conditionalFormatting sqref="F68 F70:F74">
    <cfRule type="expression" dxfId="2520" priority="13">
      <formula>F68&gt;0</formula>
    </cfRule>
    <cfRule type="expression" dxfId="2519" priority="14">
      <formula>F68&lt;0</formula>
    </cfRule>
  </conditionalFormatting>
  <conditionalFormatting sqref="F68 F70:F74">
    <cfRule type="expression" dxfId="2518" priority="15">
      <formula>F68&gt;0</formula>
    </cfRule>
    <cfRule type="expression" dxfId="2517" priority="16">
      <formula>F68&lt;0</formula>
    </cfRule>
  </conditionalFormatting>
  <conditionalFormatting sqref="H68 H70:H74">
    <cfRule type="expression" dxfId="2516" priority="11">
      <formula>H68&gt;0</formula>
    </cfRule>
    <cfRule type="expression" dxfId="2515" priority="12">
      <formula>H68&lt;0</formula>
    </cfRule>
  </conditionalFormatting>
  <conditionalFormatting sqref="F60:F67">
    <cfRule type="expression" dxfId="2514" priority="9">
      <formula>F60&gt;0</formula>
    </cfRule>
    <cfRule type="expression" dxfId="2513" priority="10">
      <formula>F60&lt;0</formula>
    </cfRule>
  </conditionalFormatting>
  <conditionalFormatting sqref="H60:H67">
    <cfRule type="expression" dxfId="2512" priority="7">
      <formula>H60&gt;0</formula>
    </cfRule>
    <cfRule type="expression" dxfId="2511" priority="8">
      <formula>H60&lt;0</formula>
    </cfRule>
  </conditionalFormatting>
  <conditionalFormatting sqref="F69">
    <cfRule type="expression" dxfId="2510" priority="5">
      <formula>F69&gt;0</formula>
    </cfRule>
    <cfRule type="expression" dxfId="2509" priority="6">
      <formula>F69&lt;0</formula>
    </cfRule>
  </conditionalFormatting>
  <conditionalFormatting sqref="H69">
    <cfRule type="expression" dxfId="2508" priority="3">
      <formula>H69&gt;0</formula>
    </cfRule>
    <cfRule type="expression" dxfId="2507" priority="4">
      <formula>H69&lt;0</formula>
    </cfRule>
  </conditionalFormatting>
  <conditionalFormatting sqref="Q10">
    <cfRule type="expression" dxfId="2506" priority="1">
      <formula>Q10&gt;0</formula>
    </cfRule>
    <cfRule type="expression" dxfId="250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1" t="s">
        <v>78</v>
      </c>
      <c r="P40" s="87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04" priority="11">
      <formula>F33&gt;0</formula>
    </cfRule>
    <cfRule type="expression" dxfId="2503" priority="12">
      <formula>F33&lt;0</formula>
    </cfRule>
  </conditionalFormatting>
  <conditionalFormatting sqref="Q7">
    <cfRule type="expression" dxfId="2502" priority="9">
      <formula>Q7&gt;0</formula>
    </cfRule>
    <cfRule type="expression" dxfId="2501" priority="10">
      <formula>Q7&lt;0</formula>
    </cfRule>
  </conditionalFormatting>
  <conditionalFormatting sqref="Q8">
    <cfRule type="expression" dxfId="2500" priority="7">
      <formula>Q8&gt;0</formula>
    </cfRule>
    <cfRule type="expression" dxfId="2499" priority="8">
      <formula>Q8&lt;0</formula>
    </cfRule>
  </conditionalFormatting>
  <conditionalFormatting sqref="F25:F32">
    <cfRule type="expression" dxfId="2498" priority="5">
      <formula>F25&gt;0</formula>
    </cfRule>
    <cfRule type="expression" dxfId="2497" priority="6">
      <formula>F25&lt;0</formula>
    </cfRule>
  </conditionalFormatting>
  <conditionalFormatting sqref="H25:H32">
    <cfRule type="expression" dxfId="2496" priority="3">
      <formula>H25&gt;0</formula>
    </cfRule>
    <cfRule type="expression" dxfId="2495" priority="4">
      <formula>H25&lt;0</formula>
    </cfRule>
  </conditionalFormatting>
  <conditionalFormatting sqref="Q10">
    <cfRule type="expression" dxfId="2494" priority="1">
      <formula>Q10&gt;0</formula>
    </cfRule>
    <cfRule type="expression" dxfId="249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1" t="s">
        <v>78</v>
      </c>
      <c r="P15" s="871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92" priority="75">
      <formula>F32&gt;0</formula>
    </cfRule>
    <cfRule type="expression" dxfId="2491" priority="76">
      <formula>F32&lt;0</formula>
    </cfRule>
  </conditionalFormatting>
  <conditionalFormatting sqref="Q7">
    <cfRule type="expression" dxfId="2490" priority="73">
      <formula>Q7&gt;0</formula>
    </cfRule>
    <cfRule type="expression" dxfId="2489" priority="74">
      <formula>Q7&lt;0</formula>
    </cfRule>
  </conditionalFormatting>
  <conditionalFormatting sqref="Q8">
    <cfRule type="expression" dxfId="2488" priority="71">
      <formula>Q8&gt;0</formula>
    </cfRule>
    <cfRule type="expression" dxfId="248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86" priority="63">
      <formula>M58&gt;0</formula>
    </cfRule>
    <cfRule type="expression" dxfId="2485" priority="64">
      <formula>M58&lt;0</formula>
    </cfRule>
  </conditionalFormatting>
  <conditionalFormatting sqref="Q10">
    <cfRule type="expression" dxfId="2484" priority="61">
      <formula>Q10&gt;0</formula>
    </cfRule>
    <cfRule type="expression" dxfId="2483" priority="62">
      <formula>Q10&lt;0</formula>
    </cfRule>
  </conditionalFormatting>
  <conditionalFormatting sqref="F29:F31">
    <cfRule type="expression" dxfId="2482" priority="59">
      <formula>F29&gt;0</formula>
    </cfRule>
    <cfRule type="expression" dxfId="2481" priority="60">
      <formula>F29&lt;0</formula>
    </cfRule>
  </conditionalFormatting>
  <conditionalFormatting sqref="H29:H31">
    <cfRule type="expression" dxfId="2480" priority="57">
      <formula>H29&gt;0</formula>
    </cfRule>
    <cfRule type="expression" dxfId="2479" priority="58">
      <formula>H29&lt;0</formula>
    </cfRule>
  </conditionalFormatting>
  <conditionalFormatting sqref="F83:F94">
    <cfRule type="expression" dxfId="2478" priority="55">
      <formula>F83&gt;0</formula>
    </cfRule>
    <cfRule type="expression" dxfId="2477" priority="56">
      <formula>F83&lt;0</formula>
    </cfRule>
  </conditionalFormatting>
  <conditionalFormatting sqref="H83:H94">
    <cfRule type="expression" dxfId="2476" priority="53">
      <formula>H83&gt;0</formula>
    </cfRule>
    <cfRule type="expression" dxfId="2475" priority="54">
      <formula>H83&lt;0</formula>
    </cfRule>
  </conditionalFormatting>
  <conditionalFormatting sqref="J41">
    <cfRule type="expression" dxfId="2474" priority="51">
      <formula>J41&gt;0</formula>
    </cfRule>
    <cfRule type="expression" dxfId="2473" priority="52">
      <formula>J41&lt;0</formula>
    </cfRule>
  </conditionalFormatting>
  <conditionalFormatting sqref="J39:J47">
    <cfRule type="expression" dxfId="2472" priority="49">
      <formula>J39&gt;0</formula>
    </cfRule>
    <cfRule type="expression" dxfId="2471" priority="50">
      <formula>J39&lt;0</formula>
    </cfRule>
  </conditionalFormatting>
  <conditionalFormatting sqref="F48:F51 H48:H51">
    <cfRule type="expression" dxfId="2470" priority="47">
      <formula>F48&gt;0</formula>
    </cfRule>
    <cfRule type="expression" dxfId="2469" priority="48">
      <formula>F48&lt;0</formula>
    </cfRule>
  </conditionalFormatting>
  <conditionalFormatting sqref="J48:J57">
    <cfRule type="expression" dxfId="2468" priority="45">
      <formula>J48&gt;0</formula>
    </cfRule>
    <cfRule type="expression" dxfId="2467" priority="46">
      <formula>J48&lt;0</formula>
    </cfRule>
  </conditionalFormatting>
  <conditionalFormatting sqref="K45:K52">
    <cfRule type="expression" dxfId="2466" priority="43">
      <formula>K45&gt;0</formula>
    </cfRule>
    <cfRule type="expression" dxfId="2465" priority="44">
      <formula>K45&lt;0</formula>
    </cfRule>
  </conditionalFormatting>
  <conditionalFormatting sqref="K45:K52">
    <cfRule type="expression" dxfId="2464" priority="41">
      <formula>K45&gt;0</formula>
    </cfRule>
    <cfRule type="expression" dxfId="2463" priority="42">
      <formula>K45&lt;0</formula>
    </cfRule>
  </conditionalFormatting>
  <conditionalFormatting sqref="F102:F118 H102:H118 H120:H128 F120:F128">
    <cfRule type="expression" dxfId="2462" priority="37">
      <formula>F102&gt;0</formula>
    </cfRule>
    <cfRule type="expression" dxfId="2461" priority="38">
      <formula>F102&lt;0</formula>
    </cfRule>
  </conditionalFormatting>
  <conditionalFormatting sqref="F96:F101">
    <cfRule type="expression" dxfId="2460" priority="35">
      <formula>F96&gt;0</formula>
    </cfRule>
    <cfRule type="expression" dxfId="2459" priority="36">
      <formula>F96&lt;0</formula>
    </cfRule>
  </conditionalFormatting>
  <conditionalFormatting sqref="H96:H101">
    <cfRule type="expression" dxfId="2458" priority="33">
      <formula>H96&gt;0</formula>
    </cfRule>
    <cfRule type="expression" dxfId="2457" priority="34">
      <formula>H96&lt;0</formula>
    </cfRule>
  </conditionalFormatting>
  <conditionalFormatting sqref="J112">
    <cfRule type="expression" dxfId="2456" priority="31">
      <formula>J112&gt;0</formula>
    </cfRule>
    <cfRule type="expression" dxfId="2455" priority="32">
      <formula>J112&lt;0</formula>
    </cfRule>
  </conditionalFormatting>
  <conditionalFormatting sqref="J110:J118 J120">
    <cfRule type="expression" dxfId="2454" priority="29">
      <formula>J110&gt;0</formula>
    </cfRule>
    <cfRule type="expression" dxfId="2453" priority="30">
      <formula>J110&lt;0</formula>
    </cfRule>
  </conditionalFormatting>
  <conditionalFormatting sqref="F119 H119">
    <cfRule type="expression" dxfId="2452" priority="27">
      <formula>F119&gt;0</formula>
    </cfRule>
    <cfRule type="expression" dxfId="2451" priority="28">
      <formula>F119&lt;0</formula>
    </cfRule>
  </conditionalFormatting>
  <conditionalFormatting sqref="J119">
    <cfRule type="expression" dxfId="2450" priority="25">
      <formula>J119&gt;0</formula>
    </cfRule>
    <cfRule type="expression" dxfId="2449" priority="26">
      <formula>J119&lt;0</formula>
    </cfRule>
  </conditionalFormatting>
  <conditionalFormatting sqref="K112:K123">
    <cfRule type="expression" dxfId="2448" priority="23">
      <formula>K112&gt;0</formula>
    </cfRule>
    <cfRule type="expression" dxfId="2447" priority="24">
      <formula>K112&lt;0</formula>
    </cfRule>
  </conditionalFormatting>
  <conditionalFormatting sqref="K110:K123">
    <cfRule type="expression" dxfId="2446" priority="21">
      <formula>K110&gt;0</formula>
    </cfRule>
    <cfRule type="expression" dxfId="2445" priority="22">
      <formula>K110&lt;0</formula>
    </cfRule>
  </conditionalFormatting>
  <conditionalFormatting sqref="J121">
    <cfRule type="expression" dxfId="2444" priority="19">
      <formula>J121&gt;0</formula>
    </cfRule>
    <cfRule type="expression" dxfId="2443" priority="20">
      <formula>J121&lt;0</formula>
    </cfRule>
  </conditionalFormatting>
  <conditionalFormatting sqref="F25:F28">
    <cfRule type="expression" dxfId="2442" priority="17">
      <formula>F25&gt;0</formula>
    </cfRule>
    <cfRule type="expression" dxfId="2441" priority="18">
      <formula>F25&lt;0</formula>
    </cfRule>
  </conditionalFormatting>
  <conditionalFormatting sqref="H25:H28">
    <cfRule type="expression" dxfId="2440" priority="15">
      <formula>H25&gt;0</formula>
    </cfRule>
    <cfRule type="expression" dxfId="2439" priority="16">
      <formula>H25&lt;0</formula>
    </cfRule>
  </conditionalFormatting>
  <conditionalFormatting sqref="J27:J29">
    <cfRule type="expression" dxfId="2438" priority="13">
      <formula>J27&gt;0</formula>
    </cfRule>
    <cfRule type="expression" dxfId="2437" priority="14">
      <formula>J27&lt;0</formula>
    </cfRule>
  </conditionalFormatting>
  <conditionalFormatting sqref="J30:J31">
    <cfRule type="expression" dxfId="2436" priority="11">
      <formula>J30&gt;0</formula>
    </cfRule>
    <cfRule type="expression" dxfId="2435" priority="12">
      <formula>J30&lt;0</formula>
    </cfRule>
  </conditionalFormatting>
  <conditionalFormatting sqref="J33">
    <cfRule type="expression" dxfId="2434" priority="9">
      <formula>J33&gt;0</formula>
    </cfRule>
    <cfRule type="expression" dxfId="2433" priority="10">
      <formula>J33&lt;0</formula>
    </cfRule>
  </conditionalFormatting>
  <conditionalFormatting sqref="J34">
    <cfRule type="expression" dxfId="2432" priority="7">
      <formula>J34&gt;0</formula>
    </cfRule>
    <cfRule type="expression" dxfId="2431" priority="8">
      <formula>J34&lt;0</formula>
    </cfRule>
  </conditionalFormatting>
  <conditionalFormatting sqref="J35:J43">
    <cfRule type="expression" dxfId="2430" priority="5">
      <formula>J35&gt;0</formula>
    </cfRule>
    <cfRule type="expression" dxfId="242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28" priority="1">
      <formula>Q9&gt;0</formula>
    </cfRule>
    <cfRule type="expression" dxfId="242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1" t="s">
        <v>78</v>
      </c>
      <c r="P40" s="87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26" priority="15">
      <formula>F39&gt;0</formula>
    </cfRule>
    <cfRule type="expression" dxfId="2425" priority="16">
      <formula>F39&lt;0</formula>
    </cfRule>
  </conditionalFormatting>
  <conditionalFormatting sqref="Q7">
    <cfRule type="expression" dxfId="2424" priority="13">
      <formula>Q7&gt;0</formula>
    </cfRule>
    <cfRule type="expression" dxfId="2423" priority="14">
      <formula>Q7&lt;0</formula>
    </cfRule>
  </conditionalFormatting>
  <conditionalFormatting sqref="Q8">
    <cfRule type="expression" dxfId="2422" priority="11">
      <formula>Q8&gt;0</formula>
    </cfRule>
    <cfRule type="expression" dxfId="2421" priority="12">
      <formula>Q8&lt;0</formula>
    </cfRule>
  </conditionalFormatting>
  <conditionalFormatting sqref="F25:F38">
    <cfRule type="expression" dxfId="2420" priority="9">
      <formula>F25&gt;0</formula>
    </cfRule>
    <cfRule type="expression" dxfId="2419" priority="10">
      <formula>F25&lt;0</formula>
    </cfRule>
  </conditionalFormatting>
  <conditionalFormatting sqref="H25:H38">
    <cfRule type="expression" dxfId="2418" priority="7">
      <formula>H25&gt;0</formula>
    </cfRule>
    <cfRule type="expression" dxfId="2417" priority="8">
      <formula>H25&lt;0</formula>
    </cfRule>
  </conditionalFormatting>
  <conditionalFormatting sqref="M55">
    <cfRule type="expression" dxfId="2416" priority="3">
      <formula>M55&gt;0</formula>
    </cfRule>
    <cfRule type="expression" dxfId="2415" priority="4">
      <formula>M55&lt;0</formula>
    </cfRule>
  </conditionalFormatting>
  <conditionalFormatting sqref="Q10">
    <cfRule type="expression" dxfId="2414" priority="1">
      <formula>Q10&gt;0</formula>
    </cfRule>
    <cfRule type="expression" dxfId="241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1" t="s">
        <v>78</v>
      </c>
      <c r="P40" s="871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12" priority="27">
      <formula>F27&gt;0</formula>
    </cfRule>
    <cfRule type="expression" dxfId="2411" priority="28">
      <formula>F27&lt;0</formula>
    </cfRule>
  </conditionalFormatting>
  <conditionalFormatting sqref="Q8">
    <cfRule type="expression" dxfId="2410" priority="15">
      <formula>Q8&gt;0</formula>
    </cfRule>
    <cfRule type="expression" dxfId="2409" priority="16">
      <formula>Q8&lt;0</formula>
    </cfRule>
  </conditionalFormatting>
  <conditionalFormatting sqref="Q7">
    <cfRule type="expression" dxfId="2408" priority="17">
      <formula>Q7&gt;0</formula>
    </cfRule>
    <cfRule type="expression" dxfId="2407" priority="18">
      <formula>Q7&lt;0</formula>
    </cfRule>
  </conditionalFormatting>
  <conditionalFormatting sqref="F37:F38">
    <cfRule type="expression" dxfId="2406" priority="13">
      <formula>F37&gt;0</formula>
    </cfRule>
    <cfRule type="expression" dxfId="2405" priority="14">
      <formula>F37&lt;0</formula>
    </cfRule>
  </conditionalFormatting>
  <conditionalFormatting sqref="H37:H38">
    <cfRule type="expression" dxfId="2404" priority="11">
      <formula>H37&gt;0</formula>
    </cfRule>
    <cfRule type="expression" dxfId="2403" priority="12">
      <formula>H37&lt;0</formula>
    </cfRule>
  </conditionalFormatting>
  <conditionalFormatting sqref="F23:F26 H23:H26">
    <cfRule type="expression" dxfId="2402" priority="9">
      <formula>F23&gt;0</formula>
    </cfRule>
    <cfRule type="expression" dxfId="2401" priority="10">
      <formula>F23&lt;0</formula>
    </cfRule>
  </conditionalFormatting>
  <conditionalFormatting sqref="Q10">
    <cfRule type="expression" dxfId="2400" priority="3">
      <formula>Q10&gt;0</formula>
    </cfRule>
    <cfRule type="expression" dxfId="2399" priority="4">
      <formula>Q10&lt;0</formula>
    </cfRule>
  </conditionalFormatting>
  <conditionalFormatting sqref="F22 H22">
    <cfRule type="expression" dxfId="2398" priority="1">
      <formula>F22&gt;0</formula>
    </cfRule>
    <cfRule type="expression" dxfId="2397" priority="2">
      <formula>F22&lt;0</formula>
    </cfRule>
  </conditionalFormatting>
  <conditionalFormatting sqref="M41">
    <cfRule type="expression" dxfId="2396" priority="5">
      <formula>M41&gt;0</formula>
    </cfRule>
    <cfRule type="expression" dxfId="239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94" priority="29">
      <formula>F25&gt;0</formula>
    </cfRule>
    <cfRule type="expression" dxfId="2393" priority="30">
      <formula>F25&lt;0</formula>
    </cfRule>
  </conditionalFormatting>
  <conditionalFormatting sqref="Q7">
    <cfRule type="expression" dxfId="2392" priority="27">
      <formula>Q7&gt;0</formula>
    </cfRule>
    <cfRule type="expression" dxfId="2391" priority="28">
      <formula>Q7&lt;0</formula>
    </cfRule>
  </conditionalFormatting>
  <conditionalFormatting sqref="Q8">
    <cfRule type="expression" dxfId="2390" priority="25">
      <formula>Q8&gt;0</formula>
    </cfRule>
    <cfRule type="expression" dxfId="2389" priority="26">
      <formula>Q8&lt;0</formula>
    </cfRule>
  </conditionalFormatting>
  <conditionalFormatting sqref="Q10">
    <cfRule type="expression" dxfId="2388" priority="13">
      <formula>Q10&gt;0</formula>
    </cfRule>
    <cfRule type="expression" dxfId="2387" priority="14">
      <formula>Q10&lt;0</formula>
    </cfRule>
  </conditionalFormatting>
  <conditionalFormatting sqref="M46">
    <cfRule type="expression" dxfId="2386" priority="11">
      <formula>M46&gt;0</formula>
    </cfRule>
    <cfRule type="expression" dxfId="2385" priority="12">
      <formula>M46&lt;0</formula>
    </cfRule>
  </conditionalFormatting>
  <conditionalFormatting sqref="F80:F88 H80:H88">
    <cfRule type="expression" dxfId="2384" priority="9">
      <formula>F80&gt;0</formula>
    </cfRule>
    <cfRule type="expression" dxfId="2383" priority="10">
      <formula>F80&lt;0</formula>
    </cfRule>
  </conditionalFormatting>
  <conditionalFormatting sqref="F75:F79">
    <cfRule type="expression" dxfId="2382" priority="7">
      <formula>F75&gt;0</formula>
    </cfRule>
    <cfRule type="expression" dxfId="2381" priority="8">
      <formula>F75&lt;0</formula>
    </cfRule>
  </conditionalFormatting>
  <conditionalFormatting sqref="H75:H79">
    <cfRule type="expression" dxfId="2380" priority="5">
      <formula>H75&gt;0</formula>
    </cfRule>
    <cfRule type="expression" dxfId="2379" priority="6">
      <formula>H75&lt;0</formula>
    </cfRule>
  </conditionalFormatting>
  <conditionalFormatting sqref="F71:F74">
    <cfRule type="expression" dxfId="2378" priority="3">
      <formula>F71&gt;0</formula>
    </cfRule>
    <cfRule type="expression" dxfId="2377" priority="4">
      <formula>F71&lt;0</formula>
    </cfRule>
  </conditionalFormatting>
  <conditionalFormatting sqref="H71:H74">
    <cfRule type="expression" dxfId="2376" priority="1">
      <formula>H71&gt;0</formula>
    </cfRule>
    <cfRule type="expression" dxfId="237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74" priority="21">
      <formula>F47&gt;0</formula>
    </cfRule>
    <cfRule type="expression" dxfId="2373" priority="22">
      <formula>F47&lt;0</formula>
    </cfRule>
  </conditionalFormatting>
  <conditionalFormatting sqref="Q7">
    <cfRule type="expression" dxfId="2372" priority="19">
      <formula>Q7&gt;0</formula>
    </cfRule>
    <cfRule type="expression" dxfId="2371" priority="20">
      <formula>Q7&lt;0</formula>
    </cfRule>
  </conditionalFormatting>
  <conditionalFormatting sqref="Q8">
    <cfRule type="expression" dxfId="2370" priority="17">
      <formula>Q8&gt;0</formula>
    </cfRule>
    <cfRule type="expression" dxfId="2369" priority="18">
      <formula>Q8&lt;0</formula>
    </cfRule>
  </conditionalFormatting>
  <conditionalFormatting sqref="F25:F46">
    <cfRule type="expression" dxfId="2368" priority="15">
      <formula>F25&gt;0</formula>
    </cfRule>
    <cfRule type="expression" dxfId="2367" priority="16">
      <formula>F25&lt;0</formula>
    </cfRule>
  </conditionalFormatting>
  <conditionalFormatting sqref="H25:H46">
    <cfRule type="expression" dxfId="2366" priority="13">
      <formula>H25&gt;0</formula>
    </cfRule>
    <cfRule type="expression" dxfId="2365" priority="14">
      <formula>H25&lt;0</formula>
    </cfRule>
  </conditionalFormatting>
  <conditionalFormatting sqref="F89:F110">
    <cfRule type="expression" dxfId="2364" priority="11">
      <formula>F89&gt;0</formula>
    </cfRule>
    <cfRule type="expression" dxfId="2363" priority="12">
      <formula>F89&lt;0</formula>
    </cfRule>
  </conditionalFormatting>
  <conditionalFormatting sqref="H89:H110">
    <cfRule type="expression" dxfId="2362" priority="9">
      <formula>H89&gt;0</formula>
    </cfRule>
    <cfRule type="expression" dxfId="2361" priority="10">
      <formula>H89&lt;0</formula>
    </cfRule>
  </conditionalFormatting>
  <conditionalFormatting sqref="Q10">
    <cfRule type="expression" dxfId="2360" priority="7">
      <formula>Q10&gt;0</formula>
    </cfRule>
    <cfRule type="expression" dxfId="2359" priority="8">
      <formula>Q10&lt;0</formula>
    </cfRule>
  </conditionalFormatting>
  <conditionalFormatting sqref="J25:J38">
    <cfRule type="expression" dxfId="2358" priority="5">
      <formula>J25&gt;0</formula>
    </cfRule>
    <cfRule type="expression" dxfId="2357" priority="6">
      <formula>J25&lt;0</formula>
    </cfRule>
  </conditionalFormatting>
  <conditionalFormatting sqref="K25:K38">
    <cfRule type="expression" dxfId="2356" priority="3">
      <formula>K25&gt;0</formula>
    </cfRule>
    <cfRule type="expression" dxfId="2355" priority="4">
      <formula>K25&lt;0</formula>
    </cfRule>
  </conditionalFormatting>
  <conditionalFormatting sqref="L25:L38">
    <cfRule type="expression" dxfId="2354" priority="1">
      <formula>L25&gt;0</formula>
    </cfRule>
    <cfRule type="expression" dxfId="235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52" priority="23">
      <formula>F34&gt;0</formula>
    </cfRule>
    <cfRule type="expression" dxfId="2351" priority="24">
      <formula>F34&lt;0</formula>
    </cfRule>
  </conditionalFormatting>
  <conditionalFormatting sqref="Q7">
    <cfRule type="expression" dxfId="2350" priority="21">
      <formula>Q7&gt;0</formula>
    </cfRule>
    <cfRule type="expression" dxfId="2349" priority="22">
      <formula>Q7&lt;0</formula>
    </cfRule>
  </conditionalFormatting>
  <conditionalFormatting sqref="Q8">
    <cfRule type="expression" dxfId="2348" priority="19">
      <formula>Q8&gt;0</formula>
    </cfRule>
    <cfRule type="expression" dxfId="2347" priority="20">
      <formula>Q8&lt;0</formula>
    </cfRule>
  </conditionalFormatting>
  <conditionalFormatting sqref="F25:F33">
    <cfRule type="expression" dxfId="2346" priority="17">
      <formula>F25&gt;0</formula>
    </cfRule>
    <cfRule type="expression" dxfId="2345" priority="18">
      <formula>F25&lt;0</formula>
    </cfRule>
  </conditionalFormatting>
  <conditionalFormatting sqref="H25:H33">
    <cfRule type="expression" dxfId="2344" priority="15">
      <formula>H25&gt;0</formula>
    </cfRule>
    <cfRule type="expression" dxfId="2343" priority="16">
      <formula>H25&lt;0</formula>
    </cfRule>
  </conditionalFormatting>
  <conditionalFormatting sqref="M46">
    <cfRule type="expression" dxfId="2342" priority="13">
      <formula>M46&gt;0</formula>
    </cfRule>
    <cfRule type="expression" dxfId="2341" priority="14">
      <formula>M46&lt;0</formula>
    </cfRule>
  </conditionalFormatting>
  <conditionalFormatting sqref="F79:F87 H79:H87">
    <cfRule type="expression" dxfId="2340" priority="11">
      <formula>F79&gt;0</formula>
    </cfRule>
    <cfRule type="expression" dxfId="2339" priority="12">
      <formula>F79&lt;0</formula>
    </cfRule>
  </conditionalFormatting>
  <conditionalFormatting sqref="F70:F78">
    <cfRule type="expression" dxfId="2338" priority="9">
      <formula>F70&gt;0</formula>
    </cfRule>
    <cfRule type="expression" dxfId="2337" priority="10">
      <formula>F70&lt;0</formula>
    </cfRule>
  </conditionalFormatting>
  <conditionalFormatting sqref="H70:H78">
    <cfRule type="expression" dxfId="2336" priority="7">
      <formula>H70&gt;0</formula>
    </cfRule>
    <cfRule type="expression" dxfId="2335" priority="8">
      <formula>H70&lt;0</formula>
    </cfRule>
  </conditionalFormatting>
  <conditionalFormatting sqref="J27:K27 J30:K30 J33:K33 J36:K36 J39:K39 J42:K42">
    <cfRule type="expression" dxfId="2334" priority="5">
      <formula>J27&gt;0</formula>
    </cfRule>
    <cfRule type="expression" dxfId="2333" priority="6">
      <formula>J27&lt;0</formula>
    </cfRule>
  </conditionalFormatting>
  <conditionalFormatting sqref="J28:K29 J31:K32 J34:K35 J37:K38 J40:K41">
    <cfRule type="expression" dxfId="2332" priority="3">
      <formula>J28&gt;0</formula>
    </cfRule>
    <cfRule type="expression" dxfId="2331" priority="4">
      <formula>J28&lt;0</formula>
    </cfRule>
  </conditionalFormatting>
  <conditionalFormatting sqref="L27:L42">
    <cfRule type="expression" dxfId="2330" priority="1">
      <formula>L27&gt;0</formula>
    </cfRule>
    <cfRule type="expression" dxfId="232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28" priority="9">
      <formula>F57&gt;0</formula>
    </cfRule>
    <cfRule type="expression" dxfId="2327" priority="10">
      <formula>F57&lt;0</formula>
    </cfRule>
  </conditionalFormatting>
  <conditionalFormatting sqref="Q7">
    <cfRule type="expression" dxfId="2326" priority="7">
      <formula>Q7&gt;0</formula>
    </cfRule>
    <cfRule type="expression" dxfId="2325" priority="8">
      <formula>Q7&lt;0</formula>
    </cfRule>
  </conditionalFormatting>
  <conditionalFormatting sqref="Q8">
    <cfRule type="expression" dxfId="2324" priority="5">
      <formula>Q8&gt;0</formula>
    </cfRule>
    <cfRule type="expression" dxfId="2323" priority="6">
      <formula>Q8&lt;0</formula>
    </cfRule>
  </conditionalFormatting>
  <conditionalFormatting sqref="F25:F56">
    <cfRule type="expression" dxfId="2322" priority="3">
      <formula>F25&gt;0</formula>
    </cfRule>
    <cfRule type="expression" dxfId="2321" priority="4">
      <formula>F25&lt;0</formula>
    </cfRule>
  </conditionalFormatting>
  <conditionalFormatting sqref="H25:H56">
    <cfRule type="expression" dxfId="2320" priority="1">
      <formula>H25&gt;0</formula>
    </cfRule>
    <cfRule type="expression" dxfId="231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1302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51.86</v>
      </c>
      <c r="R4" s="495">
        <v>1.1999999999999999E-3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15558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459.93000000000029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459.93000000000029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3.0462833991364478E-2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3.3937524103355189E-2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1" t="s">
        <v>78</v>
      </c>
      <c r="P40" s="871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57.046000000000006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56.5274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56.008800000000001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55.490200000000002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54.971600000000002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54.453000000000003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53.934400000000004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53.415799999999997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52.897199999999998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52.378599999999999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51.86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51.3414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50.822800000000001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50.304200000000002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49.785599999999995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49.266999999999996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48.748399999999997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48.229800000000004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47.711199999999998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47.192599999999999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46.673999999999999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8" priority="35">
      <formula>F47&gt;0</formula>
    </cfRule>
    <cfRule type="expression" dxfId="2317" priority="36">
      <formula>F47&lt;0</formula>
    </cfRule>
  </conditionalFormatting>
  <conditionalFormatting sqref="Q7">
    <cfRule type="expression" dxfId="2316" priority="33">
      <formula>Q7&gt;0</formula>
    </cfRule>
    <cfRule type="expression" dxfId="2315" priority="34">
      <formula>Q7&lt;0</formula>
    </cfRule>
  </conditionalFormatting>
  <conditionalFormatting sqref="Q8">
    <cfRule type="expression" dxfId="2314" priority="31">
      <formula>Q8&gt;0</formula>
    </cfRule>
    <cfRule type="expression" dxfId="2313" priority="32">
      <formula>Q8&lt;0</formula>
    </cfRule>
  </conditionalFormatting>
  <conditionalFormatting sqref="F30:F46">
    <cfRule type="expression" dxfId="2312" priority="29">
      <formula>F30&gt;0</formula>
    </cfRule>
    <cfRule type="expression" dxfId="2311" priority="30">
      <formula>F30&lt;0</formula>
    </cfRule>
  </conditionalFormatting>
  <conditionalFormatting sqref="H30:H46">
    <cfRule type="expression" dxfId="2310" priority="27">
      <formula>H30&gt;0</formula>
    </cfRule>
    <cfRule type="expression" dxfId="2309" priority="28">
      <formula>H30&lt;0</formula>
    </cfRule>
  </conditionalFormatting>
  <conditionalFormatting sqref="Q10">
    <cfRule type="expression" dxfId="2308" priority="25">
      <formula>Q10&gt;0</formula>
    </cfRule>
    <cfRule type="expression" dxfId="2307" priority="26">
      <formula>Q10&lt;0</formula>
    </cfRule>
  </conditionalFormatting>
  <conditionalFormatting sqref="J27:J35">
    <cfRule type="expression" dxfId="2306" priority="23">
      <formula>J27&gt;0</formula>
    </cfRule>
    <cfRule type="expression" dxfId="2305" priority="24">
      <formula>J27&lt;0</formula>
    </cfRule>
  </conditionalFormatting>
  <conditionalFormatting sqref="K27:K38">
    <cfRule type="expression" dxfId="2304" priority="21">
      <formula>K27&gt;0</formula>
    </cfRule>
    <cfRule type="expression" dxfId="2303" priority="22">
      <formula>K27&lt;0</formula>
    </cfRule>
  </conditionalFormatting>
  <conditionalFormatting sqref="L27:L38">
    <cfRule type="expression" dxfId="2302" priority="19">
      <formula>L27&gt;0</formula>
    </cfRule>
    <cfRule type="expression" dxfId="2301" priority="20">
      <formula>L27&lt;0</formula>
    </cfRule>
  </conditionalFormatting>
  <conditionalFormatting sqref="F89:F110">
    <cfRule type="expression" dxfId="2300" priority="17">
      <formula>F89&gt;0</formula>
    </cfRule>
    <cfRule type="expression" dxfId="2299" priority="18">
      <formula>F89&lt;0</formula>
    </cfRule>
  </conditionalFormatting>
  <conditionalFormatting sqref="H89:H110">
    <cfRule type="expression" dxfId="2298" priority="15">
      <formula>H89&gt;0</formula>
    </cfRule>
    <cfRule type="expression" dxfId="2297" priority="16">
      <formula>H89&lt;0</formula>
    </cfRule>
  </conditionalFormatting>
  <conditionalFormatting sqref="J89:J102">
    <cfRule type="expression" dxfId="2296" priority="13">
      <formula>J89&gt;0</formula>
    </cfRule>
    <cfRule type="expression" dxfId="2295" priority="14">
      <formula>J89&lt;0</formula>
    </cfRule>
  </conditionalFormatting>
  <conditionalFormatting sqref="K89:K102">
    <cfRule type="expression" dxfId="2294" priority="11">
      <formula>K89&gt;0</formula>
    </cfRule>
    <cfRule type="expression" dxfId="2293" priority="12">
      <formula>K89&lt;0</formula>
    </cfRule>
  </conditionalFormatting>
  <conditionalFormatting sqref="L89:L102">
    <cfRule type="expression" dxfId="2292" priority="9">
      <formula>L89&gt;0</formula>
    </cfRule>
    <cfRule type="expression" dxfId="2291" priority="10">
      <formula>L89&lt;0</formula>
    </cfRule>
  </conditionalFormatting>
  <conditionalFormatting sqref="F29">
    <cfRule type="expression" dxfId="2290" priority="7">
      <formula>F29&gt;0</formula>
    </cfRule>
    <cfRule type="expression" dxfId="2289" priority="8">
      <formula>F29&lt;0</formula>
    </cfRule>
  </conditionalFormatting>
  <conditionalFormatting sqref="H29">
    <cfRule type="expression" dxfId="2288" priority="5">
      <formula>H29&gt;0</formula>
    </cfRule>
    <cfRule type="expression" dxfId="2287" priority="6">
      <formula>H29&lt;0</formula>
    </cfRule>
  </conditionalFormatting>
  <conditionalFormatting sqref="F25:F28 H25:H28">
    <cfRule type="expression" dxfId="2286" priority="1">
      <formula>F25&gt;0</formula>
    </cfRule>
    <cfRule type="expression" dxfId="228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57.801500000000011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78.429900000000004</v>
      </c>
      <c r="R4" s="475">
        <v>1.06E-2</v>
      </c>
      <c r="T4" s="156" t="s">
        <v>1248</v>
      </c>
      <c r="U4" s="1" t="s">
        <v>1249</v>
      </c>
    </row>
    <row r="5" spans="1:21" x14ac:dyDescent="0.25">
      <c r="B5" s="72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7842.9900000000007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>C6*D6+E6</f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5780.1500000000015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2260.0499999999947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2062.8399999999992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0.35688347188221736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2.5500478771488935E-2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11.244430107526883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250</v>
      </c>
      <c r="D18" s="18"/>
      <c r="E18" s="18"/>
      <c r="F18" s="18">
        <f>SUM(F2:F7)</f>
        <v>17237.5</v>
      </c>
      <c r="G18" s="14"/>
      <c r="H18" s="14">
        <f>SUM(H2:H5)</f>
        <v>150</v>
      </c>
      <c r="I18" s="18"/>
      <c r="J18" s="18"/>
      <c r="K18" s="18">
        <f>SUM(K2:K5)</f>
        <v>11407.349999999999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9697</v>
      </c>
      <c r="G19" s="343"/>
      <c r="H19" s="343">
        <f>SumByColor($A$19,H2:H17)</f>
        <v>150</v>
      </c>
      <c r="I19" s="343"/>
      <c r="J19" s="343"/>
      <c r="K19" s="344">
        <f>SumByColor($A$19,K2:K17)</f>
        <v>11407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86.272890000000004</v>
      </c>
    </row>
    <row r="22" spans="1:16" x14ac:dyDescent="0.25">
      <c r="O22" s="81">
        <v>1.0900000000000001</v>
      </c>
      <c r="P22" s="81">
        <f t="shared" ref="P22:P41" si="0">O22*$Q$4</f>
        <v>85.488591000000014</v>
      </c>
    </row>
    <row r="23" spans="1:16" x14ac:dyDescent="0.25">
      <c r="O23" s="81">
        <v>1.08</v>
      </c>
      <c r="P23" s="81">
        <f t="shared" si="0"/>
        <v>84.704292000000009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83.919993000000005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83.135694000000001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82.351395000000011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81.567096000000006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80.782797000000002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79.998497999999998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79.214199000000008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8" si="5">$Q$10+F31</f>
        <v>1530.210499999997</v>
      </c>
      <c r="L31" s="39"/>
      <c r="O31" s="81">
        <v>1</v>
      </c>
      <c r="P31" s="81">
        <f t="shared" si="0"/>
        <v>78.429900000000004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8" si="6">C32*(E32-D32)</f>
        <v>1405.0005000000019</v>
      </c>
      <c r="G32" s="39">
        <f t="shared" ref="G32:G38" si="7">D32*C32</f>
        <v>9646.9994999999999</v>
      </c>
      <c r="H32" s="222">
        <f t="shared" ref="H32:H38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77.645600999999999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76.861302000000009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76.077003000000005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75.292704000000001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74.508404999999996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73.724106000000006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6"/>
        <v>1980.8500000000001</v>
      </c>
      <c r="G38" s="39">
        <f t="shared" si="7"/>
        <v>5780.15</v>
      </c>
      <c r="H38" s="222">
        <f t="shared" si="8"/>
        <v>0.34269871889137832</v>
      </c>
      <c r="I38" s="39"/>
      <c r="J38" s="39"/>
      <c r="K38" s="39">
        <f t="shared" si="5"/>
        <v>2178.0599999999959</v>
      </c>
      <c r="L38" s="39">
        <v>11.13</v>
      </c>
      <c r="O38" s="81">
        <v>0.93</v>
      </c>
      <c r="P38" s="81">
        <f t="shared" si="0"/>
        <v>72.939807000000002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72.155508000000012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71.371209000000007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70.586910000000003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84" priority="21">
      <formula>F57&gt;0</formula>
    </cfRule>
    <cfRule type="expression" dxfId="2283" priority="22">
      <formula>F57&lt;0</formula>
    </cfRule>
  </conditionalFormatting>
  <conditionalFormatting sqref="Q7">
    <cfRule type="expression" dxfId="2282" priority="19">
      <formula>Q7&gt;0</formula>
    </cfRule>
    <cfRule type="expression" dxfId="2281" priority="20">
      <formula>Q7&lt;0</formula>
    </cfRule>
  </conditionalFormatting>
  <conditionalFormatting sqref="Q8">
    <cfRule type="expression" dxfId="2280" priority="17">
      <formula>Q8&gt;0</formula>
    </cfRule>
    <cfRule type="expression" dxfId="2279" priority="18">
      <formula>Q8&lt;0</formula>
    </cfRule>
  </conditionalFormatting>
  <conditionalFormatting sqref="M58">
    <cfRule type="expression" dxfId="2278" priority="11">
      <formula>M58&gt;0</formula>
    </cfRule>
    <cfRule type="expression" dxfId="2277" priority="12">
      <formula>M58&lt;0</formula>
    </cfRule>
  </conditionalFormatting>
  <conditionalFormatting sqref="F84:F115">
    <cfRule type="expression" dxfId="2276" priority="9">
      <formula>F84&gt;0</formula>
    </cfRule>
    <cfRule type="expression" dxfId="2275" priority="10">
      <formula>F84&lt;0</formula>
    </cfRule>
  </conditionalFormatting>
  <conditionalFormatting sqref="H84:H115">
    <cfRule type="expression" dxfId="2274" priority="7">
      <formula>H84&gt;0</formula>
    </cfRule>
    <cfRule type="expression" dxfId="2273" priority="8">
      <formula>H84&lt;0</formula>
    </cfRule>
  </conditionalFormatting>
  <conditionalFormatting sqref="F25:F56 H25:H56">
    <cfRule type="expression" dxfId="2272" priority="5">
      <formula>F25&gt;0</formula>
    </cfRule>
    <cfRule type="expression" dxfId="2271" priority="6">
      <formula>F25&lt;0</formula>
    </cfRule>
  </conditionalFormatting>
  <conditionalFormatting sqref="J28:J30 K25:K30 J31:K38">
    <cfRule type="expression" dxfId="2270" priority="1">
      <formula>J25&gt;0</formula>
    </cfRule>
    <cfRule type="expression" dxfId="2269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8" priority="21">
      <formula>F47&gt;0</formula>
    </cfRule>
    <cfRule type="expression" dxfId="2267" priority="22">
      <formula>F47&lt;0</formula>
    </cfRule>
  </conditionalFormatting>
  <conditionalFormatting sqref="Q7">
    <cfRule type="expression" dxfId="2266" priority="19">
      <formula>Q7&gt;0</formula>
    </cfRule>
    <cfRule type="expression" dxfId="2265" priority="20">
      <formula>Q7&lt;0</formula>
    </cfRule>
  </conditionalFormatting>
  <conditionalFormatting sqref="Q8">
    <cfRule type="expression" dxfId="2264" priority="17">
      <formula>Q8&gt;0</formula>
    </cfRule>
    <cfRule type="expression" dxfId="2263" priority="18">
      <formula>Q8&lt;0</formula>
    </cfRule>
  </conditionalFormatting>
  <conditionalFormatting sqref="F25:F46">
    <cfRule type="expression" dxfId="2262" priority="15">
      <formula>F25&gt;0</formula>
    </cfRule>
    <cfRule type="expression" dxfId="2261" priority="16">
      <formula>F25&lt;0</formula>
    </cfRule>
  </conditionalFormatting>
  <conditionalFormatting sqref="H25:H46">
    <cfRule type="expression" dxfId="2260" priority="13">
      <formula>H25&gt;0</formula>
    </cfRule>
    <cfRule type="expression" dxfId="2259" priority="14">
      <formula>H25&lt;0</formula>
    </cfRule>
  </conditionalFormatting>
  <conditionalFormatting sqref="F89:F110">
    <cfRule type="expression" dxfId="2258" priority="11">
      <formula>F89&gt;0</formula>
    </cfRule>
    <cfRule type="expression" dxfId="2257" priority="12">
      <formula>F89&lt;0</formula>
    </cfRule>
  </conditionalFormatting>
  <conditionalFormatting sqref="H89:H110">
    <cfRule type="expression" dxfId="2256" priority="9">
      <formula>H89&gt;0</formula>
    </cfRule>
    <cfRule type="expression" dxfId="2255" priority="10">
      <formula>H89&lt;0</formula>
    </cfRule>
  </conditionalFormatting>
  <conditionalFormatting sqref="Q10">
    <cfRule type="expression" dxfId="2254" priority="7">
      <formula>Q10&gt;0</formula>
    </cfRule>
    <cfRule type="expression" dxfId="2253" priority="8">
      <formula>Q10&lt;0</formula>
    </cfRule>
  </conditionalFormatting>
  <conditionalFormatting sqref="J25:J38">
    <cfRule type="expression" dxfId="2252" priority="5">
      <formula>J25&gt;0</formula>
    </cfRule>
    <cfRule type="expression" dxfId="2251" priority="6">
      <formula>J25&lt;0</formula>
    </cfRule>
  </conditionalFormatting>
  <conditionalFormatting sqref="K25:K38">
    <cfRule type="expression" dxfId="2250" priority="3">
      <formula>K25&gt;0</formula>
    </cfRule>
    <cfRule type="expression" dxfId="2249" priority="4">
      <formula>K25&lt;0</formula>
    </cfRule>
  </conditionalFormatting>
  <conditionalFormatting sqref="L25:L38">
    <cfRule type="expression" dxfId="2248" priority="1">
      <formula>L25&gt;0</formula>
    </cfRule>
    <cfRule type="expression" dxfId="224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2"/>
  <sheetViews>
    <sheetView zoomScaleNormal="100" workbookViewId="0">
      <pane ySplit="1" topLeftCell="A74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800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-17.712912499999948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22.44</v>
      </c>
      <c r="R4" s="475">
        <v>-2.2000000000000001E-3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17952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-14170.329999999958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46737.901000001584</v>
      </c>
      <c r="R7">
        <v>501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32122.329999999958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-2.2668724017013049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8.9126559714795012E-3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35.61904761904762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1" t="s">
        <v>78</v>
      </c>
      <c r="P23" s="871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27.376799999999999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27.1524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26.928000000000001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26.703600000000002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26.479199999999999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26.254799999999999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26.0304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25.806000000000001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25.581599999999998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25.357199999999999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25.132800000000003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24.908400000000004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24.684000000000005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24.459600000000002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24.235200000000003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24.010800000000003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23.786400000000004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23.562000000000001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23.337600000000002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23.113200000000003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22.888800000000003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22.664400000000001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22.44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22.215600000000002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21.991199999999999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21.7668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21.542400000000001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21.318000000000001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21.093599999999999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20.869200000000003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20.644800000000004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20.420400000000001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20.196000000000002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19.971600000000002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19.747200000000003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19.5228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19.298400000000001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19.074000000000002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2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2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2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1290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1289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3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3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3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3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2" t="s">
        <v>1298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2"/>
      <c r="B97" s="477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72"/>
      <c r="B98" s="735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72"/>
      <c r="B99" s="735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28800</v>
      </c>
      <c r="I104" s="79"/>
      <c r="J104" s="18"/>
      <c r="K104" s="18">
        <f>SUM(K2:K103)</f>
        <v>500618.62999999995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28800</v>
      </c>
      <c r="D105" s="343"/>
      <c r="E105" s="343"/>
      <c r="F105" s="344">
        <f>SumByColor($A$105, F2:F103)</f>
        <v>472735</v>
      </c>
      <c r="G105" s="343"/>
      <c r="H105" s="343">
        <f>SumByColor($A$105, H2:H103)</f>
        <v>28800</v>
      </c>
      <c r="I105" s="343"/>
      <c r="J105" s="344"/>
      <c r="K105" s="344">
        <f>SumByColor($A$105, K2:K103)</f>
        <v>500627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6">C109*(E109-D109)</f>
        <v>-1636.4016000000038</v>
      </c>
      <c r="G109" s="39">
        <f t="shared" ref="G109:G125" si="7">D109*C109</f>
        <v>95002.401599999997</v>
      </c>
      <c r="H109" s="222">
        <f t="shared" ref="H109:H125" si="8">(E109-D109)/D109</f>
        <v>-1.7224844555929666E-2</v>
      </c>
      <c r="I109" s="39"/>
      <c r="J109" s="39"/>
      <c r="K109" s="39">
        <f t="shared" ref="K109:K172" si="9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6"/>
        <v>-5165.9999999999936</v>
      </c>
      <c r="G110" s="39">
        <f t="shared" si="7"/>
        <v>99725.999999999985</v>
      </c>
      <c r="H110" s="222">
        <f t="shared" si="8"/>
        <v>-5.1801937308224473E-2</v>
      </c>
      <c r="I110" s="39"/>
      <c r="J110" s="39"/>
      <c r="K110" s="39">
        <f t="shared" si="9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6"/>
        <v>-934.45000000001062</v>
      </c>
      <c r="G111" s="39">
        <f t="shared" si="7"/>
        <v>91409.450000000012</v>
      </c>
      <c r="H111" s="222">
        <f t="shared" si="8"/>
        <v>-1.0222684853699596E-2</v>
      </c>
      <c r="I111" s="39">
        <v>16.399999999999999</v>
      </c>
      <c r="J111" s="39"/>
      <c r="K111" s="39">
        <f t="shared" si="9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6"/>
        <v>-2694.5999999999872</v>
      </c>
      <c r="G112" s="39">
        <f t="shared" si="7"/>
        <v>99534.599999999991</v>
      </c>
      <c r="H112" s="222">
        <f t="shared" si="8"/>
        <v>-2.7071993055681011E-2</v>
      </c>
      <c r="I112" s="39">
        <v>16.25</v>
      </c>
      <c r="J112" s="39"/>
      <c r="K112" s="39">
        <f t="shared" si="9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6"/>
        <v>-2694.5999999999872</v>
      </c>
      <c r="G113" s="39">
        <f t="shared" si="7"/>
        <v>99534.599999999991</v>
      </c>
      <c r="H113" s="222">
        <f t="shared" si="8"/>
        <v>-2.7071993055681011E-2</v>
      </c>
      <c r="I113" s="39">
        <v>16.25</v>
      </c>
      <c r="J113" s="39"/>
      <c r="K113" s="39">
        <f t="shared" si="9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6"/>
        <v>-714.59999999999718</v>
      </c>
      <c r="G114" s="39">
        <f t="shared" si="7"/>
        <v>99534.599999999991</v>
      </c>
      <c r="H114" s="222">
        <f t="shared" si="8"/>
        <v>-7.1794129880463405E-3</v>
      </c>
      <c r="I114" s="39">
        <v>16.25</v>
      </c>
      <c r="J114" s="39"/>
      <c r="K114" s="39">
        <f t="shared" si="9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6"/>
        <v>-10431.900000000003</v>
      </c>
      <c r="G115" s="39">
        <f t="shared" si="7"/>
        <v>110060.9</v>
      </c>
      <c r="H115" s="223">
        <f t="shared" si="8"/>
        <v>-9.478297924149269E-2</v>
      </c>
      <c r="I115" s="39"/>
      <c r="J115" s="39"/>
      <c r="K115" s="39">
        <f t="shared" si="9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6"/>
        <v>-2595.7799999999979</v>
      </c>
      <c r="G116" s="39">
        <f t="shared" si="7"/>
        <v>99015.78</v>
      </c>
      <c r="H116" s="223">
        <f t="shared" si="8"/>
        <v>-2.6215821356959445E-2</v>
      </c>
      <c r="I116" s="39">
        <v>16.25</v>
      </c>
      <c r="J116" s="39"/>
      <c r="K116" s="39">
        <f t="shared" si="9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6"/>
        <v>-1725.6000000000072</v>
      </c>
      <c r="G117" s="39">
        <f t="shared" si="7"/>
        <v>98685.6</v>
      </c>
      <c r="H117" s="223">
        <f t="shared" si="8"/>
        <v>-1.7485833799460174E-2</v>
      </c>
      <c r="I117" s="39" t="s">
        <v>185</v>
      </c>
      <c r="J117" s="39"/>
      <c r="K117" s="39">
        <f t="shared" si="9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6"/>
        <v>-3645.600000000009</v>
      </c>
      <c r="G118" s="39">
        <f t="shared" si="7"/>
        <v>98685.6</v>
      </c>
      <c r="H118" s="223">
        <f t="shared" si="8"/>
        <v>-3.6941559862837217E-2</v>
      </c>
      <c r="I118" s="39"/>
      <c r="J118" s="39"/>
      <c r="K118" s="39">
        <f t="shared" si="9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6"/>
        <v>-6617.9999999999882</v>
      </c>
      <c r="G119" s="39">
        <f t="shared" si="7"/>
        <v>98537.999999999985</v>
      </c>
      <c r="H119" s="223">
        <f t="shared" si="8"/>
        <v>-6.7161907081531885E-2</v>
      </c>
      <c r="I119" s="39">
        <v>16.25</v>
      </c>
      <c r="J119" s="39">
        <v>41.23</v>
      </c>
      <c r="K119" s="39">
        <f t="shared" si="9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6"/>
        <v>-5177.9999999999864</v>
      </c>
      <c r="G120" s="39">
        <f t="shared" si="7"/>
        <v>98537.999999999985</v>
      </c>
      <c r="H120" s="223">
        <f t="shared" si="8"/>
        <v>-5.254825549534177E-2</v>
      </c>
      <c r="I120" s="39">
        <v>16.25</v>
      </c>
      <c r="J120" s="39">
        <v>44</v>
      </c>
      <c r="K120" s="39">
        <f t="shared" si="9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6"/>
        <v>-8316.1599999999908</v>
      </c>
      <c r="G121" s="39">
        <f t="shared" si="7"/>
        <v>104636.15999999999</v>
      </c>
      <c r="H121" s="223">
        <f t="shared" si="8"/>
        <v>-7.9476922700527156E-2</v>
      </c>
      <c r="I121" s="39"/>
      <c r="J121" s="39"/>
      <c r="K121" s="39">
        <f t="shared" si="9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6"/>
        <v>-11132.16</v>
      </c>
      <c r="G122" s="39">
        <f t="shared" si="7"/>
        <v>104636.15999999999</v>
      </c>
      <c r="H122" s="223">
        <f t="shared" si="8"/>
        <v>-0.10638922529267128</v>
      </c>
      <c r="I122" s="39"/>
      <c r="J122" s="39"/>
      <c r="K122" s="39">
        <f t="shared" si="9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6"/>
        <v>-10236.159999999996</v>
      </c>
      <c r="G123" s="39">
        <f t="shared" si="7"/>
        <v>104636.15999999999</v>
      </c>
      <c r="H123" s="223">
        <f t="shared" si="8"/>
        <v>-9.78262199224436E-2</v>
      </c>
      <c r="I123" s="39"/>
      <c r="J123" s="39"/>
      <c r="K123" s="39">
        <f t="shared" si="9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6"/>
        <v>-7164.1599999999926</v>
      </c>
      <c r="G124" s="39">
        <f t="shared" si="7"/>
        <v>104636.15999999999</v>
      </c>
      <c r="H124" s="223">
        <f t="shared" si="8"/>
        <v>-6.8467344367377322E-2</v>
      </c>
      <c r="I124" s="39"/>
      <c r="J124" s="39"/>
      <c r="K124" s="39">
        <f t="shared" si="9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6"/>
        <v>-5564.3999999999924</v>
      </c>
      <c r="G125" s="39">
        <f t="shared" si="7"/>
        <v>98444.4</v>
      </c>
      <c r="H125" s="223">
        <f t="shared" si="8"/>
        <v>-5.6523276082743074E-2</v>
      </c>
      <c r="I125" s="39">
        <v>16.25</v>
      </c>
      <c r="J125" s="39"/>
      <c r="K125" s="39">
        <f t="shared" si="9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0">C126*(E126-D126)</f>
        <v>-2453.9999999999936</v>
      </c>
      <c r="G126" s="39">
        <f t="shared" ref="G126:G139" si="11">D126*C126</f>
        <v>98334</v>
      </c>
      <c r="H126" s="223">
        <f t="shared" ref="H126:H139" si="12">(E126-D126)/D126</f>
        <v>-2.4955763011776128E-2</v>
      </c>
      <c r="I126" s="39">
        <v>16.25</v>
      </c>
      <c r="J126" s="39"/>
      <c r="K126" s="39">
        <f t="shared" si="9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0"/>
        <v>-2944.9999999999977</v>
      </c>
      <c r="G127" s="39">
        <f t="shared" si="11"/>
        <v>101525</v>
      </c>
      <c r="H127" s="222">
        <f t="shared" si="12"/>
        <v>-2.9007633587786238E-2</v>
      </c>
      <c r="I127" s="39"/>
      <c r="J127" s="39"/>
      <c r="K127" s="39">
        <f t="shared" si="9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0"/>
        <v>-8160.0000000000018</v>
      </c>
      <c r="G128" s="39">
        <f t="shared" si="11"/>
        <v>104544</v>
      </c>
      <c r="H128" s="222">
        <f t="shared" si="12"/>
        <v>-7.805325987144171E-2</v>
      </c>
      <c r="I128" s="39"/>
      <c r="J128" s="39"/>
      <c r="K128" s="39">
        <f t="shared" si="9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0"/>
        <v>-9370.8799999999992</v>
      </c>
      <c r="G129" s="39">
        <f t="shared" si="11"/>
        <v>104538.87999999999</v>
      </c>
      <c r="H129" s="222">
        <f t="shared" si="12"/>
        <v>-8.9640141543509938E-2</v>
      </c>
      <c r="I129" s="39"/>
      <c r="J129" s="39"/>
      <c r="K129" s="39">
        <f t="shared" si="9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0"/>
        <v>-12971.199999999999</v>
      </c>
      <c r="G130" s="39">
        <f t="shared" si="11"/>
        <v>108714.2</v>
      </c>
      <c r="H130" s="222">
        <f t="shared" si="12"/>
        <v>-0.11931468014298041</v>
      </c>
      <c r="I130" s="39"/>
      <c r="J130" s="39"/>
      <c r="K130" s="39">
        <f t="shared" si="9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0"/>
        <v>-12971.199999999999</v>
      </c>
      <c r="G131" s="39">
        <f t="shared" si="11"/>
        <v>108714.2</v>
      </c>
      <c r="H131" s="222">
        <f t="shared" si="12"/>
        <v>-0.11931468014298041</v>
      </c>
      <c r="I131" s="39"/>
      <c r="J131" s="39"/>
      <c r="K131" s="39">
        <f t="shared" si="9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0"/>
        <v>-11059.20000000001</v>
      </c>
      <c r="G132" s="39">
        <f t="shared" si="11"/>
        <v>104435.20000000001</v>
      </c>
      <c r="H132" s="222">
        <f t="shared" si="12"/>
        <v>-0.1058953303100871</v>
      </c>
      <c r="I132" s="39"/>
      <c r="J132" s="39"/>
      <c r="K132" s="39">
        <f t="shared" si="9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0"/>
        <v>-11763.200000000006</v>
      </c>
      <c r="G133" s="39">
        <f t="shared" si="11"/>
        <v>104435.20000000001</v>
      </c>
      <c r="H133" s="222">
        <f t="shared" si="12"/>
        <v>-0.11263635249417826</v>
      </c>
      <c r="I133" s="39"/>
      <c r="J133" s="39"/>
      <c r="K133" s="39">
        <f t="shared" si="9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0"/>
        <v>-12572.174999999994</v>
      </c>
      <c r="G134" s="39">
        <f t="shared" si="11"/>
        <v>106292.02499999999</v>
      </c>
      <c r="H134" s="222">
        <f t="shared" si="12"/>
        <v>-0.11827956989247307</v>
      </c>
      <c r="I134" s="39"/>
      <c r="J134" s="39"/>
      <c r="K134" s="39">
        <f t="shared" si="9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0"/>
        <v>-12518.400000000009</v>
      </c>
      <c r="G135" s="39">
        <f t="shared" si="11"/>
        <v>104358.40000000001</v>
      </c>
      <c r="H135" s="222">
        <f t="shared" si="12"/>
        <v>-0.11995584447442667</v>
      </c>
      <c r="I135" s="39"/>
      <c r="J135" s="39"/>
      <c r="K135" s="39">
        <f t="shared" si="9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0"/>
        <v>-13735.000000000005</v>
      </c>
      <c r="G136" s="39">
        <f t="shared" si="11"/>
        <v>108607</v>
      </c>
      <c r="H136" s="222">
        <f t="shared" si="12"/>
        <v>-0.1264651449722394</v>
      </c>
      <c r="I136" s="39"/>
      <c r="J136" s="39"/>
      <c r="K136" s="39">
        <f t="shared" si="9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0"/>
        <v>-10918.400000000009</v>
      </c>
      <c r="G137" s="39">
        <f t="shared" si="11"/>
        <v>104230.40000000001</v>
      </c>
      <c r="H137" s="222">
        <f t="shared" si="12"/>
        <v>-0.10475254820090883</v>
      </c>
      <c r="I137" s="39"/>
      <c r="J137" s="39"/>
      <c r="K137" s="39">
        <f t="shared" si="9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0"/>
        <v>-17850.000000000004</v>
      </c>
      <c r="G138" s="39">
        <f t="shared" si="11"/>
        <v>112350</v>
      </c>
      <c r="H138" s="222">
        <f t="shared" si="12"/>
        <v>-0.15887850467289724</v>
      </c>
      <c r="I138" s="39"/>
      <c r="J138" s="39"/>
      <c r="K138" s="39">
        <f t="shared" si="9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0"/>
        <v>-20912.000000000007</v>
      </c>
      <c r="G139" s="39">
        <f t="shared" si="11"/>
        <v>124992</v>
      </c>
      <c r="H139" s="222">
        <f t="shared" si="12"/>
        <v>-0.16730670762928831</v>
      </c>
      <c r="I139" s="39"/>
      <c r="J139" s="39"/>
      <c r="K139" s="39">
        <f t="shared" si="9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3">C140*(E140-D140)</f>
        <v>-29872</v>
      </c>
      <c r="G140" s="39">
        <f t="shared" ref="G140:G150" si="14">D140*C140</f>
        <v>124672</v>
      </c>
      <c r="H140" s="222">
        <f t="shared" ref="H140:H150" si="15">(E140-D140)/D140</f>
        <v>-0.2396047227926078</v>
      </c>
      <c r="I140" s="39"/>
      <c r="J140" s="39"/>
      <c r="K140" s="39">
        <f t="shared" si="9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3"/>
        <v>-26813.999999999996</v>
      </c>
      <c r="G141" s="39">
        <f t="shared" si="14"/>
        <v>127100</v>
      </c>
      <c r="H141" s="222">
        <f t="shared" si="15"/>
        <v>-0.21096774193548384</v>
      </c>
      <c r="I141" s="39"/>
      <c r="J141" s="39"/>
      <c r="K141" s="39">
        <f t="shared" si="9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3"/>
        <v>-25706.400000000001</v>
      </c>
      <c r="G142" s="39">
        <f t="shared" si="14"/>
        <v>124586.4</v>
      </c>
      <c r="H142" s="222">
        <f t="shared" si="15"/>
        <v>-0.20633391766677586</v>
      </c>
      <c r="I142" s="39"/>
      <c r="J142" s="39"/>
      <c r="K142" s="39">
        <f t="shared" si="9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3"/>
        <v>-24055.999999999996</v>
      </c>
      <c r="G143" s="39">
        <f t="shared" si="14"/>
        <v>124136</v>
      </c>
      <c r="H143" s="222">
        <f t="shared" si="15"/>
        <v>-0.19378745891602756</v>
      </c>
      <c r="I143" s="39"/>
      <c r="J143" s="39"/>
      <c r="K143" s="39">
        <f t="shared" si="9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3"/>
        <v>-20935.999999999993</v>
      </c>
      <c r="G144" s="39">
        <f t="shared" si="14"/>
        <v>124136</v>
      </c>
      <c r="H144" s="222">
        <f t="shared" si="15"/>
        <v>-0.16865373461364949</v>
      </c>
      <c r="I144" s="39"/>
      <c r="J144" s="39"/>
      <c r="K144" s="39">
        <f t="shared" si="9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3"/>
        <v>-37558.000000000007</v>
      </c>
      <c r="G145" s="39">
        <f t="shared" si="14"/>
        <v>134301</v>
      </c>
      <c r="H145" s="222">
        <f t="shared" si="15"/>
        <v>-0.27965540092776675</v>
      </c>
      <c r="I145" s="39"/>
      <c r="J145" s="39"/>
      <c r="K145" s="39">
        <f t="shared" si="9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3"/>
        <v>-34028.48000000001</v>
      </c>
      <c r="G146" s="39">
        <f t="shared" si="14"/>
        <v>130950.48000000001</v>
      </c>
      <c r="H146" s="222">
        <f t="shared" si="15"/>
        <v>-0.25985761946042513</v>
      </c>
      <c r="I146" s="39"/>
      <c r="J146" s="39"/>
      <c r="K146" s="39">
        <f t="shared" si="9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3"/>
        <v>-31184.600000000006</v>
      </c>
      <c r="G147" s="39">
        <f t="shared" si="14"/>
        <v>126304.6</v>
      </c>
      <c r="H147" s="222">
        <f t="shared" si="15"/>
        <v>-0.24689995455430766</v>
      </c>
      <c r="I147" s="39"/>
      <c r="J147" s="39"/>
      <c r="K147" s="39">
        <f t="shared" si="9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3"/>
        <v>-35199.800000000003</v>
      </c>
      <c r="G148" s="39">
        <f t="shared" si="14"/>
        <v>130745.79999999999</v>
      </c>
      <c r="H148" s="222">
        <f t="shared" si="15"/>
        <v>-0.26922317963559822</v>
      </c>
      <c r="I148" s="39"/>
      <c r="J148" s="39"/>
      <c r="K148" s="39">
        <f t="shared" si="9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3"/>
        <v>-33566.69999999999</v>
      </c>
      <c r="G149" s="39">
        <f t="shared" si="14"/>
        <v>126226.7</v>
      </c>
      <c r="H149" s="222">
        <f t="shared" si="15"/>
        <v>-0.26592392893104227</v>
      </c>
      <c r="I149" s="39"/>
      <c r="J149" s="39"/>
      <c r="K149" s="39">
        <f t="shared" si="9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3"/>
        <v>-27280</v>
      </c>
      <c r="G150" s="39">
        <f t="shared" si="14"/>
        <v>123440</v>
      </c>
      <c r="H150" s="222">
        <f t="shared" si="15"/>
        <v>-0.22099805573558004</v>
      </c>
      <c r="I150" s="39">
        <v>15</v>
      </c>
      <c r="J150" s="39"/>
      <c r="K150" s="39">
        <f t="shared" si="9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6">C151*(E151-D151)</f>
        <v>-21599.999999999993</v>
      </c>
      <c r="G151" s="39">
        <f t="shared" ref="G151:G157" si="17">D151*C151</f>
        <v>123440</v>
      </c>
      <c r="H151" s="222">
        <f t="shared" ref="H151:H157" si="18">(E151-D151)/D151</f>
        <v>-0.17498379779650028</v>
      </c>
      <c r="I151" s="39">
        <v>15</v>
      </c>
      <c r="J151" s="39"/>
      <c r="K151" s="39">
        <f t="shared" si="9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6"/>
        <v>-20774.999999999996</v>
      </c>
      <c r="G152" s="39">
        <f t="shared" si="17"/>
        <v>117000</v>
      </c>
      <c r="H152" s="222">
        <f t="shared" si="18"/>
        <v>-0.17756410256410254</v>
      </c>
      <c r="I152" s="39"/>
      <c r="J152" s="39"/>
      <c r="K152" s="39">
        <f t="shared" si="9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6"/>
        <v>-20986.000000000007</v>
      </c>
      <c r="G153" s="39">
        <f t="shared" si="17"/>
        <v>110516</v>
      </c>
      <c r="H153" s="222">
        <f t="shared" si="18"/>
        <v>-0.1898910564986066</v>
      </c>
      <c r="I153" s="39">
        <v>15.5</v>
      </c>
      <c r="J153" s="39"/>
      <c r="K153" s="39">
        <f t="shared" si="9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6"/>
        <v>-16770.100000000002</v>
      </c>
      <c r="G154" s="39">
        <f t="shared" si="17"/>
        <v>106550.1</v>
      </c>
      <c r="H154" s="222">
        <f t="shared" si="18"/>
        <v>-0.15739168710306231</v>
      </c>
      <c r="I154" s="39">
        <v>15.5</v>
      </c>
      <c r="J154" s="39"/>
      <c r="K154" s="39">
        <f t="shared" si="9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6"/>
        <v>-14547.199999999997</v>
      </c>
      <c r="G155" s="39">
        <f t="shared" si="17"/>
        <v>102419.2</v>
      </c>
      <c r="H155" s="222">
        <f t="shared" si="18"/>
        <v>-0.14203586827469847</v>
      </c>
      <c r="I155" s="39"/>
      <c r="J155" s="39"/>
      <c r="K155" s="39">
        <f t="shared" si="9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6"/>
        <v>-15803.960000000003</v>
      </c>
      <c r="G156" s="39">
        <f t="shared" si="17"/>
        <v>106454.95999999999</v>
      </c>
      <c r="H156" s="222">
        <f t="shared" si="18"/>
        <v>-0.14845677458335435</v>
      </c>
      <c r="I156" s="39">
        <v>15.5</v>
      </c>
      <c r="J156" s="39"/>
      <c r="K156" s="39">
        <f t="shared" si="9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6"/>
        <v>-14272.000000000004</v>
      </c>
      <c r="G157" s="39">
        <f t="shared" si="17"/>
        <v>102336</v>
      </c>
      <c r="H157" s="222">
        <f t="shared" si="18"/>
        <v>-0.13946216385240778</v>
      </c>
      <c r="I157" s="39"/>
      <c r="J157" s="39"/>
      <c r="K157" s="39">
        <f t="shared" si="9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9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9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19">C160*(E160-D160)</f>
        <v>-15103.999999999996</v>
      </c>
      <c r="G160" s="39">
        <f t="shared" ref="G160:G172" si="20">D160*C160</f>
        <v>102336</v>
      </c>
      <c r="H160" s="222">
        <f t="shared" ref="H160:H172" si="21">(E160-D160)/D160</f>
        <v>-0.14759224515322072</v>
      </c>
      <c r="I160" s="39"/>
      <c r="J160" s="39"/>
      <c r="K160" s="39">
        <f t="shared" si="9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19"/>
        <v>-7326.6000000000095</v>
      </c>
      <c r="G161" s="39">
        <f t="shared" si="20"/>
        <v>96546.6</v>
      </c>
      <c r="H161" s="222">
        <f t="shared" si="21"/>
        <v>-7.5886670271143777E-2</v>
      </c>
      <c r="I161" s="193" t="s">
        <v>744</v>
      </c>
      <c r="J161" s="39"/>
      <c r="K161" s="39">
        <f t="shared" si="9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19"/>
        <v>-3066.5999999999913</v>
      </c>
      <c r="G162" s="39">
        <f t="shared" si="20"/>
        <v>91872.599999999991</v>
      </c>
      <c r="H162" s="222">
        <f t="shared" si="21"/>
        <v>-3.337883112048632E-2</v>
      </c>
      <c r="I162" s="39"/>
      <c r="J162" s="39"/>
      <c r="K162" s="39">
        <f t="shared" si="9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19"/>
        <v>1209.5999999999863</v>
      </c>
      <c r="G163" s="39">
        <f t="shared" si="20"/>
        <v>90238.400000000009</v>
      </c>
      <c r="H163" s="222">
        <f t="shared" si="21"/>
        <v>1.3404492987464163E-2</v>
      </c>
      <c r="I163" s="39"/>
      <c r="J163" s="39"/>
      <c r="K163" s="39">
        <f t="shared" si="9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19"/>
        <v>-1757.8799999999937</v>
      </c>
      <c r="G164" s="39">
        <f t="shared" si="20"/>
        <v>91817.88</v>
      </c>
      <c r="H164" s="222">
        <f t="shared" si="21"/>
        <v>-1.9145290655806842E-2</v>
      </c>
      <c r="I164" s="39"/>
      <c r="J164" s="39"/>
      <c r="K164" s="39">
        <f t="shared" si="9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19"/>
        <v>-7319.9999999999927</v>
      </c>
      <c r="G165" s="39">
        <f t="shared" si="20"/>
        <v>96359.999999999985</v>
      </c>
      <c r="H165" s="222">
        <f t="shared" si="21"/>
        <v>-7.5965130759651237E-2</v>
      </c>
      <c r="I165" s="39">
        <v>15.75</v>
      </c>
      <c r="J165" s="39">
        <v>52.87</v>
      </c>
      <c r="K165" s="39">
        <f t="shared" si="9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19"/>
        <v>-9216.0000000000073</v>
      </c>
      <c r="G166" s="39">
        <f t="shared" si="20"/>
        <v>102144</v>
      </c>
      <c r="H166" s="222">
        <f t="shared" si="21"/>
        <v>-9.0225563909774514E-2</v>
      </c>
      <c r="I166" s="39"/>
      <c r="J166" s="39"/>
      <c r="K166" s="39">
        <f t="shared" si="9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19"/>
        <v>-7385.9999999999991</v>
      </c>
      <c r="G167" s="39">
        <f t="shared" si="20"/>
        <v>96066</v>
      </c>
      <c r="H167" s="222">
        <f t="shared" si="21"/>
        <v>-7.6884641808756482E-2</v>
      </c>
      <c r="I167" s="39"/>
      <c r="J167" s="39"/>
      <c r="K167" s="39">
        <f t="shared" si="9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19"/>
        <v>-7923.9000000000078</v>
      </c>
      <c r="G168" s="39">
        <f t="shared" si="20"/>
        <v>97532.900000000009</v>
      </c>
      <c r="H168" s="222">
        <f t="shared" si="21"/>
        <v>-8.1243354806429496E-2</v>
      </c>
      <c r="I168" s="39"/>
      <c r="J168" s="39"/>
      <c r="K168" s="39">
        <f t="shared" si="9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19"/>
        <v>-5536.8000000000029</v>
      </c>
      <c r="G169" s="39">
        <f t="shared" si="20"/>
        <v>96016.8</v>
      </c>
      <c r="H169" s="222">
        <f t="shared" si="21"/>
        <v>-5.7664908640987854E-2</v>
      </c>
      <c r="I169" s="39"/>
      <c r="J169" s="39"/>
      <c r="K169" s="39">
        <f t="shared" si="9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19"/>
        <v>-4650.0000000000018</v>
      </c>
      <c r="G170" s="39">
        <f t="shared" si="20"/>
        <v>95730</v>
      </c>
      <c r="H170" s="222">
        <f t="shared" si="21"/>
        <v>-4.8574114697586983E-2</v>
      </c>
      <c r="I170" s="193" t="s">
        <v>751</v>
      </c>
      <c r="J170" s="39">
        <v>56.3</v>
      </c>
      <c r="K170" s="39">
        <f t="shared" si="9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19"/>
        <v>-3752.6000000000013</v>
      </c>
      <c r="G171" s="39">
        <f t="shared" si="20"/>
        <v>92666.6</v>
      </c>
      <c r="H171" s="222">
        <f t="shared" si="21"/>
        <v>-4.0495712586843605E-2</v>
      </c>
      <c r="I171" s="39"/>
      <c r="J171" s="39"/>
      <c r="K171" s="39">
        <f t="shared" si="9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19"/>
        <v>-3112.2000000000066</v>
      </c>
      <c r="G172" s="39">
        <f t="shared" si="20"/>
        <v>91120.2</v>
      </c>
      <c r="H172" s="222">
        <f t="shared" si="21"/>
        <v>-3.4154885524834304E-2</v>
      </c>
      <c r="I172" s="39"/>
      <c r="J172" s="39"/>
      <c r="K172" s="39">
        <f t="shared" si="9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2">C173*(E173-D173)</f>
        <v>190.39999999999395</v>
      </c>
      <c r="G173" s="39">
        <f t="shared" ref="G173:G181" si="23">D173*C173</f>
        <v>89521.600000000006</v>
      </c>
      <c r="H173" s="222">
        <f t="shared" ref="H173:H181" si="24">(E173-D173)/D173</f>
        <v>2.1268610033778881E-3</v>
      </c>
      <c r="I173" s="39"/>
      <c r="J173" s="39">
        <v>66</v>
      </c>
      <c r="K173" s="39">
        <f t="shared" ref="K173:K236" si="25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2"/>
        <v>1864.5000000000023</v>
      </c>
      <c r="G174" s="39">
        <f t="shared" si="23"/>
        <v>87895.5</v>
      </c>
      <c r="H174" s="222">
        <f t="shared" si="24"/>
        <v>2.1212690069457505E-2</v>
      </c>
      <c r="I174" s="39"/>
      <c r="J174" s="39"/>
      <c r="K174" s="39">
        <f t="shared" si="25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2"/>
        <v>4410.0000000000073</v>
      </c>
      <c r="G175" s="39">
        <f t="shared" si="23"/>
        <v>79590</v>
      </c>
      <c r="H175" s="222">
        <f t="shared" si="24"/>
        <v>5.5408970976253392E-2</v>
      </c>
      <c r="I175" s="39"/>
      <c r="J175" s="39"/>
      <c r="K175" s="39">
        <f t="shared" si="25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2"/>
        <v>5630.4000000000005</v>
      </c>
      <c r="G176" s="39">
        <f t="shared" si="23"/>
        <v>76209.600000000006</v>
      </c>
      <c r="H176" s="222">
        <f t="shared" si="24"/>
        <v>7.3880456005542605E-2</v>
      </c>
      <c r="I176" s="39"/>
      <c r="J176" s="39"/>
      <c r="K176" s="39">
        <f t="shared" si="25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2"/>
        <v>5438.4000000000042</v>
      </c>
      <c r="G177" s="39">
        <f t="shared" si="23"/>
        <v>76209.600000000006</v>
      </c>
      <c r="H177" s="222">
        <f t="shared" si="24"/>
        <v>7.136108836681998E-2</v>
      </c>
      <c r="I177" s="39"/>
      <c r="J177" s="39">
        <v>69.88</v>
      </c>
      <c r="K177" s="39">
        <f t="shared" si="25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2"/>
        <v>7211.5389999999961</v>
      </c>
      <c r="G178" s="39">
        <f t="shared" si="23"/>
        <v>74474.460999999996</v>
      </c>
      <c r="H178" s="222">
        <f t="shared" si="24"/>
        <v>9.6832375866406015E-2</v>
      </c>
      <c r="I178" s="39"/>
      <c r="J178" s="39"/>
      <c r="K178" s="39">
        <f t="shared" si="25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2"/>
        <v>8574.5390000000079</v>
      </c>
      <c r="G179" s="39">
        <f t="shared" si="23"/>
        <v>74474.460999999996</v>
      </c>
      <c r="H179" s="222">
        <f t="shared" si="24"/>
        <v>0.11513395175830825</v>
      </c>
      <c r="I179" s="39"/>
      <c r="J179" s="39">
        <v>73</v>
      </c>
      <c r="K179" s="39">
        <f t="shared" si="25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2"/>
        <v>10672.000000000002</v>
      </c>
      <c r="G180" s="39">
        <f t="shared" si="23"/>
        <v>72680</v>
      </c>
      <c r="H180" s="222">
        <f t="shared" si="24"/>
        <v>0.14683544303797469</v>
      </c>
      <c r="I180" s="39"/>
      <c r="J180" s="39"/>
      <c r="K180" s="39">
        <f t="shared" si="25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2"/>
        <v>9614</v>
      </c>
      <c r="G181" s="39">
        <f t="shared" si="23"/>
        <v>72680</v>
      </c>
      <c r="H181" s="222">
        <f t="shared" si="24"/>
        <v>0.13227848101265821</v>
      </c>
      <c r="I181" s="39"/>
      <c r="J181" s="39">
        <v>59.81</v>
      </c>
      <c r="K181" s="39">
        <f t="shared" si="25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6">C182*(E182-D182)</f>
        <v>10350</v>
      </c>
      <c r="G182" s="39">
        <f t="shared" ref="G182:G189" si="27">D182*C182</f>
        <v>72680</v>
      </c>
      <c r="H182" s="222">
        <f t="shared" ref="H182:H189" si="28">(E182-D182)/D182</f>
        <v>0.14240506329113922</v>
      </c>
      <c r="I182" s="39"/>
      <c r="J182" s="39">
        <v>73.349999999999994</v>
      </c>
      <c r="K182" s="39">
        <f t="shared" si="25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6"/>
        <v>12851.388000000006</v>
      </c>
      <c r="G183" s="39">
        <f t="shared" si="27"/>
        <v>65882.411999999997</v>
      </c>
      <c r="H183" s="222">
        <f t="shared" si="28"/>
        <v>0.19506553585196615</v>
      </c>
      <c r="I183" s="39"/>
      <c r="J183" s="39"/>
      <c r="K183" s="39">
        <f t="shared" si="25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6"/>
        <v>13795.270000000004</v>
      </c>
      <c r="G184" s="39">
        <f t="shared" si="27"/>
        <v>63366.729999999996</v>
      </c>
      <c r="H184" s="222">
        <f t="shared" si="28"/>
        <v>0.21770525321410786</v>
      </c>
      <c r="I184" s="39"/>
      <c r="J184" s="39">
        <v>76.94</v>
      </c>
      <c r="K184" s="39">
        <f t="shared" si="25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6"/>
        <v>11394.999999999995</v>
      </c>
      <c r="G185" s="39">
        <f t="shared" si="27"/>
        <v>67037</v>
      </c>
      <c r="H185" s="222">
        <f t="shared" si="28"/>
        <v>0.1699807568954457</v>
      </c>
      <c r="I185" s="39"/>
      <c r="J185" s="39"/>
      <c r="K185" s="39">
        <f t="shared" si="25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6"/>
        <v>11393.999999999993</v>
      </c>
      <c r="G186" s="39">
        <f t="shared" si="27"/>
        <v>70686</v>
      </c>
      <c r="H186" s="222">
        <f t="shared" si="28"/>
        <v>0.16119174942704342</v>
      </c>
      <c r="I186" s="39"/>
      <c r="J186" s="39"/>
      <c r="K186" s="39">
        <f t="shared" si="25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6"/>
        <v>13079.000000000005</v>
      </c>
      <c r="G187" s="39">
        <f t="shared" si="27"/>
        <v>63181</v>
      </c>
      <c r="H187" s="222">
        <f t="shared" si="28"/>
        <v>0.20700843608046732</v>
      </c>
      <c r="I187" s="39"/>
      <c r="J187" s="39"/>
      <c r="K187" s="39">
        <f t="shared" si="25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6"/>
        <v>14675.999999999995</v>
      </c>
      <c r="G188" s="39">
        <f t="shared" si="27"/>
        <v>61284</v>
      </c>
      <c r="H188" s="222">
        <f t="shared" si="28"/>
        <v>0.2394752300763657</v>
      </c>
      <c r="I188" s="39"/>
      <c r="J188" s="39">
        <v>66.36</v>
      </c>
      <c r="K188" s="39">
        <f t="shared" si="25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6"/>
        <v>15667.999999999993</v>
      </c>
      <c r="G189" s="39">
        <f t="shared" si="27"/>
        <v>61212</v>
      </c>
      <c r="H189" s="222">
        <f t="shared" si="28"/>
        <v>0.25596288309481785</v>
      </c>
      <c r="I189" s="39"/>
      <c r="J189" s="39">
        <v>70.61</v>
      </c>
      <c r="K189" s="39">
        <f t="shared" si="25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5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29">C191*(E191-D191)</f>
        <v>14144.999999999996</v>
      </c>
      <c r="G191" s="39">
        <f t="shared" ref="G191:G204" si="30">D191*C191</f>
        <v>63099</v>
      </c>
      <c r="H191" s="222">
        <f t="shared" ref="H191:H204" si="31">(E191-D191)/D191</f>
        <v>0.22417153996101358</v>
      </c>
      <c r="I191" s="39"/>
      <c r="J191" s="39">
        <v>62.61</v>
      </c>
      <c r="K191" s="39">
        <f t="shared" si="25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29"/>
        <v>10833.599999999989</v>
      </c>
      <c r="G192" s="39">
        <f t="shared" si="30"/>
        <v>75854.400000000009</v>
      </c>
      <c r="H192" s="222">
        <f t="shared" si="31"/>
        <v>0.14282098335759019</v>
      </c>
      <c r="I192" s="39"/>
      <c r="J192" s="39"/>
      <c r="K192" s="39">
        <f t="shared" si="25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29"/>
        <v>8229.9999999999945</v>
      </c>
      <c r="G193" s="39">
        <f t="shared" si="30"/>
        <v>79370</v>
      </c>
      <c r="H193" s="222">
        <f t="shared" si="31"/>
        <v>0.10369157112259034</v>
      </c>
      <c r="I193" s="39"/>
      <c r="J193" s="39"/>
      <c r="K193" s="39">
        <f t="shared" si="25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29"/>
        <v>-1044.9999999999973</v>
      </c>
      <c r="G194" s="39">
        <f t="shared" si="30"/>
        <v>87285</v>
      </c>
      <c r="H194" s="222">
        <f t="shared" si="31"/>
        <v>-1.1972274732199088E-2</v>
      </c>
      <c r="I194" s="39"/>
      <c r="J194" s="39">
        <v>32.950000000000003</v>
      </c>
      <c r="K194" s="39">
        <f t="shared" si="25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29"/>
        <v>-1887.6000000000026</v>
      </c>
      <c r="G195" s="39">
        <f t="shared" si="30"/>
        <v>94947.6</v>
      </c>
      <c r="H195" s="222">
        <f t="shared" si="31"/>
        <v>-1.9880439316001697E-2</v>
      </c>
      <c r="I195" s="39"/>
      <c r="J195" s="39"/>
      <c r="K195" s="39">
        <f t="shared" si="25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29"/>
        <v>-1869.9999999999993</v>
      </c>
      <c r="G196" s="39">
        <f t="shared" si="30"/>
        <v>87175</v>
      </c>
      <c r="H196" s="222">
        <f t="shared" si="31"/>
        <v>-2.1451104100946364E-2</v>
      </c>
      <c r="I196" s="39"/>
      <c r="J196" s="39"/>
      <c r="K196" s="39">
        <f t="shared" si="25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29"/>
        <v>-1715.9999999999975</v>
      </c>
      <c r="G197" s="39">
        <f t="shared" si="30"/>
        <v>94776</v>
      </c>
      <c r="H197" s="222">
        <f t="shared" si="31"/>
        <v>-1.8105849582172675E-2</v>
      </c>
      <c r="I197" s="39">
        <v>15.75</v>
      </c>
      <c r="J197" s="39"/>
      <c r="K197" s="39">
        <f t="shared" si="25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29"/>
        <v>-1732.4999999999973</v>
      </c>
      <c r="G198" s="39">
        <f t="shared" si="30"/>
        <v>87037.5</v>
      </c>
      <c r="H198" s="222">
        <f t="shared" si="31"/>
        <v>-1.990521327014215E-2</v>
      </c>
      <c r="I198" s="39"/>
      <c r="J198" s="39"/>
      <c r="K198" s="39">
        <f t="shared" si="25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29"/>
        <v>2500</v>
      </c>
      <c r="G199" s="39">
        <f t="shared" si="30"/>
        <v>78850</v>
      </c>
      <c r="H199" s="222">
        <f t="shared" si="31"/>
        <v>3.1705770450221944E-2</v>
      </c>
      <c r="I199" s="39"/>
      <c r="J199" s="39"/>
      <c r="K199" s="39">
        <f t="shared" si="25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29"/>
        <v>3189.9999999999995</v>
      </c>
      <c r="G200" s="39">
        <f t="shared" si="30"/>
        <v>78410</v>
      </c>
      <c r="H200" s="222">
        <f t="shared" si="31"/>
        <v>4.0683586277260549E-2</v>
      </c>
      <c r="I200" s="39"/>
      <c r="J200" s="39"/>
      <c r="K200" s="39">
        <f t="shared" si="25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29"/>
        <v>10.999999999993904</v>
      </c>
      <c r="G201" s="39">
        <f t="shared" si="30"/>
        <v>86284</v>
      </c>
      <c r="H201" s="222">
        <f t="shared" si="31"/>
        <v>1.2748597654250966E-4</v>
      </c>
      <c r="I201" s="39"/>
      <c r="J201" s="39"/>
      <c r="K201" s="39">
        <f t="shared" si="25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29"/>
        <v>2705.9999999999995</v>
      </c>
      <c r="G202" s="39">
        <f t="shared" si="30"/>
        <v>78194</v>
      </c>
      <c r="H202" s="222">
        <f t="shared" si="31"/>
        <v>3.4606235772565663E-2</v>
      </c>
      <c r="I202" s="39"/>
      <c r="J202" s="39"/>
      <c r="K202" s="39">
        <f t="shared" si="25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29"/>
        <v>797.50000000000739</v>
      </c>
      <c r="G203" s="39">
        <f t="shared" si="30"/>
        <v>86102.5</v>
      </c>
      <c r="H203" s="222">
        <f t="shared" si="31"/>
        <v>9.2622165442351554E-3</v>
      </c>
      <c r="I203" s="39"/>
      <c r="J203" s="39"/>
      <c r="K203" s="39">
        <f t="shared" si="25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29"/>
        <v>-2021.9999999999984</v>
      </c>
      <c r="G204" s="39">
        <f t="shared" si="30"/>
        <v>93822</v>
      </c>
      <c r="H204" s="222">
        <f t="shared" si="31"/>
        <v>-2.1551448487561537E-2</v>
      </c>
      <c r="I204" s="193" t="s">
        <v>921</v>
      </c>
      <c r="J204" s="39"/>
      <c r="K204" s="39">
        <f t="shared" si="25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5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5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5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2">C208*(E208-D208)</f>
        <v>-2316.8000000000006</v>
      </c>
      <c r="G208" s="39">
        <f t="shared" ref="G208:G214" si="33">D208*C208</f>
        <v>99724.800000000003</v>
      </c>
      <c r="H208" s="222">
        <f t="shared" ref="H208:H214" si="34">(E208-D208)/D208</f>
        <v>-2.3231934283147227E-2</v>
      </c>
      <c r="I208" s="39"/>
      <c r="J208" s="39"/>
      <c r="K208" s="39">
        <f t="shared" si="25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2"/>
        <v>-4607.9999999999927</v>
      </c>
      <c r="G209" s="39">
        <f t="shared" si="33"/>
        <v>99456</v>
      </c>
      <c r="H209" s="222">
        <f t="shared" si="34"/>
        <v>-4.633204633204626E-2</v>
      </c>
      <c r="I209" s="39"/>
      <c r="J209" s="39"/>
      <c r="K209" s="39">
        <f t="shared" si="25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2"/>
        <v>2820.0000000000005</v>
      </c>
      <c r="G210" s="39">
        <f t="shared" si="33"/>
        <v>77080</v>
      </c>
      <c r="H210" s="222">
        <f t="shared" si="34"/>
        <v>3.6585365853658541E-2</v>
      </c>
      <c r="I210" s="39"/>
      <c r="J210" s="39"/>
      <c r="K210" s="39">
        <f t="shared" si="25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2"/>
        <v>4823.9999999999955</v>
      </c>
      <c r="G211" s="39">
        <f t="shared" si="33"/>
        <v>73800</v>
      </c>
      <c r="H211" s="222">
        <f t="shared" si="34"/>
        <v>6.5365853658536519E-2</v>
      </c>
      <c r="I211" s="39"/>
      <c r="J211" s="39"/>
      <c r="K211" s="39">
        <f t="shared" si="25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2"/>
        <v>2516.7999999999997</v>
      </c>
      <c r="G212" s="39">
        <f t="shared" si="33"/>
        <v>80163.199999999997</v>
      </c>
      <c r="H212" s="222">
        <f t="shared" si="34"/>
        <v>3.1395952257394916E-2</v>
      </c>
      <c r="I212" s="39"/>
      <c r="J212" s="39"/>
      <c r="K212" s="39">
        <f t="shared" si="25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2"/>
        <v>3146.3999999999996</v>
      </c>
      <c r="G213" s="39">
        <f t="shared" si="33"/>
        <v>73749.599999999991</v>
      </c>
      <c r="H213" s="222">
        <f t="shared" si="34"/>
        <v>4.2663282241530799E-2</v>
      </c>
      <c r="I213" s="39"/>
      <c r="J213" s="39"/>
      <c r="K213" s="39">
        <f t="shared" si="25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2"/>
        <v>1909.9999999999984</v>
      </c>
      <c r="G214" s="39">
        <f t="shared" si="33"/>
        <v>76890</v>
      </c>
      <c r="H214" s="222">
        <f t="shared" si="34"/>
        <v>2.4840681493041986E-2</v>
      </c>
      <c r="I214" s="39"/>
      <c r="J214" s="39"/>
      <c r="K214" s="39">
        <f t="shared" si="25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5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5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5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5">C218*(E218-D218)</f>
        <v>3859.9999999999923</v>
      </c>
      <c r="G218" s="39">
        <f t="shared" ref="G218:G223" si="36">D218*C218</f>
        <v>76790</v>
      </c>
      <c r="H218" s="222">
        <f t="shared" ref="H218:H223" si="37">(E218-D218)/D218</f>
        <v>5.0266961843990002E-2</v>
      </c>
      <c r="I218" s="39"/>
      <c r="J218" s="39"/>
      <c r="K218" s="39">
        <f t="shared" si="25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5"/>
        <v>3863.9999999999986</v>
      </c>
      <c r="G219" s="39">
        <f t="shared" si="36"/>
        <v>73560</v>
      </c>
      <c r="H219" s="222">
        <f t="shared" si="37"/>
        <v>5.2528548123980411E-2</v>
      </c>
      <c r="I219" s="39"/>
      <c r="J219" s="39"/>
      <c r="K219" s="39">
        <f t="shared" si="25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5"/>
        <v>1150.000000000002</v>
      </c>
      <c r="G220" s="39">
        <f t="shared" si="36"/>
        <v>76700</v>
      </c>
      <c r="H220" s="222">
        <f t="shared" si="37"/>
        <v>1.4993481095176038E-2</v>
      </c>
      <c r="I220" s="39"/>
      <c r="J220" s="39"/>
      <c r="K220" s="39">
        <f t="shared" si="25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5"/>
        <v>1216.8</v>
      </c>
      <c r="G221" s="39">
        <f t="shared" si="36"/>
        <v>79747.199999999997</v>
      </c>
      <c r="H221" s="222">
        <f t="shared" si="37"/>
        <v>1.5258215962441313E-2</v>
      </c>
      <c r="I221" s="39"/>
      <c r="J221" s="39"/>
      <c r="K221" s="39">
        <f t="shared" si="25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5"/>
        <v>3408.0000000000041</v>
      </c>
      <c r="G222" s="39">
        <f t="shared" si="36"/>
        <v>73392</v>
      </c>
      <c r="H222" s="222">
        <f t="shared" si="37"/>
        <v>4.6435578809679585E-2</v>
      </c>
      <c r="I222" s="39"/>
      <c r="J222" s="39"/>
      <c r="K222" s="39">
        <f t="shared" si="25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5"/>
        <v>7244</v>
      </c>
      <c r="G223" s="39">
        <f t="shared" si="36"/>
        <v>59956</v>
      </c>
      <c r="H223" s="222">
        <f t="shared" si="37"/>
        <v>0.1208219360864634</v>
      </c>
      <c r="I223" s="39">
        <v>14.5</v>
      </c>
      <c r="J223" s="39"/>
      <c r="K223" s="39">
        <f t="shared" si="25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38">C224*(E224-D224)</f>
        <v>5720.0000000000109</v>
      </c>
      <c r="G224" s="39">
        <f t="shared" ref="G224:G254" si="39">D224*C224</f>
        <v>66528</v>
      </c>
      <c r="H224" s="222">
        <f t="shared" ref="H224:H254" si="40">(E224-D224)/D224</f>
        <v>8.5978835978836154E-2</v>
      </c>
      <c r="I224" s="39"/>
      <c r="J224" s="39"/>
      <c r="K224" s="39">
        <f t="shared" si="25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38"/>
        <v>4320.00000000001</v>
      </c>
      <c r="G225" s="39">
        <f t="shared" si="39"/>
        <v>72960</v>
      </c>
      <c r="H225" s="222">
        <f t="shared" si="40"/>
        <v>5.9210526315789616E-2</v>
      </c>
      <c r="I225" s="39"/>
      <c r="J225" s="39">
        <v>54</v>
      </c>
      <c r="K225" s="39">
        <f t="shared" si="25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38"/>
        <v>8859.9999999999927</v>
      </c>
      <c r="G226" s="39">
        <f t="shared" si="39"/>
        <v>59380</v>
      </c>
      <c r="H226" s="222">
        <f t="shared" si="40"/>
        <v>0.14920848770629827</v>
      </c>
      <c r="I226" s="39"/>
      <c r="J226" s="39"/>
      <c r="K226" s="39">
        <f t="shared" si="25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38"/>
        <v>13540</v>
      </c>
      <c r="G227" s="39">
        <f t="shared" si="39"/>
        <v>59380</v>
      </c>
      <c r="H227" s="222">
        <f t="shared" si="40"/>
        <v>0.22802290333445602</v>
      </c>
      <c r="I227" s="39"/>
      <c r="J227" s="39"/>
      <c r="K227" s="39">
        <f t="shared" si="25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38"/>
        <v>14460</v>
      </c>
      <c r="G228" s="39">
        <f t="shared" si="39"/>
        <v>59380</v>
      </c>
      <c r="H228" s="222">
        <f t="shared" si="40"/>
        <v>0.24351633546648704</v>
      </c>
      <c r="I228" s="39"/>
      <c r="J228" s="39"/>
      <c r="K228" s="39">
        <f t="shared" si="25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38"/>
        <v>13035.449999999997</v>
      </c>
      <c r="G229" s="39">
        <f t="shared" si="39"/>
        <v>64837.55</v>
      </c>
      <c r="H229" s="222">
        <f t="shared" si="40"/>
        <v>0.20104784958716049</v>
      </c>
      <c r="I229" s="39"/>
      <c r="J229" s="39"/>
      <c r="K229" s="39">
        <f t="shared" si="25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38"/>
        <v>13683.999999999998</v>
      </c>
      <c r="G230" s="39">
        <f t="shared" si="39"/>
        <v>59316</v>
      </c>
      <c r="H230" s="222">
        <f t="shared" si="40"/>
        <v>0.230696607997842</v>
      </c>
      <c r="I230" s="39"/>
      <c r="J230" s="39"/>
      <c r="K230" s="39">
        <f t="shared" si="25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38"/>
        <v>18550.000000000004</v>
      </c>
      <c r="G231" s="39">
        <f t="shared" si="39"/>
        <v>49490</v>
      </c>
      <c r="H231" s="222">
        <f t="shared" si="40"/>
        <v>0.37482319660537483</v>
      </c>
      <c r="I231" s="39"/>
      <c r="J231" s="39"/>
      <c r="K231" s="39">
        <f t="shared" si="25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38"/>
        <v>19430.999999999996</v>
      </c>
      <c r="G232" s="39">
        <f t="shared" si="39"/>
        <v>39729</v>
      </c>
      <c r="H232" s="222">
        <f t="shared" si="40"/>
        <v>0.48908857509627718</v>
      </c>
      <c r="I232" s="39"/>
      <c r="J232" s="39"/>
      <c r="K232" s="39">
        <f t="shared" si="25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38"/>
        <v>19800</v>
      </c>
      <c r="G233" s="39">
        <f t="shared" si="39"/>
        <v>39510</v>
      </c>
      <c r="H233" s="222">
        <f t="shared" si="40"/>
        <v>0.50113895216400905</v>
      </c>
      <c r="I233" s="39"/>
      <c r="J233" s="39"/>
      <c r="K233" s="39">
        <f t="shared" si="25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38"/>
        <v>24192.000000000004</v>
      </c>
      <c r="G234" s="39">
        <f t="shared" si="39"/>
        <v>33210</v>
      </c>
      <c r="H234" s="222">
        <f t="shared" si="40"/>
        <v>0.72845528455284558</v>
      </c>
      <c r="I234" s="39"/>
      <c r="J234" s="39"/>
      <c r="K234" s="39">
        <f t="shared" si="25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38"/>
        <v>24658.200000000004</v>
      </c>
      <c r="G235" s="39">
        <f t="shared" si="39"/>
        <v>18181.8</v>
      </c>
      <c r="H235" s="222">
        <f t="shared" si="40"/>
        <v>1.3562023562023564</v>
      </c>
      <c r="I235" s="39"/>
      <c r="J235" s="39"/>
      <c r="K235" s="39">
        <f t="shared" si="25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38"/>
        <v>25599.999999999996</v>
      </c>
      <c r="G236" s="39">
        <f t="shared" si="39"/>
        <v>-3700</v>
      </c>
      <c r="H236" s="222">
        <f t="shared" si="40"/>
        <v>-6.9189189189189184</v>
      </c>
      <c r="I236" s="39"/>
      <c r="J236" s="39"/>
      <c r="K236" s="39">
        <f t="shared" si="25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38"/>
        <v>23777.999999999996</v>
      </c>
      <c r="G237" s="39">
        <f t="shared" si="39"/>
        <v>16882</v>
      </c>
      <c r="H237" s="222">
        <f t="shared" si="40"/>
        <v>1.4084824072977131</v>
      </c>
      <c r="I237" s="39"/>
      <c r="J237" s="39"/>
      <c r="K237" s="39">
        <f t="shared" ref="K237:K259" si="41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38"/>
        <v>26178</v>
      </c>
      <c r="G238" s="39">
        <f t="shared" si="39"/>
        <v>16882</v>
      </c>
      <c r="H238" s="222">
        <f t="shared" si="40"/>
        <v>1.5506456580973818</v>
      </c>
      <c r="I238" s="39"/>
      <c r="J238" s="39"/>
      <c r="K238" s="39">
        <f t="shared" si="41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38"/>
        <v>26040.769999999997</v>
      </c>
      <c r="G239" s="39">
        <f t="shared" si="39"/>
        <v>10458.230000000001</v>
      </c>
      <c r="H239" s="222">
        <f t="shared" si="40"/>
        <v>2.4899787057656977</v>
      </c>
      <c r="I239" s="39"/>
      <c r="J239" s="39"/>
      <c r="K239" s="39">
        <f t="shared" si="41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38"/>
        <v>23356.799999999996</v>
      </c>
      <c r="G240" s="39">
        <f t="shared" si="39"/>
        <v>16623.2</v>
      </c>
      <c r="H240" s="222">
        <f t="shared" si="40"/>
        <v>1.4050724288945566</v>
      </c>
      <c r="I240" s="39"/>
      <c r="J240" s="39"/>
      <c r="K240" s="39">
        <f t="shared" si="41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38"/>
        <v>23362.499999999996</v>
      </c>
      <c r="G241" s="39">
        <f t="shared" si="39"/>
        <v>26612.5</v>
      </c>
      <c r="H241" s="222">
        <f t="shared" si="40"/>
        <v>0.87787693752935647</v>
      </c>
      <c r="I241" s="39"/>
      <c r="J241" s="39"/>
      <c r="K241" s="39">
        <f t="shared" si="41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38"/>
        <v>24297.200000000001</v>
      </c>
      <c r="G242" s="39">
        <f t="shared" si="39"/>
        <v>16342.800000000001</v>
      </c>
      <c r="H242" s="222">
        <f t="shared" si="40"/>
        <v>1.48672198154539</v>
      </c>
      <c r="I242" s="39"/>
      <c r="J242" s="39"/>
      <c r="K242" s="39">
        <f t="shared" si="41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38"/>
        <v>25741.079999999998</v>
      </c>
      <c r="G243" s="39">
        <f t="shared" si="39"/>
        <v>12166.92</v>
      </c>
      <c r="H243" s="222">
        <f t="shared" si="40"/>
        <v>2.1156611533568066</v>
      </c>
      <c r="I243" s="39"/>
      <c r="J243" s="39"/>
      <c r="K243" s="39">
        <f t="shared" si="41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38"/>
        <v>23664.000000000004</v>
      </c>
      <c r="G244" s="39">
        <f t="shared" si="39"/>
        <v>16175.999999999998</v>
      </c>
      <c r="H244" s="222">
        <f t="shared" si="40"/>
        <v>1.4629080118694366</v>
      </c>
      <c r="I244" s="39"/>
      <c r="J244" s="39"/>
      <c r="K244" s="39">
        <f t="shared" si="41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38"/>
        <v>24387.000000000004</v>
      </c>
      <c r="G245" s="39">
        <f t="shared" si="39"/>
        <v>20273</v>
      </c>
      <c r="H245" s="222">
        <f t="shared" si="40"/>
        <v>1.202930005425936</v>
      </c>
      <c r="I245" s="39"/>
      <c r="J245" s="39"/>
      <c r="K245" s="39">
        <f t="shared" si="41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38"/>
        <v>26410.999999999996</v>
      </c>
      <c r="G246" s="39">
        <f t="shared" si="39"/>
        <v>20273</v>
      </c>
      <c r="H246" s="222">
        <f t="shared" si="40"/>
        <v>1.3027672273467172</v>
      </c>
      <c r="I246" s="39"/>
      <c r="J246" s="39"/>
      <c r="K246" s="39">
        <f t="shared" si="41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38"/>
        <v>25179</v>
      </c>
      <c r="G247" s="39">
        <f t="shared" si="39"/>
        <v>20273</v>
      </c>
      <c r="H247" s="222">
        <f t="shared" si="40"/>
        <v>1.2419967444384157</v>
      </c>
      <c r="I247" s="39"/>
      <c r="J247" s="39"/>
      <c r="K247" s="39">
        <f t="shared" si="41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38"/>
        <v>26044</v>
      </c>
      <c r="G248" s="39">
        <f t="shared" si="39"/>
        <v>15956</v>
      </c>
      <c r="H248" s="222">
        <f t="shared" si="40"/>
        <v>1.6322386563048383</v>
      </c>
      <c r="I248" s="39"/>
      <c r="J248" s="39"/>
      <c r="K248" s="39">
        <f t="shared" si="41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38"/>
        <v>25803.139999999996</v>
      </c>
      <c r="G249" s="39">
        <f t="shared" si="39"/>
        <v>20132.86</v>
      </c>
      <c r="H249" s="222">
        <f t="shared" si="40"/>
        <v>1.2816430452504013</v>
      </c>
      <c r="I249" s="39"/>
      <c r="J249" s="39"/>
      <c r="K249" s="39">
        <f t="shared" si="41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38"/>
        <v>25412.499999999996</v>
      </c>
      <c r="G250" s="39">
        <f t="shared" si="39"/>
        <v>26337.5</v>
      </c>
      <c r="H250" s="222">
        <f t="shared" si="40"/>
        <v>0.96487897484575214</v>
      </c>
      <c r="I250" s="39"/>
      <c r="J250" s="39"/>
      <c r="K250" s="39">
        <f t="shared" si="41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38"/>
        <v>26337</v>
      </c>
      <c r="G251" s="39">
        <f t="shared" si="39"/>
        <v>15803</v>
      </c>
      <c r="H251" s="222">
        <f t="shared" si="40"/>
        <v>1.666582294501044</v>
      </c>
      <c r="I251" s="39"/>
      <c r="J251" s="39"/>
      <c r="K251" s="39">
        <f t="shared" si="41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38"/>
        <v>27648.799999999999</v>
      </c>
      <c r="G252" s="39">
        <f t="shared" si="39"/>
        <v>9326.1999999999989</v>
      </c>
      <c r="H252" s="222">
        <f t="shared" si="40"/>
        <v>2.9646372584761211</v>
      </c>
      <c r="I252" s="39"/>
      <c r="J252" s="39"/>
      <c r="K252" s="39">
        <f t="shared" si="41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38"/>
        <v>26683.999999999996</v>
      </c>
      <c r="G253" s="39">
        <f t="shared" si="39"/>
        <v>15716</v>
      </c>
      <c r="H253" s="222">
        <f t="shared" si="40"/>
        <v>1.6978875031814711</v>
      </c>
      <c r="I253" s="39"/>
      <c r="J253" s="39"/>
      <c r="K253" s="39">
        <f t="shared" si="41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38"/>
        <v>23720.000000000004</v>
      </c>
      <c r="G254" s="39">
        <f t="shared" si="39"/>
        <v>25905</v>
      </c>
      <c r="H254" s="222">
        <f t="shared" si="40"/>
        <v>0.91565334877436799</v>
      </c>
      <c r="I254" s="39"/>
      <c r="J254" s="39"/>
      <c r="K254" s="39">
        <f t="shared" si="41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2">C255*(E255-D255)</f>
        <v>23670</v>
      </c>
      <c r="G255" s="39">
        <f t="shared" ref="G255:G269" si="43">D255*C255</f>
        <v>35880</v>
      </c>
      <c r="H255" s="222">
        <f t="shared" ref="H255:H269" si="44">(E255-D255)/D255</f>
        <v>0.65969899665551834</v>
      </c>
      <c r="I255" s="39"/>
      <c r="J255" s="39"/>
      <c r="K255" s="39">
        <f t="shared" si="41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2"/>
        <v>25375.000000000004</v>
      </c>
      <c r="G256" s="39">
        <f t="shared" si="43"/>
        <v>25675</v>
      </c>
      <c r="H256" s="222">
        <f t="shared" si="44"/>
        <v>0.98831548198636832</v>
      </c>
      <c r="I256" s="39"/>
      <c r="J256" s="39"/>
      <c r="K256" s="39">
        <f t="shared" si="41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2"/>
        <v>25691.599999999999</v>
      </c>
      <c r="G257" s="39">
        <f t="shared" si="43"/>
        <v>19496.400000000001</v>
      </c>
      <c r="H257" s="222">
        <f t="shared" si="44"/>
        <v>1.3177612277138342</v>
      </c>
      <c r="I257" s="39"/>
      <c r="J257" s="39"/>
      <c r="K257" s="39">
        <f t="shared" si="41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2"/>
        <v>26526.800000000003</v>
      </c>
      <c r="G258" s="39">
        <f t="shared" si="43"/>
        <v>15313.2</v>
      </c>
      <c r="H258" s="222">
        <f t="shared" si="44"/>
        <v>1.732283258887757</v>
      </c>
      <c r="I258" s="39"/>
      <c r="J258" s="39"/>
      <c r="K258" s="39">
        <f t="shared" si="41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2"/>
        <v>27165.999999999996</v>
      </c>
      <c r="G259" s="39">
        <f t="shared" si="43"/>
        <v>15314</v>
      </c>
      <c r="H259" s="222">
        <f t="shared" si="44"/>
        <v>1.7739323494841319</v>
      </c>
      <c r="I259" s="39"/>
      <c r="J259" s="39"/>
      <c r="K259" s="39">
        <f t="shared" si="41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2"/>
        <v>26345.999999999996</v>
      </c>
      <c r="G260" s="39">
        <f t="shared" si="43"/>
        <v>15314</v>
      </c>
      <c r="H260" s="222">
        <f t="shared" si="44"/>
        <v>1.7203865743763873</v>
      </c>
      <c r="I260" s="39"/>
      <c r="J260" s="39"/>
      <c r="K260" s="39">
        <f t="shared" ref="K260:K278" si="45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2"/>
        <v>26947.8</v>
      </c>
      <c r="G261" s="39">
        <f t="shared" si="43"/>
        <v>11050.2</v>
      </c>
      <c r="H261" s="222">
        <f t="shared" si="44"/>
        <v>2.438670793288809</v>
      </c>
      <c r="I261" s="39"/>
      <c r="J261" s="39"/>
      <c r="K261" s="39">
        <f t="shared" si="45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2"/>
        <v>27060.600000000002</v>
      </c>
      <c r="G262" s="39">
        <f t="shared" si="43"/>
        <v>15179.4</v>
      </c>
      <c r="H262" s="222">
        <f t="shared" si="44"/>
        <v>1.7827186845329857</v>
      </c>
      <c r="I262" s="39"/>
      <c r="J262" s="39"/>
      <c r="K262" s="39">
        <f t="shared" si="45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2"/>
        <v>27148</v>
      </c>
      <c r="G263" s="39">
        <f t="shared" si="43"/>
        <v>18237.999999999996</v>
      </c>
      <c r="H263" s="222">
        <f t="shared" si="44"/>
        <v>1.4885404101326902</v>
      </c>
      <c r="I263" s="39"/>
      <c r="J263" s="39"/>
      <c r="K263" s="39">
        <f t="shared" si="45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2"/>
        <v>26814.6</v>
      </c>
      <c r="G264" s="39">
        <f t="shared" si="43"/>
        <v>14945.4</v>
      </c>
      <c r="H264" s="222">
        <f t="shared" si="44"/>
        <v>1.7941707816451884</v>
      </c>
      <c r="I264" s="39"/>
      <c r="J264" s="39"/>
      <c r="K264" s="39">
        <f t="shared" si="45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2"/>
        <v>25373.599999999999</v>
      </c>
      <c r="G265" s="39">
        <f t="shared" si="43"/>
        <v>20948.400000000001</v>
      </c>
      <c r="H265" s="222">
        <f t="shared" si="44"/>
        <v>1.2112428634167764</v>
      </c>
      <c r="I265" s="39"/>
      <c r="J265" s="39"/>
      <c r="K265" s="39">
        <f t="shared" si="45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2"/>
        <v>25925.599999999995</v>
      </c>
      <c r="G266" s="39">
        <f t="shared" si="43"/>
        <v>20948.400000000001</v>
      </c>
      <c r="H266" s="222">
        <f t="shared" si="44"/>
        <v>1.2375933245498461</v>
      </c>
      <c r="I266" s="39"/>
      <c r="J266" s="39"/>
      <c r="K266" s="39">
        <f t="shared" si="45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2"/>
        <v>25235.599999999995</v>
      </c>
      <c r="G267" s="39">
        <f t="shared" si="43"/>
        <v>20948.400000000001</v>
      </c>
      <c r="H267" s="222">
        <f t="shared" si="44"/>
        <v>1.2046552481335087</v>
      </c>
      <c r="I267" s="39"/>
      <c r="J267" s="39"/>
      <c r="K267" s="39">
        <f t="shared" si="45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2"/>
        <v>22347</v>
      </c>
      <c r="G268" s="39">
        <f t="shared" si="43"/>
        <v>34653</v>
      </c>
      <c r="H268" s="222">
        <f t="shared" si="44"/>
        <v>0.64487923123539082</v>
      </c>
      <c r="I268" s="39"/>
      <c r="J268" s="39"/>
      <c r="K268" s="39">
        <f t="shared" si="45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2"/>
        <v>22305.499999999996</v>
      </c>
      <c r="G269" s="39">
        <f t="shared" si="43"/>
        <v>44194.5</v>
      </c>
      <c r="H269" s="222">
        <f t="shared" si="44"/>
        <v>0.50471212481191086</v>
      </c>
      <c r="I269" s="39"/>
      <c r="J269" s="39"/>
      <c r="K269" s="39">
        <f t="shared" si="45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:F291" si="46">C270*(E270-D270)</f>
        <v>23425.5</v>
      </c>
      <c r="G270" s="39">
        <f t="shared" ref="G270:G291" si="47">D270*C270</f>
        <v>44194.5</v>
      </c>
      <c r="H270" s="222">
        <f t="shared" ref="H270:H291" si="48">(E270-D270)/D270</f>
        <v>0.53005464480874309</v>
      </c>
      <c r="I270" s="39"/>
      <c r="J270" s="39"/>
      <c r="K270" s="39">
        <f t="shared" si="45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si="46"/>
        <v>25160.999999999996</v>
      </c>
      <c r="G271" s="39">
        <f t="shared" si="47"/>
        <v>34329</v>
      </c>
      <c r="H271" s="862">
        <f t="shared" si="48"/>
        <v>0.73293716682688093</v>
      </c>
      <c r="I271" s="39"/>
      <c r="J271" s="39"/>
      <c r="K271" s="39">
        <f t="shared" si="45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si="46"/>
        <v>25611.000000000004</v>
      </c>
      <c r="G272" s="39">
        <f t="shared" si="47"/>
        <v>34329</v>
      </c>
      <c r="H272" s="222">
        <f t="shared" si="48"/>
        <v>0.74604561740802244</v>
      </c>
      <c r="I272" s="39"/>
      <c r="J272" s="39"/>
      <c r="K272" s="39">
        <f t="shared" si="45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si="46"/>
        <v>26301.000000000004</v>
      </c>
      <c r="G273" s="39">
        <f t="shared" si="47"/>
        <v>34329</v>
      </c>
      <c r="H273" s="222">
        <f t="shared" si="48"/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46"/>
        <v>28147.4</v>
      </c>
      <c r="G274" s="39">
        <f t="shared" si="47"/>
        <v>19853.599999999999</v>
      </c>
      <c r="H274" s="222">
        <f t="shared" si="48"/>
        <v>1.4177479147358667</v>
      </c>
      <c r="I274" s="39"/>
      <c r="J274" s="234" t="s">
        <v>490</v>
      </c>
      <c r="K274" s="39">
        <f t="shared" si="45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46"/>
        <v>28171.000000000004</v>
      </c>
      <c r="G275" s="39">
        <f t="shared" si="47"/>
        <v>17743</v>
      </c>
      <c r="H275" s="222">
        <f t="shared" si="48"/>
        <v>1.5877247365158094</v>
      </c>
      <c r="I275" s="39"/>
      <c r="J275" s="39"/>
      <c r="K275" s="864">
        <f t="shared" si="45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46"/>
        <v>27597.449999999997</v>
      </c>
      <c r="G276" s="39">
        <f t="shared" si="47"/>
        <v>17723.940000000002</v>
      </c>
      <c r="H276" s="222">
        <f t="shared" si="48"/>
        <v>1.5570719602977665</v>
      </c>
      <c r="I276" s="39"/>
      <c r="J276" s="39">
        <v>51.98</v>
      </c>
      <c r="K276" s="39">
        <f t="shared" si="45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si="46"/>
        <v>28027.8</v>
      </c>
      <c r="G277" s="39">
        <f t="shared" si="47"/>
        <v>19812.2</v>
      </c>
      <c r="H277" s="222">
        <f t="shared" si="48"/>
        <v>1.4146737868586021</v>
      </c>
      <c r="I277" s="39"/>
      <c r="J277" s="39"/>
      <c r="K277" s="39">
        <f t="shared" si="45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si="46"/>
        <v>28349.200000000001</v>
      </c>
      <c r="G278" s="39">
        <f t="shared" si="47"/>
        <v>17718.8</v>
      </c>
      <c r="H278" s="222">
        <f t="shared" si="48"/>
        <v>1.5999503352371494</v>
      </c>
      <c r="I278" s="39"/>
      <c r="J278" s="39"/>
      <c r="K278" s="864">
        <f t="shared" si="45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si="46"/>
        <v>27821.199999999997</v>
      </c>
      <c r="G279" s="39">
        <f t="shared" si="47"/>
        <v>17718.8</v>
      </c>
      <c r="H279" s="222">
        <f t="shared" si="48"/>
        <v>1.5701514775266947</v>
      </c>
      <c r="I279" s="39"/>
      <c r="J279" s="39"/>
      <c r="K279" s="39">
        <f t="shared" ref="K279:K291" si="4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46"/>
        <v>30140.262599999998</v>
      </c>
      <c r="G280" s="39">
        <f t="shared" si="47"/>
        <v>13421.5074</v>
      </c>
      <c r="H280" s="222">
        <f t="shared" si="48"/>
        <v>2.24566896263828</v>
      </c>
      <c r="I280" s="39"/>
      <c r="J280" s="39">
        <v>61.76</v>
      </c>
      <c r="K280" s="863">
        <f t="shared" si="4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46"/>
        <v>29620.803</v>
      </c>
      <c r="G281" s="39">
        <f t="shared" si="47"/>
        <v>13420.707</v>
      </c>
      <c r="H281" s="222">
        <f t="shared" si="48"/>
        <v>2.2070970627702402</v>
      </c>
      <c r="I281" s="39"/>
      <c r="J281" s="39">
        <v>58.67</v>
      </c>
      <c r="K281" s="39">
        <f t="shared" si="4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si="46"/>
        <v>28695.699999999997</v>
      </c>
      <c r="G282" s="39">
        <f t="shared" si="47"/>
        <v>17636.300000000003</v>
      </c>
      <c r="H282" s="222">
        <f t="shared" si="48"/>
        <v>1.6270816441090248</v>
      </c>
      <c r="I282" s="39"/>
      <c r="J282" s="39"/>
      <c r="K282" s="39">
        <f t="shared" si="49"/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46"/>
        <v>27143.679999999997</v>
      </c>
      <c r="G283" s="39">
        <f t="shared" si="47"/>
        <v>19684.320000000003</v>
      </c>
      <c r="H283" s="222">
        <f t="shared" si="48"/>
        <v>1.3789493363245464</v>
      </c>
      <c r="I283" s="39"/>
      <c r="J283" s="39">
        <v>47.92</v>
      </c>
      <c r="K283" s="39">
        <f t="shared" si="49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46"/>
        <v>27235.680000000004</v>
      </c>
      <c r="G284" s="39">
        <f t="shared" si="47"/>
        <v>19569.32</v>
      </c>
      <c r="H284" s="222">
        <f t="shared" si="48"/>
        <v>1.3917540313102348</v>
      </c>
      <c r="I284" s="39" t="s">
        <v>185</v>
      </c>
      <c r="J284" s="39"/>
      <c r="K284" s="39">
        <f t="shared" si="49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si="46"/>
        <v>27971.680000000004</v>
      </c>
      <c r="G285" s="39">
        <f t="shared" si="47"/>
        <v>19569.32</v>
      </c>
      <c r="H285" s="222">
        <f t="shared" si="48"/>
        <v>1.4293639227116735</v>
      </c>
      <c r="I285" s="39"/>
      <c r="J285" s="39"/>
      <c r="K285" s="39">
        <f t="shared" si="49"/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si="46"/>
        <v>28454.679999999997</v>
      </c>
      <c r="G286" s="39">
        <f t="shared" si="47"/>
        <v>19569.32</v>
      </c>
      <c r="H286" s="222">
        <f t="shared" si="48"/>
        <v>1.4540454139438672</v>
      </c>
      <c r="I286" s="39"/>
      <c r="J286" s="39"/>
      <c r="K286" s="39">
        <f t="shared" si="49"/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46"/>
        <v>29844.6</v>
      </c>
      <c r="G287" s="39">
        <f t="shared" si="47"/>
        <v>13155.4</v>
      </c>
      <c r="H287" s="222">
        <f t="shared" si="48"/>
        <v>2.2686197303008648</v>
      </c>
      <c r="I287" s="39"/>
      <c r="J287" s="39"/>
      <c r="K287" s="39">
        <f t="shared" si="49"/>
        <v>44460.171000001625</v>
      </c>
      <c r="L287" s="39">
        <v>69.63</v>
      </c>
    </row>
    <row r="288" spans="1:12" x14ac:dyDescent="0.25">
      <c r="A288">
        <v>1600</v>
      </c>
      <c r="B288" s="150">
        <v>43362</v>
      </c>
      <c r="C288" s="10">
        <v>2000</v>
      </c>
      <c r="D288" s="233">
        <v>6.5777000000000001</v>
      </c>
      <c r="E288" s="39">
        <v>21.76</v>
      </c>
      <c r="F288" s="39">
        <f t="shared" si="46"/>
        <v>30364.600000000002</v>
      </c>
      <c r="G288" s="39">
        <f t="shared" si="47"/>
        <v>13155.4</v>
      </c>
      <c r="H288" s="222">
        <f t="shared" si="48"/>
        <v>2.3081472247138057</v>
      </c>
      <c r="I288" s="39"/>
      <c r="J288" s="39"/>
      <c r="K288" s="864">
        <f t="shared" si="49"/>
        <v>44980.171000001632</v>
      </c>
      <c r="L288" s="39">
        <v>70.97</v>
      </c>
    </row>
    <row r="289" spans="1:14" x14ac:dyDescent="0.25">
      <c r="A289">
        <v>1600</v>
      </c>
      <c r="B289" s="150">
        <v>43364</v>
      </c>
      <c r="C289" s="10">
        <v>2000</v>
      </c>
      <c r="D289" s="233">
        <v>6.5777000000000001</v>
      </c>
      <c r="E289" s="39">
        <v>21.86</v>
      </c>
      <c r="F289" s="39">
        <f t="shared" si="46"/>
        <v>30564.6</v>
      </c>
      <c r="G289" s="39">
        <f t="shared" si="47"/>
        <v>13155.4</v>
      </c>
      <c r="H289" s="222">
        <f t="shared" si="48"/>
        <v>2.3233501071803211</v>
      </c>
      <c r="I289" s="39"/>
      <c r="J289" s="39">
        <v>61.88</v>
      </c>
      <c r="K289" s="864">
        <f t="shared" si="49"/>
        <v>45180.171000001625</v>
      </c>
      <c r="L289" s="39">
        <v>70.8</v>
      </c>
    </row>
    <row r="290" spans="1:14" x14ac:dyDescent="0.25">
      <c r="A290">
        <v>600</v>
      </c>
      <c r="B290" s="150">
        <v>43367</v>
      </c>
      <c r="C290" s="10">
        <v>1000</v>
      </c>
      <c r="D290" s="233">
        <v>-9.4944000000000006</v>
      </c>
      <c r="E290" s="39">
        <v>22.34</v>
      </c>
      <c r="F290" s="39">
        <f t="shared" si="46"/>
        <v>31834.400000000001</v>
      </c>
      <c r="G290" s="39">
        <f t="shared" si="47"/>
        <v>-9494.4000000000015</v>
      </c>
      <c r="H290" s="222">
        <f t="shared" si="48"/>
        <v>-3.3529659588810246</v>
      </c>
      <c r="I290" s="39"/>
      <c r="J290" s="39"/>
      <c r="K290" s="864">
        <f t="shared" si="49"/>
        <v>46449.971000001628</v>
      </c>
      <c r="L290" s="39">
        <v>72.11</v>
      </c>
    </row>
    <row r="291" spans="1:14" x14ac:dyDescent="0.25">
      <c r="A291">
        <v>501</v>
      </c>
      <c r="B291" s="150">
        <v>43371</v>
      </c>
      <c r="C291" s="10">
        <v>800</v>
      </c>
      <c r="D291" s="233">
        <v>-17.713000000000001</v>
      </c>
      <c r="E291" s="39">
        <v>23.28</v>
      </c>
      <c r="F291" s="39">
        <f t="shared" si="46"/>
        <v>32794.400000000001</v>
      </c>
      <c r="G291" s="39">
        <f t="shared" si="47"/>
        <v>-14170.400000000001</v>
      </c>
      <c r="H291" s="222">
        <f t="shared" si="48"/>
        <v>-2.314288940326314</v>
      </c>
      <c r="I291" s="39"/>
      <c r="J291" s="39"/>
      <c r="K291" s="864">
        <f t="shared" si="49"/>
        <v>47409.971000001628</v>
      </c>
      <c r="L291" s="39">
        <v>73.510000000000005</v>
      </c>
    </row>
    <row r="292" spans="1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3" spans="1:14" x14ac:dyDescent="0.25">
      <c r="B293" s="150"/>
      <c r="C293" s="10"/>
      <c r="D293" s="233"/>
      <c r="E293" s="39"/>
      <c r="F293" s="39"/>
      <c r="G293" s="39"/>
      <c r="H293" s="222"/>
      <c r="I293" s="39"/>
      <c r="J293" s="39"/>
      <c r="K293" s="39"/>
      <c r="L293" s="39"/>
    </row>
    <row r="294" spans="1:14" x14ac:dyDescent="0.25">
      <c r="B294" s="150"/>
      <c r="C294" s="10"/>
      <c r="D294" s="233"/>
      <c r="E294" s="39"/>
      <c r="F294" s="39"/>
      <c r="G294" s="39"/>
      <c r="H294" s="222"/>
      <c r="I294" s="39"/>
      <c r="J294" s="39"/>
      <c r="K294" s="39"/>
      <c r="L294" s="39"/>
    </row>
    <row r="295" spans="1:14" x14ac:dyDescent="0.25">
      <c r="B295" s="150"/>
      <c r="C295" s="10"/>
      <c r="D295" s="233"/>
      <c r="E295" s="39"/>
      <c r="F295" s="39"/>
      <c r="G295" s="39"/>
      <c r="H295" s="222"/>
      <c r="I295" s="39"/>
      <c r="J295" s="39"/>
      <c r="K295" s="39"/>
      <c r="L295" s="39"/>
    </row>
    <row r="297" spans="1:14" x14ac:dyDescent="0.25">
      <c r="B297" s="618" t="s">
        <v>113</v>
      </c>
      <c r="C297" s="484" t="s">
        <v>146</v>
      </c>
      <c r="D297" s="619" t="s">
        <v>145</v>
      </c>
      <c r="E297" s="486" t="s">
        <v>147</v>
      </c>
      <c r="F297" s="487" t="s">
        <v>65</v>
      </c>
      <c r="G297" s="488" t="s">
        <v>151</v>
      </c>
      <c r="H297" s="487" t="s">
        <v>88</v>
      </c>
      <c r="I297" s="488" t="s">
        <v>154</v>
      </c>
    </row>
    <row r="298" spans="1:14" x14ac:dyDescent="0.25">
      <c r="B298" s="620">
        <v>42305</v>
      </c>
      <c r="C298" s="362">
        <v>2000</v>
      </c>
      <c r="D298" s="621">
        <v>34.06</v>
      </c>
      <c r="E298" s="363">
        <v>17.68</v>
      </c>
      <c r="F298" s="363">
        <v>-32767.45</v>
      </c>
      <c r="G298" s="363">
        <f t="shared" ref="G298:G304" si="50">IF(C298=0, 0,D298*C298)</f>
        <v>68120</v>
      </c>
      <c r="H298" s="365">
        <f t="shared" ref="H298:H304" si="51">IF(C298=0, D298, (E298-D298)/D298)</f>
        <v>-0.48091603053435117</v>
      </c>
      <c r="I298" s="363"/>
    </row>
    <row r="299" spans="1:14" x14ac:dyDescent="0.25">
      <c r="B299" s="620">
        <v>42307</v>
      </c>
      <c r="C299" s="362">
        <v>0</v>
      </c>
      <c r="D299" s="621" t="s">
        <v>128</v>
      </c>
      <c r="E299" s="363">
        <v>17.55</v>
      </c>
      <c r="F299" s="363">
        <v>-30722.2</v>
      </c>
      <c r="G299" s="363">
        <f t="shared" si="50"/>
        <v>0</v>
      </c>
      <c r="H299" s="365" t="str">
        <f t="shared" si="51"/>
        <v>N/A</v>
      </c>
      <c r="I299" s="363"/>
    </row>
    <row r="300" spans="1:14" x14ac:dyDescent="0.25">
      <c r="B300" s="620">
        <v>42310</v>
      </c>
      <c r="C300" s="362">
        <v>0</v>
      </c>
      <c r="D300" s="621" t="s">
        <v>128</v>
      </c>
      <c r="E300" s="363">
        <v>19.010000000000002</v>
      </c>
      <c r="F300" s="363">
        <v>-30693.25</v>
      </c>
      <c r="G300" s="363">
        <f t="shared" si="50"/>
        <v>0</v>
      </c>
      <c r="H300" s="365" t="str">
        <f t="shared" si="51"/>
        <v>N/A</v>
      </c>
      <c r="I300" s="363"/>
    </row>
    <row r="301" spans="1:14" x14ac:dyDescent="0.25">
      <c r="B301" s="620">
        <v>42314</v>
      </c>
      <c r="C301" s="362">
        <v>2500</v>
      </c>
      <c r="D301" s="621">
        <v>30.24</v>
      </c>
      <c r="E301" s="363">
        <v>18.29</v>
      </c>
      <c r="F301" s="363">
        <v>-29878.25</v>
      </c>
      <c r="G301" s="363">
        <f t="shared" si="50"/>
        <v>75600</v>
      </c>
      <c r="H301" s="365">
        <f t="shared" si="51"/>
        <v>-0.39517195767195767</v>
      </c>
      <c r="I301" s="363"/>
      <c r="N301" s="70"/>
    </row>
    <row r="302" spans="1:14" x14ac:dyDescent="0.25">
      <c r="B302" s="620">
        <v>42318</v>
      </c>
      <c r="C302" s="362">
        <v>0</v>
      </c>
      <c r="D302" s="621" t="s">
        <v>128</v>
      </c>
      <c r="E302" s="363">
        <v>18.78</v>
      </c>
      <c r="F302" s="363">
        <v>-28604.09</v>
      </c>
      <c r="G302" s="363">
        <f t="shared" si="50"/>
        <v>0</v>
      </c>
      <c r="H302" s="365" t="str">
        <f t="shared" si="51"/>
        <v>N/A</v>
      </c>
      <c r="I302" s="363"/>
    </row>
    <row r="303" spans="1:14" x14ac:dyDescent="0.25">
      <c r="B303" s="620">
        <v>42328</v>
      </c>
      <c r="C303" s="362">
        <v>3078</v>
      </c>
      <c r="D303" s="621">
        <v>26.76</v>
      </c>
      <c r="E303" s="363">
        <v>17.440000000000001</v>
      </c>
      <c r="F303" s="363">
        <v>-28696.448999999906</v>
      </c>
      <c r="G303" s="363">
        <f t="shared" si="50"/>
        <v>82367.28</v>
      </c>
      <c r="H303" s="365">
        <f t="shared" si="51"/>
        <v>-0.34828101644245141</v>
      </c>
      <c r="I303" s="363"/>
    </row>
    <row r="304" spans="1:14" x14ac:dyDescent="0.25">
      <c r="B304" s="620">
        <v>42331</v>
      </c>
      <c r="C304" s="362">
        <v>0</v>
      </c>
      <c r="D304" s="621" t="s">
        <v>128</v>
      </c>
      <c r="E304" s="363">
        <v>17.53</v>
      </c>
      <c r="F304" s="363">
        <v>-28051.068999999901</v>
      </c>
      <c r="G304" s="363">
        <f t="shared" si="50"/>
        <v>0</v>
      </c>
      <c r="H304" s="365" t="str">
        <f t="shared" si="51"/>
        <v>N/A</v>
      </c>
      <c r="I304" s="363"/>
    </row>
    <row r="305" spans="2:9" x14ac:dyDescent="0.25">
      <c r="B305" s="620">
        <v>42335</v>
      </c>
      <c r="C305" s="362">
        <v>3078</v>
      </c>
      <c r="D305" s="621">
        <v>26.85</v>
      </c>
      <c r="E305" s="363">
        <v>17.73</v>
      </c>
      <c r="F305" s="363">
        <f>C305*(E305-D305)</f>
        <v>-28071.360000000004</v>
      </c>
      <c r="G305" s="363">
        <f>D305*C305</f>
        <v>82644.3</v>
      </c>
      <c r="H305" s="364">
        <f>(E305-D305)/D305</f>
        <v>-0.33966480446927377</v>
      </c>
      <c r="I305" s="363"/>
    </row>
    <row r="306" spans="2:9" x14ac:dyDescent="0.25">
      <c r="B306" s="620">
        <v>42335</v>
      </c>
      <c r="C306" s="362">
        <v>3578</v>
      </c>
      <c r="D306" s="621">
        <v>25.55</v>
      </c>
      <c r="E306" s="363">
        <v>17.440000000000001</v>
      </c>
      <c r="F306" s="363">
        <f t="shared" ref="F306:F337" si="52">C306*(E306-D306)</f>
        <v>-29017.579999999998</v>
      </c>
      <c r="G306" s="363">
        <f t="shared" ref="G306:G335" si="53">D306*C306</f>
        <v>91417.900000000009</v>
      </c>
      <c r="H306" s="364">
        <f t="shared" ref="H306:H335" si="54">(E306-D306)/D306</f>
        <v>-0.31741682974559682</v>
      </c>
      <c r="I306" s="363"/>
    </row>
    <row r="307" spans="2:9" x14ac:dyDescent="0.25">
      <c r="B307" s="620">
        <v>42340</v>
      </c>
      <c r="C307" s="362">
        <v>4178</v>
      </c>
      <c r="D307" s="621">
        <v>24.29</v>
      </c>
      <c r="E307" s="363">
        <v>16.670000000000002</v>
      </c>
      <c r="F307" s="363">
        <f t="shared" si="52"/>
        <v>-31836.35999999999</v>
      </c>
      <c r="G307" s="363">
        <f t="shared" si="53"/>
        <v>101483.62</v>
      </c>
      <c r="H307" s="364">
        <f t="shared" si="54"/>
        <v>-0.31370934540963352</v>
      </c>
      <c r="I307" s="363"/>
    </row>
    <row r="308" spans="2:9" x14ac:dyDescent="0.25">
      <c r="B308" s="620">
        <v>42342</v>
      </c>
      <c r="C308" s="362">
        <v>4678</v>
      </c>
      <c r="D308" s="621">
        <v>23.39</v>
      </c>
      <c r="E308" s="363">
        <v>16.12</v>
      </c>
      <c r="F308" s="363">
        <f t="shared" si="52"/>
        <v>-34009.06</v>
      </c>
      <c r="G308" s="363">
        <f t="shared" si="53"/>
        <v>109418.42</v>
      </c>
      <c r="H308" s="364">
        <f t="shared" si="54"/>
        <v>-0.31081658828559211</v>
      </c>
      <c r="I308" s="363"/>
    </row>
    <row r="309" spans="2:9" x14ac:dyDescent="0.25">
      <c r="B309" s="620">
        <v>42342</v>
      </c>
      <c r="C309" s="362">
        <v>4178</v>
      </c>
      <c r="D309" s="621">
        <v>24.26</v>
      </c>
      <c r="E309" s="363">
        <v>16.12</v>
      </c>
      <c r="F309" s="363">
        <f t="shared" si="52"/>
        <v>-34008.920000000006</v>
      </c>
      <c r="G309" s="363">
        <f t="shared" si="53"/>
        <v>101358.28000000001</v>
      </c>
      <c r="H309" s="364">
        <f t="shared" si="54"/>
        <v>-0.33553173948887055</v>
      </c>
      <c r="I309" s="363"/>
    </row>
    <row r="310" spans="2:9" x14ac:dyDescent="0.25">
      <c r="B310" s="620">
        <v>42345</v>
      </c>
      <c r="C310" s="362">
        <v>4678</v>
      </c>
      <c r="D310" s="621">
        <v>23.24</v>
      </c>
      <c r="E310" s="363">
        <v>14.78</v>
      </c>
      <c r="F310" s="363">
        <f t="shared" si="52"/>
        <v>-39575.879999999997</v>
      </c>
      <c r="G310" s="363">
        <f t="shared" si="53"/>
        <v>108716.71999999999</v>
      </c>
      <c r="H310" s="364">
        <f t="shared" si="54"/>
        <v>-0.36402753872633387</v>
      </c>
      <c r="I310" s="363"/>
    </row>
    <row r="311" spans="2:9" x14ac:dyDescent="0.25">
      <c r="B311" s="620">
        <v>42347</v>
      </c>
      <c r="C311" s="362">
        <v>4778</v>
      </c>
      <c r="D311" s="621">
        <v>23.06</v>
      </c>
      <c r="E311" s="363">
        <v>14.92</v>
      </c>
      <c r="F311" s="363">
        <f t="shared" si="52"/>
        <v>-38892.919999999991</v>
      </c>
      <c r="G311" s="363">
        <f t="shared" si="53"/>
        <v>110180.68</v>
      </c>
      <c r="H311" s="364">
        <f t="shared" si="54"/>
        <v>-0.3529921942758022</v>
      </c>
      <c r="I311" s="363"/>
    </row>
    <row r="312" spans="2:9" x14ac:dyDescent="0.25">
      <c r="B312" s="620">
        <v>42348</v>
      </c>
      <c r="C312" s="362">
        <v>4178</v>
      </c>
      <c r="D312" s="621">
        <v>24.23</v>
      </c>
      <c r="E312" s="363">
        <v>14.74</v>
      </c>
      <c r="F312" s="363">
        <f t="shared" si="52"/>
        <v>-39649.22</v>
      </c>
      <c r="G312" s="363">
        <f t="shared" si="53"/>
        <v>101232.94</v>
      </c>
      <c r="H312" s="364">
        <f t="shared" si="54"/>
        <v>-0.39166322740404458</v>
      </c>
      <c r="I312" s="363"/>
    </row>
    <row r="313" spans="2:9" x14ac:dyDescent="0.25">
      <c r="B313" s="620">
        <v>42349</v>
      </c>
      <c r="C313" s="362">
        <v>3678</v>
      </c>
      <c r="D313" s="621">
        <v>25.57</v>
      </c>
      <c r="E313" s="363">
        <v>14.34</v>
      </c>
      <c r="F313" s="363">
        <f t="shared" si="52"/>
        <v>-41303.94</v>
      </c>
      <c r="G313" s="363">
        <f t="shared" si="53"/>
        <v>94046.46</v>
      </c>
      <c r="H313" s="364">
        <f t="shared" si="54"/>
        <v>-0.43918654673445445</v>
      </c>
      <c r="I313" s="363"/>
    </row>
    <row r="314" spans="2:9" x14ac:dyDescent="0.25">
      <c r="B314" s="620">
        <v>42352</v>
      </c>
      <c r="C314" s="362">
        <v>4178</v>
      </c>
      <c r="D314" s="621">
        <v>24.18</v>
      </c>
      <c r="E314" s="363">
        <v>13.96</v>
      </c>
      <c r="F314" s="363">
        <f t="shared" si="52"/>
        <v>-42699.159999999996</v>
      </c>
      <c r="G314" s="363">
        <f t="shared" si="53"/>
        <v>101024.04</v>
      </c>
      <c r="H314" s="364">
        <f t="shared" si="54"/>
        <v>-0.42266335814722905</v>
      </c>
      <c r="I314" s="363"/>
    </row>
    <row r="315" spans="2:9" x14ac:dyDescent="0.25">
      <c r="B315" s="620">
        <v>42355</v>
      </c>
      <c r="C315" s="362">
        <v>4678</v>
      </c>
      <c r="D315" s="621">
        <v>22.98</v>
      </c>
      <c r="E315" s="363">
        <v>12.78</v>
      </c>
      <c r="F315" s="363">
        <f t="shared" si="52"/>
        <v>-47715.600000000006</v>
      </c>
      <c r="G315" s="363">
        <f t="shared" si="53"/>
        <v>107500.44</v>
      </c>
      <c r="H315" s="364">
        <f t="shared" si="54"/>
        <v>-0.44386422976501311</v>
      </c>
      <c r="I315" s="363"/>
    </row>
    <row r="316" spans="2:9" x14ac:dyDescent="0.25">
      <c r="B316" s="620">
        <v>42356</v>
      </c>
      <c r="C316" s="362">
        <v>5178</v>
      </c>
      <c r="D316" s="621">
        <v>21.99</v>
      </c>
      <c r="E316" s="363">
        <v>12.95</v>
      </c>
      <c r="F316" s="363">
        <f t="shared" si="52"/>
        <v>-46809.119999999995</v>
      </c>
      <c r="G316" s="363">
        <f t="shared" si="53"/>
        <v>113864.21999999999</v>
      </c>
      <c r="H316" s="364">
        <f t="shared" si="54"/>
        <v>-0.41109595270577537</v>
      </c>
      <c r="I316" s="363"/>
    </row>
    <row r="317" spans="2:9" x14ac:dyDescent="0.25">
      <c r="B317" s="620">
        <v>42356</v>
      </c>
      <c r="C317" s="362">
        <v>6178</v>
      </c>
      <c r="D317" s="621">
        <v>20.48</v>
      </c>
      <c r="E317" s="363">
        <v>12.76</v>
      </c>
      <c r="F317" s="363">
        <f t="shared" si="52"/>
        <v>-47694.16</v>
      </c>
      <c r="G317" s="363">
        <f t="shared" si="53"/>
        <v>126525.44</v>
      </c>
      <c r="H317" s="364">
        <f t="shared" si="54"/>
        <v>-0.376953125</v>
      </c>
      <c r="I317" s="363"/>
    </row>
    <row r="318" spans="2:9" x14ac:dyDescent="0.25">
      <c r="B318" s="620">
        <v>42356</v>
      </c>
      <c r="C318" s="362">
        <v>6400</v>
      </c>
      <c r="D318" s="621">
        <v>20.2</v>
      </c>
      <c r="E318" s="363">
        <v>12.68</v>
      </c>
      <c r="F318" s="363">
        <f t="shared" si="52"/>
        <v>-48128</v>
      </c>
      <c r="G318" s="363">
        <f t="shared" si="53"/>
        <v>129280</v>
      </c>
      <c r="H318" s="364">
        <f t="shared" si="54"/>
        <v>-0.37227722772277227</v>
      </c>
      <c r="I318" s="363"/>
    </row>
    <row r="319" spans="2:9" x14ac:dyDescent="0.25">
      <c r="B319" s="620">
        <v>42359</v>
      </c>
      <c r="C319" s="362">
        <v>5178</v>
      </c>
      <c r="D319" s="621">
        <v>21.96</v>
      </c>
      <c r="E319" s="363">
        <v>12.66</v>
      </c>
      <c r="F319" s="363">
        <f t="shared" si="52"/>
        <v>-48155.4</v>
      </c>
      <c r="G319" s="363">
        <f t="shared" si="53"/>
        <v>113708.88</v>
      </c>
      <c r="H319" s="364">
        <f t="shared" si="54"/>
        <v>-0.42349726775956287</v>
      </c>
      <c r="I319" s="363"/>
    </row>
    <row r="320" spans="2:9" x14ac:dyDescent="0.25">
      <c r="B320" s="620">
        <v>42361</v>
      </c>
      <c r="C320" s="362">
        <v>4178</v>
      </c>
      <c r="D320" s="621">
        <v>24.07</v>
      </c>
      <c r="E320" s="363">
        <v>13.96</v>
      </c>
      <c r="F320" s="363">
        <f t="shared" si="52"/>
        <v>-42239.579999999994</v>
      </c>
      <c r="G320" s="363">
        <f t="shared" si="53"/>
        <v>100564.46</v>
      </c>
      <c r="H320" s="364">
        <f t="shared" si="54"/>
        <v>-0.42002492729538843</v>
      </c>
      <c r="I320" s="363"/>
    </row>
    <row r="321" spans="2:14" ht="15" customHeight="1" x14ac:dyDescent="0.25">
      <c r="B321" s="620">
        <v>42361</v>
      </c>
      <c r="C321" s="362">
        <v>4178</v>
      </c>
      <c r="D321" s="621">
        <v>24.03</v>
      </c>
      <c r="E321" s="363">
        <v>13.96</v>
      </c>
      <c r="F321" s="363">
        <f t="shared" si="52"/>
        <v>-42072.46</v>
      </c>
      <c r="G321" s="363">
        <f t="shared" si="53"/>
        <v>100397.34000000001</v>
      </c>
      <c r="H321" s="364">
        <f t="shared" si="54"/>
        <v>-0.41905950894714938</v>
      </c>
      <c r="I321" s="363"/>
    </row>
    <row r="322" spans="2:14" x14ac:dyDescent="0.25">
      <c r="B322" s="620">
        <v>42366</v>
      </c>
      <c r="C322" s="383">
        <v>6678</v>
      </c>
      <c r="D322" s="622">
        <v>19.91</v>
      </c>
      <c r="E322" s="363">
        <v>13.09</v>
      </c>
      <c r="F322" s="363">
        <f t="shared" si="52"/>
        <v>-45543.96</v>
      </c>
      <c r="G322" s="363">
        <f t="shared" si="53"/>
        <v>132958.98000000001</v>
      </c>
      <c r="H322" s="364">
        <f t="shared" si="54"/>
        <v>-0.34254143646408841</v>
      </c>
      <c r="I322" s="363"/>
    </row>
    <row r="323" spans="2:14" x14ac:dyDescent="0.25">
      <c r="B323" s="620">
        <v>42367</v>
      </c>
      <c r="C323" s="383">
        <v>8678</v>
      </c>
      <c r="D323" s="622">
        <v>18.32</v>
      </c>
      <c r="E323" s="363">
        <v>13.03</v>
      </c>
      <c r="F323" s="363">
        <f t="shared" si="52"/>
        <v>-45906.62000000001</v>
      </c>
      <c r="G323" s="363">
        <f t="shared" si="53"/>
        <v>158980.96</v>
      </c>
      <c r="H323" s="364">
        <f t="shared" si="54"/>
        <v>-0.28875545851528389</v>
      </c>
      <c r="I323" s="363"/>
    </row>
    <row r="324" spans="2:14" x14ac:dyDescent="0.25">
      <c r="B324" s="620">
        <v>42368</v>
      </c>
      <c r="C324" s="362">
        <v>9678</v>
      </c>
      <c r="D324" s="621">
        <v>17.73</v>
      </c>
      <c r="E324" s="363">
        <v>12.38</v>
      </c>
      <c r="F324" s="363">
        <f t="shared" si="52"/>
        <v>-51777.299999999996</v>
      </c>
      <c r="G324" s="363">
        <f t="shared" si="53"/>
        <v>171590.94</v>
      </c>
      <c r="H324" s="365">
        <f t="shared" si="54"/>
        <v>-0.30174844895657077</v>
      </c>
      <c r="I324" s="363"/>
    </row>
    <row r="325" spans="2:14" x14ac:dyDescent="0.25">
      <c r="B325" s="620">
        <v>42369</v>
      </c>
      <c r="C325" s="362">
        <v>8678</v>
      </c>
      <c r="D325" s="621">
        <v>18.312999999999999</v>
      </c>
      <c r="E325" s="363">
        <v>12.59</v>
      </c>
      <c r="F325" s="363">
        <f t="shared" si="52"/>
        <v>-49664.193999999989</v>
      </c>
      <c r="G325" s="363">
        <f t="shared" si="53"/>
        <v>158920.21399999998</v>
      </c>
      <c r="H325" s="365">
        <f t="shared" si="54"/>
        <v>-0.3125102386282968</v>
      </c>
      <c r="I325" s="363"/>
    </row>
    <row r="326" spans="2:14" x14ac:dyDescent="0.25">
      <c r="B326" s="620">
        <v>42374</v>
      </c>
      <c r="C326" s="362">
        <v>7678</v>
      </c>
      <c r="D326" s="621">
        <v>19.010000000000002</v>
      </c>
      <c r="E326" s="363">
        <v>12.76</v>
      </c>
      <c r="F326" s="363">
        <f t="shared" si="52"/>
        <v>-47987.500000000015</v>
      </c>
      <c r="G326" s="363">
        <f t="shared" si="53"/>
        <v>145958.78</v>
      </c>
      <c r="H326" s="365">
        <f t="shared" si="54"/>
        <v>-0.32877432930036832</v>
      </c>
      <c r="I326" s="363"/>
    </row>
    <row r="327" spans="2:14" x14ac:dyDescent="0.25">
      <c r="B327" s="620">
        <v>42375</v>
      </c>
      <c r="C327" s="362">
        <v>8678</v>
      </c>
      <c r="D327" s="621">
        <v>18.257000000000001</v>
      </c>
      <c r="E327" s="363">
        <v>12.76</v>
      </c>
      <c r="F327" s="363">
        <f t="shared" si="52"/>
        <v>-47702.966000000015</v>
      </c>
      <c r="G327" s="363">
        <f t="shared" si="53"/>
        <v>158434.24600000001</v>
      </c>
      <c r="H327" s="365">
        <f t="shared" si="54"/>
        <v>-0.30108999287944355</v>
      </c>
      <c r="I327" s="363"/>
    </row>
    <row r="328" spans="2:14" x14ac:dyDescent="0.25">
      <c r="B328" s="620">
        <v>42375</v>
      </c>
      <c r="C328" s="362">
        <v>9678</v>
      </c>
      <c r="D328" s="621">
        <v>17.579999999999998</v>
      </c>
      <c r="E328" s="363">
        <v>11.28</v>
      </c>
      <c r="F328" s="363">
        <f t="shared" si="52"/>
        <v>-60971.399999999987</v>
      </c>
      <c r="G328" s="363">
        <f t="shared" si="53"/>
        <v>170139.24</v>
      </c>
      <c r="H328" s="365">
        <f t="shared" si="54"/>
        <v>-0.35836177474402725</v>
      </c>
      <c r="I328" s="363"/>
      <c r="N328" s="70"/>
    </row>
    <row r="329" spans="2:14" x14ac:dyDescent="0.25">
      <c r="B329" s="620">
        <v>42398</v>
      </c>
      <c r="C329" s="362">
        <v>9278</v>
      </c>
      <c r="D329" s="621">
        <v>17.93</v>
      </c>
      <c r="E329" s="363">
        <v>9.56</v>
      </c>
      <c r="F329" s="363">
        <f t="shared" si="52"/>
        <v>-77656.859999999986</v>
      </c>
      <c r="G329" s="363">
        <f t="shared" si="53"/>
        <v>166354.54</v>
      </c>
      <c r="H329" s="365">
        <f t="shared" si="54"/>
        <v>-0.46681539319576126</v>
      </c>
      <c r="I329" s="363"/>
    </row>
    <row r="330" spans="2:14" x14ac:dyDescent="0.25">
      <c r="B330" s="620">
        <v>42402</v>
      </c>
      <c r="C330" s="362">
        <v>9678</v>
      </c>
      <c r="D330" s="621">
        <v>17.559999999999999</v>
      </c>
      <c r="E330" s="363">
        <v>8.74</v>
      </c>
      <c r="F330" s="363">
        <f t="shared" si="52"/>
        <v>-85359.959999999992</v>
      </c>
      <c r="G330" s="363">
        <f t="shared" si="53"/>
        <v>169945.68</v>
      </c>
      <c r="H330" s="365">
        <f t="shared" si="54"/>
        <v>-0.50227790432801822</v>
      </c>
      <c r="I330" s="363"/>
    </row>
    <row r="331" spans="2:14" x14ac:dyDescent="0.25">
      <c r="B331" s="620">
        <v>42411</v>
      </c>
      <c r="C331" s="362">
        <v>9678</v>
      </c>
      <c r="D331" s="621">
        <v>17.553999999999998</v>
      </c>
      <c r="E331" s="363">
        <v>7.13</v>
      </c>
      <c r="F331" s="363">
        <f t="shared" si="52"/>
        <v>-100883.47199999999</v>
      </c>
      <c r="G331" s="363">
        <f t="shared" si="53"/>
        <v>169887.61199999999</v>
      </c>
      <c r="H331" s="364">
        <f t="shared" si="54"/>
        <v>-0.59382476928335426</v>
      </c>
      <c r="I331" s="363"/>
    </row>
    <row r="332" spans="2:14" x14ac:dyDescent="0.25">
      <c r="B332" s="620">
        <v>42412</v>
      </c>
      <c r="C332" s="362">
        <v>9678</v>
      </c>
      <c r="D332" s="621">
        <v>17.55</v>
      </c>
      <c r="E332" s="363">
        <v>7.46</v>
      </c>
      <c r="F332" s="363">
        <f t="shared" si="52"/>
        <v>-97651.02</v>
      </c>
      <c r="G332" s="363">
        <f t="shared" si="53"/>
        <v>169848.9</v>
      </c>
      <c r="H332" s="364">
        <f t="shared" si="54"/>
        <v>-0.57492877492877492</v>
      </c>
      <c r="I332" s="363"/>
    </row>
    <row r="333" spans="2:14" x14ac:dyDescent="0.25">
      <c r="B333" s="620">
        <v>42416</v>
      </c>
      <c r="C333" s="362">
        <v>9178</v>
      </c>
      <c r="D333" s="621">
        <v>18.084</v>
      </c>
      <c r="E333" s="363">
        <v>7.49</v>
      </c>
      <c r="F333" s="363">
        <f t="shared" si="52"/>
        <v>-97231.731999999989</v>
      </c>
      <c r="G333" s="363">
        <f t="shared" si="53"/>
        <v>165974.95199999999</v>
      </c>
      <c r="H333" s="364">
        <f t="shared" si="54"/>
        <v>-0.58582172085821715</v>
      </c>
      <c r="I333" s="363"/>
    </row>
    <row r="334" spans="2:14" x14ac:dyDescent="0.25">
      <c r="B334" s="620">
        <v>42416</v>
      </c>
      <c r="C334" s="362">
        <v>9678</v>
      </c>
      <c r="D334" s="621">
        <v>17.536999999999999</v>
      </c>
      <c r="E334" s="363">
        <v>7.49</v>
      </c>
      <c r="F334" s="363">
        <f t="shared" si="52"/>
        <v>-97234.865999999995</v>
      </c>
      <c r="G334" s="363">
        <f t="shared" si="53"/>
        <v>169723.08599999998</v>
      </c>
      <c r="H334" s="364">
        <f t="shared" si="54"/>
        <v>-0.57290300507498426</v>
      </c>
      <c r="I334" s="363"/>
    </row>
    <row r="335" spans="2:14" x14ac:dyDescent="0.25">
      <c r="B335" s="620">
        <v>42418</v>
      </c>
      <c r="C335" s="362">
        <v>13478</v>
      </c>
      <c r="D335" s="621">
        <v>14.673999999999999</v>
      </c>
      <c r="E335" s="363">
        <v>6.93</v>
      </c>
      <c r="F335" s="363">
        <f t="shared" si="52"/>
        <v>-104373.632</v>
      </c>
      <c r="G335" s="363">
        <f t="shared" si="53"/>
        <v>197776.17199999999</v>
      </c>
      <c r="H335" s="364">
        <f t="shared" si="54"/>
        <v>-0.52773613193403301</v>
      </c>
      <c r="I335" s="363"/>
    </row>
    <row r="336" spans="2:14" x14ac:dyDescent="0.25">
      <c r="B336" s="620">
        <v>42422</v>
      </c>
      <c r="C336" s="362">
        <v>10978</v>
      </c>
      <c r="D336" s="621">
        <v>16.314</v>
      </c>
      <c r="E336" s="363">
        <v>7.49</v>
      </c>
      <c r="F336" s="363">
        <f t="shared" si="52"/>
        <v>-96869.872000000003</v>
      </c>
      <c r="G336" s="363">
        <f>IF(C336=0, 0,D336*C336)</f>
        <v>179095.092</v>
      </c>
      <c r="H336" s="364">
        <f>IF(C336=0, D336, (E336-D336)/D336)</f>
        <v>-0.54088512933676591</v>
      </c>
      <c r="I336" s="363"/>
    </row>
    <row r="337" spans="2:14" x14ac:dyDescent="0.25">
      <c r="B337" s="620">
        <v>42422</v>
      </c>
      <c r="C337" s="362">
        <v>9978</v>
      </c>
      <c r="D337" s="621">
        <v>17.199000000000002</v>
      </c>
      <c r="E337" s="363">
        <v>7.49</v>
      </c>
      <c r="F337" s="363">
        <f t="shared" si="52"/>
        <v>-96876.402000000016</v>
      </c>
      <c r="G337" s="363">
        <f>IF(C337=0, 0,D337*C337)</f>
        <v>171611.622</v>
      </c>
      <c r="H337" s="364">
        <f>IF(C337=0, D337, (E337-D337)/D337)</f>
        <v>-0.56450956450956458</v>
      </c>
      <c r="I337" s="363"/>
    </row>
    <row r="338" spans="2:14" x14ac:dyDescent="0.25">
      <c r="B338" s="620">
        <v>42426</v>
      </c>
      <c r="C338" s="362">
        <v>9678</v>
      </c>
      <c r="D338" s="621">
        <v>17.489000000000001</v>
      </c>
      <c r="E338" s="363">
        <v>7.49</v>
      </c>
      <c r="F338" s="363">
        <f t="shared" ref="F338:F346" si="55">C338*(E338-D338)</f>
        <v>-96770.322</v>
      </c>
      <c r="G338" s="363">
        <f>IF(C338=0, 0,D338*C338)</f>
        <v>169258.54200000002</v>
      </c>
      <c r="H338" s="364">
        <f>IF(C338=0, D338, (E338-D338)/D338)</f>
        <v>-0.57173080221853734</v>
      </c>
      <c r="I338" s="363"/>
    </row>
    <row r="339" spans="2:14" x14ac:dyDescent="0.25">
      <c r="B339" s="620">
        <v>42426</v>
      </c>
      <c r="C339" s="362">
        <v>9178</v>
      </c>
      <c r="D339" s="621">
        <v>18.02</v>
      </c>
      <c r="E339" s="363">
        <v>7.76</v>
      </c>
      <c r="F339" s="363">
        <f t="shared" si="55"/>
        <v>-94166.28</v>
      </c>
      <c r="G339" s="363">
        <f t="shared" ref="G339:G346" si="56">IF(C339=0, 0,D339*C339)</f>
        <v>165387.56</v>
      </c>
      <c r="H339" s="364">
        <f t="shared" ref="H339:H346" si="57">IF(C339=0, D339, (E339-D339)/D339)</f>
        <v>-0.5693673695893452</v>
      </c>
      <c r="I339" s="363"/>
    </row>
    <row r="340" spans="2:14" x14ac:dyDescent="0.25">
      <c r="B340" s="620">
        <v>42426</v>
      </c>
      <c r="C340" s="362">
        <v>8178</v>
      </c>
      <c r="D340" s="621">
        <v>19.245999999999999</v>
      </c>
      <c r="E340" s="363">
        <v>8</v>
      </c>
      <c r="F340" s="363">
        <f t="shared" si="55"/>
        <v>-91969.787999999986</v>
      </c>
      <c r="G340" s="363">
        <f t="shared" si="56"/>
        <v>157393.788</v>
      </c>
      <c r="H340" s="364">
        <f t="shared" si="57"/>
        <v>-0.58432921126467829</v>
      </c>
      <c r="I340" s="363"/>
    </row>
    <row r="341" spans="2:14" x14ac:dyDescent="0.25">
      <c r="B341" s="620">
        <v>42426</v>
      </c>
      <c r="C341" s="362">
        <v>6678</v>
      </c>
      <c r="D341" s="621">
        <v>21.75</v>
      </c>
      <c r="E341" s="363">
        <v>8.1</v>
      </c>
      <c r="F341" s="363">
        <f t="shared" si="55"/>
        <v>-91154.7</v>
      </c>
      <c r="G341" s="363">
        <f t="shared" si="56"/>
        <v>145246.5</v>
      </c>
      <c r="H341" s="364">
        <f t="shared" si="57"/>
        <v>-0.62758620689655176</v>
      </c>
      <c r="I341" s="363"/>
    </row>
    <row r="342" spans="2:14" x14ac:dyDescent="0.25">
      <c r="B342" s="620">
        <v>42426</v>
      </c>
      <c r="C342" s="362">
        <v>8678</v>
      </c>
      <c r="D342" s="621">
        <v>18.568999999999999</v>
      </c>
      <c r="E342" s="363">
        <v>7.94</v>
      </c>
      <c r="F342" s="363">
        <f t="shared" si="55"/>
        <v>-92238.461999999985</v>
      </c>
      <c r="G342" s="363">
        <f t="shared" si="56"/>
        <v>161141.78199999998</v>
      </c>
      <c r="H342" s="364">
        <f t="shared" si="57"/>
        <v>-0.57240562227368186</v>
      </c>
      <c r="I342" s="363"/>
    </row>
    <row r="343" spans="2:14" x14ac:dyDescent="0.25">
      <c r="B343" s="620">
        <v>42429</v>
      </c>
      <c r="C343" s="362">
        <v>7678</v>
      </c>
      <c r="D343" s="621">
        <v>19.876000000000001</v>
      </c>
      <c r="E343" s="363">
        <v>8.2100000000000009</v>
      </c>
      <c r="F343" s="363">
        <f t="shared" si="55"/>
        <v>-89571.54800000001</v>
      </c>
      <c r="G343" s="363">
        <f t="shared" si="56"/>
        <v>152607.92800000001</v>
      </c>
      <c r="H343" s="364">
        <f t="shared" si="57"/>
        <v>-0.58693902193600322</v>
      </c>
      <c r="I343" s="363"/>
    </row>
    <row r="344" spans="2:14" x14ac:dyDescent="0.25">
      <c r="B344" s="620">
        <v>42429</v>
      </c>
      <c r="C344" s="362">
        <v>9678</v>
      </c>
      <c r="D344" s="621">
        <v>17.463000000000001</v>
      </c>
      <c r="E344" s="363">
        <v>8.2100000000000009</v>
      </c>
      <c r="F344" s="363">
        <f t="shared" si="55"/>
        <v>-89550.534</v>
      </c>
      <c r="G344" s="363">
        <f t="shared" si="56"/>
        <v>169006.91400000002</v>
      </c>
      <c r="H344" s="364">
        <f t="shared" si="57"/>
        <v>-0.5298631392086125</v>
      </c>
      <c r="I344" s="363"/>
    </row>
    <row r="345" spans="2:14" x14ac:dyDescent="0.25">
      <c r="B345" s="620">
        <v>42429</v>
      </c>
      <c r="C345" s="362">
        <v>9178</v>
      </c>
      <c r="D345" s="621">
        <v>17.981000000000002</v>
      </c>
      <c r="E345" s="363">
        <v>8.2100000000000009</v>
      </c>
      <c r="F345" s="363">
        <f t="shared" si="55"/>
        <v>-89678.238000000012</v>
      </c>
      <c r="G345" s="363">
        <f t="shared" si="56"/>
        <v>165029.61800000002</v>
      </c>
      <c r="H345" s="364">
        <f t="shared" si="57"/>
        <v>-0.5434069295367332</v>
      </c>
      <c r="I345" s="363"/>
    </row>
    <row r="346" spans="2:14" x14ac:dyDescent="0.25">
      <c r="B346" s="620">
        <v>42429</v>
      </c>
      <c r="C346" s="362">
        <v>9678</v>
      </c>
      <c r="D346" s="621">
        <v>17.459</v>
      </c>
      <c r="E346" s="363">
        <v>8.2100000000000009</v>
      </c>
      <c r="F346" s="363">
        <f t="shared" si="55"/>
        <v>-89511.821999999986</v>
      </c>
      <c r="G346" s="363">
        <f t="shared" si="56"/>
        <v>168968.20199999999</v>
      </c>
      <c r="H346" s="364">
        <f t="shared" si="57"/>
        <v>-0.5297554270004009</v>
      </c>
      <c r="I346" s="363"/>
      <c r="N346" s="70"/>
    </row>
    <row r="347" spans="2:14" x14ac:dyDescent="0.25">
      <c r="B347" s="620">
        <v>42429</v>
      </c>
      <c r="C347" s="362">
        <v>9178</v>
      </c>
      <c r="D347" s="621">
        <v>17.975999999999999</v>
      </c>
      <c r="E347" s="363">
        <v>8.2100000000000009</v>
      </c>
      <c r="F347" s="363">
        <f t="shared" ref="F347:F358" si="58">C347*(E347-D347)</f>
        <v>-89632.347999999984</v>
      </c>
      <c r="G347" s="363">
        <f t="shared" ref="G347:G358" si="59">IF(C347=0, 0,D347*C347)</f>
        <v>164983.728</v>
      </c>
      <c r="H347" s="364">
        <f t="shared" ref="H347:H398" si="60">IF(C347=0, D347, (E347-D347)/D347)</f>
        <v>-0.54327992879394738</v>
      </c>
      <c r="I347" s="363" t="s">
        <v>186</v>
      </c>
    </row>
    <row r="348" spans="2:14" x14ac:dyDescent="0.25">
      <c r="B348" s="620">
        <v>42430</v>
      </c>
      <c r="C348" s="383">
        <v>10178</v>
      </c>
      <c r="D348" s="622">
        <v>16.974</v>
      </c>
      <c r="E348" s="363">
        <v>7.8</v>
      </c>
      <c r="F348" s="363">
        <f t="shared" si="58"/>
        <v>-93372.971999999994</v>
      </c>
      <c r="G348" s="363">
        <f t="shared" si="59"/>
        <v>172761.372</v>
      </c>
      <c r="H348" s="364">
        <f t="shared" si="60"/>
        <v>-0.54047366560622123</v>
      </c>
      <c r="I348" s="363"/>
    </row>
    <row r="349" spans="2:14" x14ac:dyDescent="0.25">
      <c r="B349" s="620">
        <v>42430</v>
      </c>
      <c r="C349" s="383">
        <v>9678</v>
      </c>
      <c r="D349" s="622">
        <v>17.440000000000001</v>
      </c>
      <c r="E349" s="363">
        <v>7.96</v>
      </c>
      <c r="F349" s="363">
        <f t="shared" si="58"/>
        <v>-91747.44</v>
      </c>
      <c r="G349" s="363">
        <f t="shared" si="59"/>
        <v>168784.32</v>
      </c>
      <c r="H349" s="364">
        <f t="shared" si="60"/>
        <v>-0.54357798165137616</v>
      </c>
      <c r="I349" s="363"/>
    </row>
    <row r="350" spans="2:14" x14ac:dyDescent="0.25">
      <c r="B350" s="620">
        <v>42431</v>
      </c>
      <c r="C350" s="362">
        <v>8678</v>
      </c>
      <c r="D350" s="621">
        <v>18.405999999999999</v>
      </c>
      <c r="E350" s="363">
        <v>9.1</v>
      </c>
      <c r="F350" s="363">
        <f t="shared" si="58"/>
        <v>-80757.467999999993</v>
      </c>
      <c r="G350" s="363">
        <f t="shared" si="59"/>
        <v>159727.26799999998</v>
      </c>
      <c r="H350" s="365">
        <f t="shared" si="60"/>
        <v>-0.50559600130392257</v>
      </c>
      <c r="I350" s="363"/>
    </row>
    <row r="351" spans="2:14" x14ac:dyDescent="0.25">
      <c r="B351" s="620">
        <v>42432</v>
      </c>
      <c r="C351" s="362">
        <v>9278</v>
      </c>
      <c r="D351" s="621">
        <v>17.771999999999998</v>
      </c>
      <c r="E351" s="363">
        <v>9.9700000000000006</v>
      </c>
      <c r="F351" s="363">
        <f t="shared" si="58"/>
        <v>-72386.955999999976</v>
      </c>
      <c r="G351" s="363">
        <f t="shared" si="59"/>
        <v>164888.61599999998</v>
      </c>
      <c r="H351" s="365">
        <f t="shared" si="60"/>
        <v>-0.43900517668242173</v>
      </c>
      <c r="I351" s="363"/>
    </row>
    <row r="352" spans="2:14" x14ac:dyDescent="0.25">
      <c r="B352" s="620">
        <v>42433</v>
      </c>
      <c r="C352" s="362">
        <v>9278</v>
      </c>
      <c r="D352" s="621">
        <v>17.771999999999998</v>
      </c>
      <c r="E352" s="363">
        <v>11</v>
      </c>
      <c r="F352" s="363">
        <f t="shared" si="58"/>
        <v>-62830.615999999987</v>
      </c>
      <c r="G352" s="363">
        <f t="shared" si="59"/>
        <v>164888.61599999998</v>
      </c>
      <c r="H352" s="365">
        <f t="shared" si="60"/>
        <v>-0.38104884087328378</v>
      </c>
      <c r="I352" s="363"/>
    </row>
    <row r="353" spans="2:9" ht="15" customHeight="1" x14ac:dyDescent="0.25">
      <c r="B353" s="620">
        <v>42439</v>
      </c>
      <c r="C353" s="362">
        <v>9278</v>
      </c>
      <c r="D353" s="621">
        <v>17.718</v>
      </c>
      <c r="E353" s="363">
        <v>10.59</v>
      </c>
      <c r="F353" s="363">
        <f t="shared" si="58"/>
        <v>-66133.584000000003</v>
      </c>
      <c r="G353" s="363">
        <f t="shared" si="59"/>
        <v>164387.60399999999</v>
      </c>
      <c r="H353" s="365">
        <f t="shared" si="60"/>
        <v>-0.40230274297324753</v>
      </c>
      <c r="I353" s="363" t="s">
        <v>185</v>
      </c>
    </row>
    <row r="354" spans="2:9" x14ac:dyDescent="0.25">
      <c r="B354" s="620">
        <v>42440</v>
      </c>
      <c r="C354" s="362">
        <v>9278</v>
      </c>
      <c r="D354" s="621">
        <v>17.712</v>
      </c>
      <c r="E354" s="363">
        <v>11.12</v>
      </c>
      <c r="F354" s="363">
        <f t="shared" si="58"/>
        <v>-61160.576000000008</v>
      </c>
      <c r="G354" s="363">
        <f t="shared" si="59"/>
        <v>164331.93599999999</v>
      </c>
      <c r="H354" s="365">
        <f t="shared" si="60"/>
        <v>-0.37217705510388438</v>
      </c>
      <c r="I354" s="363"/>
    </row>
    <row r="355" spans="2:9" x14ac:dyDescent="0.25">
      <c r="B355" s="620">
        <v>42446</v>
      </c>
      <c r="C355" s="362">
        <v>9278</v>
      </c>
      <c r="D355" s="621">
        <v>17.704999999999998</v>
      </c>
      <c r="E355" s="363">
        <v>11.45</v>
      </c>
      <c r="F355" s="363">
        <f t="shared" si="58"/>
        <v>-58033.889999999992</v>
      </c>
      <c r="G355" s="363">
        <f t="shared" si="59"/>
        <v>164266.99</v>
      </c>
      <c r="H355" s="365">
        <f t="shared" si="60"/>
        <v>-0.353290031064671</v>
      </c>
      <c r="I355" s="363"/>
    </row>
    <row r="356" spans="2:9" x14ac:dyDescent="0.25">
      <c r="B356" s="620">
        <v>42447</v>
      </c>
      <c r="C356" s="362">
        <v>7928</v>
      </c>
      <c r="D356" s="621">
        <v>18.734999999999999</v>
      </c>
      <c r="E356" s="363">
        <v>11.63</v>
      </c>
      <c r="F356" s="363">
        <f t="shared" si="58"/>
        <v>-56328.439999999988</v>
      </c>
      <c r="G356" s="363">
        <f t="shared" si="59"/>
        <v>148531.07999999999</v>
      </c>
      <c r="H356" s="365">
        <f t="shared" si="60"/>
        <v>-0.37923672271150249</v>
      </c>
      <c r="I356" s="363"/>
    </row>
    <row r="357" spans="2:9" x14ac:dyDescent="0.25">
      <c r="B357" s="620">
        <v>42450</v>
      </c>
      <c r="C357" s="362">
        <v>9278</v>
      </c>
      <c r="D357" s="621">
        <v>17.670000000000002</v>
      </c>
      <c r="E357" s="363">
        <v>11.43</v>
      </c>
      <c r="F357" s="363">
        <f t="shared" si="58"/>
        <v>-57894.720000000016</v>
      </c>
      <c r="G357" s="363">
        <f t="shared" si="59"/>
        <v>163942.26</v>
      </c>
      <c r="H357" s="364">
        <f t="shared" si="60"/>
        <v>-0.35314091680814946</v>
      </c>
      <c r="I357" s="363"/>
    </row>
    <row r="358" spans="2:9" x14ac:dyDescent="0.25">
      <c r="B358" s="620">
        <v>42451</v>
      </c>
      <c r="C358" s="362">
        <v>9628</v>
      </c>
      <c r="D358" s="621">
        <v>17.428000000000001</v>
      </c>
      <c r="E358" s="363">
        <v>11.31</v>
      </c>
      <c r="F358" s="363">
        <f t="shared" si="58"/>
        <v>-58904.104000000007</v>
      </c>
      <c r="G358" s="363">
        <f t="shared" si="59"/>
        <v>167796.78400000001</v>
      </c>
      <c r="H358" s="364">
        <f t="shared" si="60"/>
        <v>-0.35104429653431263</v>
      </c>
      <c r="I358" s="363"/>
    </row>
    <row r="359" spans="2:9" x14ac:dyDescent="0.25">
      <c r="B359" s="620">
        <v>42453</v>
      </c>
      <c r="C359" s="362">
        <v>13278</v>
      </c>
      <c r="D359" s="621">
        <v>15.5565</v>
      </c>
      <c r="E359" s="363">
        <v>10.29</v>
      </c>
      <c r="F359" s="363">
        <f t="shared" ref="F359:F398" si="61">C359*(E359-D359)</f>
        <v>-69928.587000000014</v>
      </c>
      <c r="G359" s="363">
        <f t="shared" ref="G359:G398" si="62">IF(C359=0, 0,D359*C359)</f>
        <v>206559.20699999999</v>
      </c>
      <c r="H359" s="364">
        <f t="shared" si="60"/>
        <v>-0.33854016006171056</v>
      </c>
      <c r="I359" s="363"/>
    </row>
    <row r="360" spans="2:9" x14ac:dyDescent="0.25">
      <c r="B360" s="620">
        <v>42459</v>
      </c>
      <c r="C360" s="362">
        <v>11278</v>
      </c>
      <c r="D360" s="621">
        <v>16.408899999999999</v>
      </c>
      <c r="E360" s="363">
        <v>10.53</v>
      </c>
      <c r="F360" s="363">
        <f t="shared" si="61"/>
        <v>-66302.234199999992</v>
      </c>
      <c r="G360" s="363">
        <f t="shared" si="62"/>
        <v>185059.5742</v>
      </c>
      <c r="H360" s="364">
        <f t="shared" si="60"/>
        <v>-0.35827508242478168</v>
      </c>
      <c r="I360" s="363"/>
    </row>
    <row r="361" spans="2:9" x14ac:dyDescent="0.25">
      <c r="B361" s="620">
        <v>42460</v>
      </c>
      <c r="C361" s="362">
        <v>9678</v>
      </c>
      <c r="D361" s="621">
        <v>17.311699999999998</v>
      </c>
      <c r="E361" s="363">
        <v>11.14</v>
      </c>
      <c r="F361" s="363">
        <f t="shared" si="61"/>
        <v>-59729.712599999977</v>
      </c>
      <c r="G361" s="363">
        <f t="shared" si="62"/>
        <v>167542.63259999998</v>
      </c>
      <c r="H361" s="364">
        <f t="shared" si="60"/>
        <v>-0.35650456049954643</v>
      </c>
      <c r="I361" s="363"/>
    </row>
    <row r="362" spans="2:9" x14ac:dyDescent="0.25">
      <c r="B362" s="620">
        <v>42461</v>
      </c>
      <c r="C362" s="362">
        <v>11678</v>
      </c>
      <c r="D362" s="621">
        <v>16.116</v>
      </c>
      <c r="E362" s="363">
        <v>10.53</v>
      </c>
      <c r="F362" s="363">
        <f t="shared" si="61"/>
        <v>-65233.308000000005</v>
      </c>
      <c r="G362" s="363">
        <f t="shared" si="62"/>
        <v>188202.64799999999</v>
      </c>
      <c r="H362" s="364">
        <f t="shared" si="60"/>
        <v>-0.34661206254653765</v>
      </c>
      <c r="I362" s="363"/>
    </row>
    <row r="363" spans="2:9" x14ac:dyDescent="0.25">
      <c r="B363" s="620">
        <v>42461</v>
      </c>
      <c r="C363" s="362">
        <v>9678</v>
      </c>
      <c r="D363" s="621">
        <v>17.266200000000001</v>
      </c>
      <c r="E363" s="363">
        <v>10.56</v>
      </c>
      <c r="F363" s="363">
        <f t="shared" si="61"/>
        <v>-64902.603600000009</v>
      </c>
      <c r="G363" s="363">
        <f t="shared" si="62"/>
        <v>167102.28360000002</v>
      </c>
      <c r="H363" s="364">
        <f t="shared" si="60"/>
        <v>-0.388400458699656</v>
      </c>
      <c r="I363" s="363"/>
    </row>
    <row r="364" spans="2:9" ht="15" customHeight="1" x14ac:dyDescent="0.25">
      <c r="B364" s="620">
        <v>42464</v>
      </c>
      <c r="C364" s="362">
        <v>9778</v>
      </c>
      <c r="D364" s="621">
        <v>17.196100000000001</v>
      </c>
      <c r="E364" s="363">
        <v>10.4</v>
      </c>
      <c r="F364" s="363">
        <f t="shared" si="61"/>
        <v>-66452.265800000008</v>
      </c>
      <c r="G364" s="363">
        <f t="shared" si="62"/>
        <v>168143.46580000001</v>
      </c>
      <c r="H364" s="364">
        <f t="shared" si="60"/>
        <v>-0.3952117049796175</v>
      </c>
      <c r="I364" s="363"/>
    </row>
    <row r="365" spans="2:9" x14ac:dyDescent="0.25">
      <c r="B365" s="620">
        <v>42465</v>
      </c>
      <c r="C365" s="362">
        <v>9678</v>
      </c>
      <c r="D365" s="621">
        <v>17.262699999999999</v>
      </c>
      <c r="E365" s="363">
        <v>10.63</v>
      </c>
      <c r="F365" s="363">
        <f t="shared" si="61"/>
        <v>-64191.270599999982</v>
      </c>
      <c r="G365" s="363">
        <f t="shared" si="62"/>
        <v>167068.4106</v>
      </c>
      <c r="H365" s="364">
        <f t="shared" si="60"/>
        <v>-0.38422147172806098</v>
      </c>
      <c r="I365" s="363"/>
    </row>
    <row r="366" spans="2:9" x14ac:dyDescent="0.25">
      <c r="B366" s="620">
        <v>42469</v>
      </c>
      <c r="C366" s="362">
        <v>8678</v>
      </c>
      <c r="D366" s="621">
        <v>17.895700000000001</v>
      </c>
      <c r="E366" s="363">
        <v>11.78</v>
      </c>
      <c r="F366" s="363">
        <f t="shared" si="61"/>
        <v>-53072.044600000016</v>
      </c>
      <c r="G366" s="363">
        <f t="shared" si="62"/>
        <v>155298.88460000002</v>
      </c>
      <c r="H366" s="364">
        <f t="shared" si="60"/>
        <v>-0.34174131215878684</v>
      </c>
      <c r="I366" s="363"/>
    </row>
    <row r="367" spans="2:9" x14ac:dyDescent="0.25">
      <c r="B367" s="620">
        <v>42471</v>
      </c>
      <c r="C367" s="362">
        <v>9678</v>
      </c>
      <c r="D367" s="621">
        <v>17.2514</v>
      </c>
      <c r="E367" s="363">
        <v>11.67</v>
      </c>
      <c r="F367" s="363">
        <f t="shared" si="61"/>
        <v>-54016.789200000007</v>
      </c>
      <c r="G367" s="363">
        <f t="shared" si="62"/>
        <v>166959.04920000001</v>
      </c>
      <c r="H367" s="364">
        <f t="shared" si="60"/>
        <v>-0.32353316252593994</v>
      </c>
      <c r="I367" s="363"/>
    </row>
    <row r="368" spans="2:9" x14ac:dyDescent="0.25">
      <c r="B368" s="620">
        <v>42472</v>
      </c>
      <c r="C368" s="362">
        <v>8288</v>
      </c>
      <c r="D368" s="621">
        <v>17.96</v>
      </c>
      <c r="E368" s="363">
        <v>13.05</v>
      </c>
      <c r="F368" s="363">
        <f t="shared" si="61"/>
        <v>-40694.080000000002</v>
      </c>
      <c r="G368" s="363">
        <f t="shared" si="62"/>
        <v>148852.48000000001</v>
      </c>
      <c r="H368" s="364">
        <f t="shared" si="60"/>
        <v>-0.27338530066815142</v>
      </c>
      <c r="I368" s="363"/>
    </row>
    <row r="369" spans="2:14" x14ac:dyDescent="0.25">
      <c r="B369" s="620">
        <v>42473</v>
      </c>
      <c r="C369" s="362">
        <v>9258</v>
      </c>
      <c r="D369" s="621">
        <v>17.415800000000001</v>
      </c>
      <c r="E369" s="363">
        <v>12.92</v>
      </c>
      <c r="F369" s="363">
        <f t="shared" si="61"/>
        <v>-41622.116400000006</v>
      </c>
      <c r="G369" s="363">
        <f t="shared" si="62"/>
        <v>161235.47640000001</v>
      </c>
      <c r="H369" s="364">
        <f t="shared" si="60"/>
        <v>-0.2581449029042594</v>
      </c>
      <c r="I369" s="363"/>
    </row>
    <row r="370" spans="2:14" x14ac:dyDescent="0.25">
      <c r="B370" s="620">
        <v>42474</v>
      </c>
      <c r="C370" s="362">
        <v>9678</v>
      </c>
      <c r="D370" s="621">
        <v>17.2135</v>
      </c>
      <c r="E370" s="363">
        <v>13.11</v>
      </c>
      <c r="F370" s="363">
        <f t="shared" si="61"/>
        <v>-39713.673000000003</v>
      </c>
      <c r="G370" s="363">
        <f t="shared" si="62"/>
        <v>166592.253</v>
      </c>
      <c r="H370" s="364">
        <f t="shared" si="60"/>
        <v>-0.23838847416272113</v>
      </c>
      <c r="I370" s="363"/>
    </row>
    <row r="371" spans="2:14" x14ac:dyDescent="0.25">
      <c r="B371" s="620">
        <v>42474</v>
      </c>
      <c r="C371" s="362">
        <v>9178</v>
      </c>
      <c r="D371" s="621">
        <v>17.433299999999999</v>
      </c>
      <c r="E371" s="363">
        <v>13.11</v>
      </c>
      <c r="F371" s="363">
        <f t="shared" si="61"/>
        <v>-39679.2474</v>
      </c>
      <c r="G371" s="363">
        <f t="shared" si="62"/>
        <v>160002.82739999998</v>
      </c>
      <c r="H371" s="364">
        <f t="shared" si="60"/>
        <v>-0.24799091394056202</v>
      </c>
      <c r="I371" s="363"/>
    </row>
    <row r="372" spans="2:14" x14ac:dyDescent="0.25">
      <c r="B372" s="620">
        <v>42475</v>
      </c>
      <c r="C372" s="362">
        <v>9678</v>
      </c>
      <c r="D372" s="621">
        <v>17.205100000000002</v>
      </c>
      <c r="E372" s="363">
        <v>13.01</v>
      </c>
      <c r="F372" s="363">
        <f t="shared" si="61"/>
        <v>-40600.177800000019</v>
      </c>
      <c r="G372" s="363">
        <f t="shared" si="62"/>
        <v>166510.9578</v>
      </c>
      <c r="H372" s="364">
        <f t="shared" si="60"/>
        <v>-0.24382886469709572</v>
      </c>
      <c r="I372" s="363"/>
    </row>
    <row r="373" spans="2:14" x14ac:dyDescent="0.25">
      <c r="B373" s="620">
        <v>42478</v>
      </c>
      <c r="C373" s="362">
        <v>9178</v>
      </c>
      <c r="D373" s="621">
        <v>17.412400000000002</v>
      </c>
      <c r="E373" s="363">
        <v>13.36</v>
      </c>
      <c r="F373" s="363">
        <f t="shared" si="61"/>
        <v>-37192.92720000002</v>
      </c>
      <c r="G373" s="363">
        <f t="shared" si="62"/>
        <v>159811.00720000002</v>
      </c>
      <c r="H373" s="364">
        <f t="shared" si="60"/>
        <v>-0.232730697663734</v>
      </c>
      <c r="I373" s="363"/>
    </row>
    <row r="374" spans="2:14" x14ac:dyDescent="0.25">
      <c r="B374" s="620">
        <v>42484</v>
      </c>
      <c r="C374" s="383">
        <v>9178</v>
      </c>
      <c r="D374" s="622">
        <v>17.412400000000002</v>
      </c>
      <c r="E374" s="363">
        <v>14.34</v>
      </c>
      <c r="F374" s="363">
        <f t="shared" si="61"/>
        <v>-28198.487200000018</v>
      </c>
      <c r="G374" s="363">
        <f t="shared" si="62"/>
        <v>159811.00720000002</v>
      </c>
      <c r="H374" s="364">
        <f t="shared" si="60"/>
        <v>-0.17644896740254082</v>
      </c>
      <c r="I374" s="363"/>
    </row>
    <row r="375" spans="2:14" x14ac:dyDescent="0.25">
      <c r="B375" s="620">
        <v>42485</v>
      </c>
      <c r="C375" s="383">
        <v>9678</v>
      </c>
      <c r="D375" s="622">
        <v>17.233499999999999</v>
      </c>
      <c r="E375" s="363">
        <v>13.83</v>
      </c>
      <c r="F375" s="363">
        <f t="shared" si="61"/>
        <v>-32939.072999999997</v>
      </c>
      <c r="G375" s="363">
        <f t="shared" si="62"/>
        <v>166785.81299999999</v>
      </c>
      <c r="H375" s="364">
        <f t="shared" si="60"/>
        <v>-0.19749325441726867</v>
      </c>
      <c r="I375" s="363"/>
    </row>
    <row r="376" spans="2:14" x14ac:dyDescent="0.25">
      <c r="B376" s="620">
        <v>42486</v>
      </c>
      <c r="C376" s="362">
        <v>9178</v>
      </c>
      <c r="D376" s="621">
        <v>17.390599999999999</v>
      </c>
      <c r="E376" s="363">
        <v>14.44</v>
      </c>
      <c r="F376" s="363">
        <f t="shared" si="61"/>
        <v>-27080.606799999998</v>
      </c>
      <c r="G376" s="363">
        <f t="shared" si="62"/>
        <v>159610.92679999999</v>
      </c>
      <c r="H376" s="365">
        <f t="shared" si="60"/>
        <v>-0.16966637148804525</v>
      </c>
      <c r="I376" s="363"/>
    </row>
    <row r="377" spans="2:14" x14ac:dyDescent="0.25">
      <c r="B377" s="620">
        <v>42487</v>
      </c>
      <c r="C377" s="362">
        <v>9178</v>
      </c>
      <c r="D377" s="621">
        <v>17.376300000000001</v>
      </c>
      <c r="E377" s="363">
        <v>14.84</v>
      </c>
      <c r="F377" s="363">
        <f t="shared" si="61"/>
        <v>-23278.161400000005</v>
      </c>
      <c r="G377" s="363">
        <f t="shared" si="62"/>
        <v>159479.6814</v>
      </c>
      <c r="H377" s="365">
        <f t="shared" si="60"/>
        <v>-0.14596317973331496</v>
      </c>
      <c r="I377" s="363"/>
      <c r="N377" s="29"/>
    </row>
    <row r="378" spans="2:14" x14ac:dyDescent="0.25">
      <c r="B378" s="620">
        <v>42488</v>
      </c>
      <c r="C378" s="362">
        <v>9678</v>
      </c>
      <c r="D378" s="621">
        <v>17.2287</v>
      </c>
      <c r="E378" s="363">
        <v>14.35</v>
      </c>
      <c r="F378" s="363">
        <f t="shared" si="61"/>
        <v>-27860.058600000004</v>
      </c>
      <c r="G378" s="363">
        <f t="shared" si="62"/>
        <v>166739.35860000001</v>
      </c>
      <c r="H378" s="365">
        <f t="shared" si="60"/>
        <v>-0.16708747612994598</v>
      </c>
      <c r="I378" s="363"/>
    </row>
    <row r="379" spans="2:14" x14ac:dyDescent="0.25">
      <c r="B379" s="620">
        <v>42489</v>
      </c>
      <c r="C379" s="362">
        <v>9678</v>
      </c>
      <c r="D379" s="621">
        <v>17.179200000000002</v>
      </c>
      <c r="E379" s="363">
        <v>14.09</v>
      </c>
      <c r="F379" s="363">
        <f t="shared" si="61"/>
        <v>-29897.277600000016</v>
      </c>
      <c r="G379" s="363">
        <f t="shared" si="62"/>
        <v>166260.29760000002</v>
      </c>
      <c r="H379" s="365">
        <f t="shared" si="60"/>
        <v>-0.17982211045916</v>
      </c>
      <c r="I379" s="363"/>
    </row>
    <row r="380" spans="2:14" x14ac:dyDescent="0.25">
      <c r="B380" s="620">
        <v>42492</v>
      </c>
      <c r="C380" s="362">
        <v>9678</v>
      </c>
      <c r="D380" s="621">
        <v>17.136399999999998</v>
      </c>
      <c r="E380" s="363">
        <v>13.55</v>
      </c>
      <c r="F380" s="363">
        <f t="shared" si="61"/>
        <v>-34709.179199999977</v>
      </c>
      <c r="G380" s="363">
        <f t="shared" si="62"/>
        <v>165846.07919999998</v>
      </c>
      <c r="H380" s="365">
        <f t="shared" si="60"/>
        <v>-0.20928549753740563</v>
      </c>
      <c r="I380" s="363"/>
    </row>
    <row r="381" spans="2:14" x14ac:dyDescent="0.25">
      <c r="B381" s="620">
        <v>42493</v>
      </c>
      <c r="C381" s="362">
        <v>9678</v>
      </c>
      <c r="D381" s="621">
        <v>17.1221</v>
      </c>
      <c r="E381" s="363">
        <v>12.79</v>
      </c>
      <c r="F381" s="363">
        <f t="shared" si="61"/>
        <v>-41926.063800000004</v>
      </c>
      <c r="G381" s="363">
        <f t="shared" si="62"/>
        <v>165707.6838</v>
      </c>
      <c r="H381" s="365">
        <f t="shared" si="60"/>
        <v>-0.25301218892542388</v>
      </c>
      <c r="I381" s="363"/>
    </row>
    <row r="382" spans="2:14" x14ac:dyDescent="0.25">
      <c r="B382" s="620">
        <v>42494</v>
      </c>
      <c r="C382" s="362">
        <v>11678</v>
      </c>
      <c r="D382" s="621">
        <v>16.316800000000001</v>
      </c>
      <c r="E382" s="363">
        <v>12.17</v>
      </c>
      <c r="F382" s="363">
        <f t="shared" si="61"/>
        <v>-48426.330400000006</v>
      </c>
      <c r="G382" s="363">
        <f t="shared" si="62"/>
        <v>190547.59040000002</v>
      </c>
      <c r="H382" s="365">
        <f t="shared" si="60"/>
        <v>-0.25414296920964896</v>
      </c>
      <c r="I382" s="363"/>
    </row>
    <row r="383" spans="2:14" x14ac:dyDescent="0.25">
      <c r="B383" s="620">
        <v>42495</v>
      </c>
      <c r="C383" s="362">
        <v>9678</v>
      </c>
      <c r="D383" s="621">
        <v>17.0684</v>
      </c>
      <c r="E383" s="363">
        <v>12.07</v>
      </c>
      <c r="F383" s="363">
        <f t="shared" si="61"/>
        <v>-48374.515200000002</v>
      </c>
      <c r="G383" s="363">
        <f t="shared" si="62"/>
        <v>165187.97520000002</v>
      </c>
      <c r="H383" s="364">
        <f t="shared" si="60"/>
        <v>-0.29284525790349419</v>
      </c>
      <c r="I383" s="363"/>
    </row>
    <row r="384" spans="2:14" x14ac:dyDescent="0.25">
      <c r="B384" s="620">
        <v>42499</v>
      </c>
      <c r="C384" s="362">
        <v>10678</v>
      </c>
      <c r="D384" s="621">
        <v>16.537600000000001</v>
      </c>
      <c r="E384" s="363">
        <v>11.44</v>
      </c>
      <c r="F384" s="363">
        <f t="shared" si="61"/>
        <v>-54432.172800000015</v>
      </c>
      <c r="G384" s="363">
        <f t="shared" si="62"/>
        <v>176588.49280000001</v>
      </c>
      <c r="H384" s="364">
        <f t="shared" si="60"/>
        <v>-0.30824303405572762</v>
      </c>
      <c r="I384" s="363"/>
    </row>
    <row r="385" spans="2:9" ht="15" customHeight="1" x14ac:dyDescent="0.25">
      <c r="B385" s="620">
        <v>42500</v>
      </c>
      <c r="C385" s="362">
        <v>9678</v>
      </c>
      <c r="D385" s="621">
        <v>17.042100000000001</v>
      </c>
      <c r="E385" s="363">
        <v>11.94</v>
      </c>
      <c r="F385" s="363">
        <f t="shared" si="61"/>
        <v>-49378.123800000016</v>
      </c>
      <c r="G385" s="363">
        <f t="shared" si="62"/>
        <v>164933.44380000001</v>
      </c>
      <c r="H385" s="364">
        <f t="shared" si="60"/>
        <v>-0.2993821184009014</v>
      </c>
      <c r="I385" s="363"/>
    </row>
    <row r="386" spans="2:9" x14ac:dyDescent="0.25">
      <c r="B386" s="620">
        <v>42502</v>
      </c>
      <c r="C386" s="362">
        <v>10678</v>
      </c>
      <c r="D386" s="621">
        <v>16.601800000000001</v>
      </c>
      <c r="E386" s="363">
        <v>12.33</v>
      </c>
      <c r="F386" s="363">
        <f t="shared" si="61"/>
        <v>-45614.280400000011</v>
      </c>
      <c r="G386" s="363">
        <f t="shared" si="62"/>
        <v>177274.02040000001</v>
      </c>
      <c r="H386" s="364">
        <f t="shared" si="60"/>
        <v>-0.25730944837306802</v>
      </c>
      <c r="I386" s="363"/>
    </row>
    <row r="387" spans="2:9" x14ac:dyDescent="0.25">
      <c r="B387" s="620">
        <v>42502</v>
      </c>
      <c r="C387" s="362">
        <v>9678</v>
      </c>
      <c r="D387" s="621">
        <v>17.0334</v>
      </c>
      <c r="E387" s="363">
        <v>12.33</v>
      </c>
      <c r="F387" s="363">
        <f t="shared" si="61"/>
        <v>-45519.5052</v>
      </c>
      <c r="G387" s="363">
        <f t="shared" si="62"/>
        <v>164849.2452</v>
      </c>
      <c r="H387" s="364">
        <f t="shared" si="60"/>
        <v>-0.27612807777660364</v>
      </c>
      <c r="I387" s="363"/>
    </row>
    <row r="388" spans="2:9" x14ac:dyDescent="0.25">
      <c r="B388" s="620">
        <v>42503</v>
      </c>
      <c r="C388" s="362">
        <v>9678</v>
      </c>
      <c r="D388" s="621">
        <v>17.029299999999999</v>
      </c>
      <c r="E388" s="363">
        <v>12.3</v>
      </c>
      <c r="F388" s="363">
        <f t="shared" si="61"/>
        <v>-45770.165399999983</v>
      </c>
      <c r="G388" s="363">
        <f t="shared" si="62"/>
        <v>164809.56539999999</v>
      </c>
      <c r="H388" s="364">
        <f t="shared" si="60"/>
        <v>-0.27771546687180321</v>
      </c>
      <c r="I388" s="363"/>
    </row>
    <row r="389" spans="2:9" x14ac:dyDescent="0.25">
      <c r="B389" s="620">
        <v>42506</v>
      </c>
      <c r="C389" s="362">
        <v>9678</v>
      </c>
      <c r="D389" s="621">
        <v>17.027699999999999</v>
      </c>
      <c r="E389" s="363">
        <v>12.78</v>
      </c>
      <c r="F389" s="363">
        <f t="shared" si="61"/>
        <v>-41109.240599999997</v>
      </c>
      <c r="G389" s="363">
        <f t="shared" si="62"/>
        <v>164794.08059999999</v>
      </c>
      <c r="H389" s="364">
        <f t="shared" si="60"/>
        <v>-0.24945823569830336</v>
      </c>
      <c r="I389" s="363"/>
    </row>
    <row r="390" spans="2:9" x14ac:dyDescent="0.25">
      <c r="B390" s="620">
        <v>42513</v>
      </c>
      <c r="C390" s="362">
        <v>9178</v>
      </c>
      <c r="D390" s="621">
        <v>17.244399999999999</v>
      </c>
      <c r="E390" s="363">
        <v>13.19</v>
      </c>
      <c r="F390" s="363">
        <f t="shared" si="61"/>
        <v>-37211.283199999991</v>
      </c>
      <c r="G390" s="363">
        <f t="shared" si="62"/>
        <v>158269.10319999998</v>
      </c>
      <c r="H390" s="364">
        <f t="shared" si="60"/>
        <v>-0.23511400802579385</v>
      </c>
      <c r="I390" s="363"/>
    </row>
    <row r="391" spans="2:9" x14ac:dyDescent="0.25">
      <c r="B391" s="620">
        <v>42514</v>
      </c>
      <c r="C391" s="362">
        <v>9678</v>
      </c>
      <c r="D391" s="621">
        <v>17.026</v>
      </c>
      <c r="E391" s="363">
        <v>13.02</v>
      </c>
      <c r="F391" s="363">
        <f t="shared" si="61"/>
        <v>-38770.067999999999</v>
      </c>
      <c r="G391" s="363">
        <f t="shared" si="62"/>
        <v>164777.628</v>
      </c>
      <c r="H391" s="364">
        <f t="shared" si="60"/>
        <v>-0.23528720779983556</v>
      </c>
      <c r="I391" s="363"/>
    </row>
    <row r="392" spans="2:9" x14ac:dyDescent="0.25">
      <c r="B392" s="620">
        <v>42515</v>
      </c>
      <c r="C392" s="362">
        <v>9178</v>
      </c>
      <c r="D392" s="621">
        <v>17.206800000000001</v>
      </c>
      <c r="E392" s="363">
        <v>13.54</v>
      </c>
      <c r="F392" s="363">
        <f t="shared" si="61"/>
        <v>-33653.890400000018</v>
      </c>
      <c r="G392" s="363">
        <f t="shared" si="62"/>
        <v>157924.0104</v>
      </c>
      <c r="H392" s="364">
        <f t="shared" si="60"/>
        <v>-0.21310179696399109</v>
      </c>
      <c r="I392" s="363"/>
    </row>
    <row r="393" spans="2:9" x14ac:dyDescent="0.25">
      <c r="B393" s="620">
        <v>42516</v>
      </c>
      <c r="C393" s="362">
        <v>9678</v>
      </c>
      <c r="D393" s="621">
        <v>17.003799999999998</v>
      </c>
      <c r="E393" s="363">
        <v>13.17</v>
      </c>
      <c r="F393" s="363">
        <f t="shared" si="61"/>
        <v>-37103.516399999986</v>
      </c>
      <c r="G393" s="363">
        <f t="shared" si="62"/>
        <v>164562.77639999997</v>
      </c>
      <c r="H393" s="364">
        <f t="shared" si="60"/>
        <v>-0.22546724849739463</v>
      </c>
      <c r="I393" s="363"/>
    </row>
    <row r="394" spans="2:9" x14ac:dyDescent="0.25">
      <c r="B394" s="620">
        <v>42517</v>
      </c>
      <c r="C394" s="362">
        <v>9678</v>
      </c>
      <c r="D394" s="621">
        <v>16.999700000000001</v>
      </c>
      <c r="E394" s="363">
        <v>12.9</v>
      </c>
      <c r="F394" s="363">
        <f t="shared" si="61"/>
        <v>-39676.8966</v>
      </c>
      <c r="G394" s="363">
        <f t="shared" si="62"/>
        <v>164523.09660000002</v>
      </c>
      <c r="H394" s="364">
        <f t="shared" si="60"/>
        <v>-0.2411630793484591</v>
      </c>
      <c r="I394" s="363"/>
    </row>
    <row r="395" spans="2:9" x14ac:dyDescent="0.25">
      <c r="B395" s="620">
        <v>42525</v>
      </c>
      <c r="C395" s="362">
        <v>9678</v>
      </c>
      <c r="D395" s="621">
        <v>16.9956</v>
      </c>
      <c r="E395" s="363">
        <v>13.32</v>
      </c>
      <c r="F395" s="363">
        <f t="shared" si="61"/>
        <v>-35572.456799999993</v>
      </c>
      <c r="G395" s="363">
        <f t="shared" si="62"/>
        <v>164483.41680000001</v>
      </c>
      <c r="H395" s="364">
        <f t="shared" si="60"/>
        <v>-0.21626773988561743</v>
      </c>
      <c r="I395" s="363"/>
    </row>
    <row r="396" spans="2:9" x14ac:dyDescent="0.25">
      <c r="B396" s="620">
        <v>42527</v>
      </c>
      <c r="C396" s="362">
        <v>8178</v>
      </c>
      <c r="D396" s="621">
        <v>17.568999999999999</v>
      </c>
      <c r="E396" s="363">
        <v>13.96</v>
      </c>
      <c r="F396" s="363">
        <f t="shared" si="61"/>
        <v>-29514.401999999984</v>
      </c>
      <c r="G396" s="363">
        <f t="shared" si="62"/>
        <v>143679.28200000001</v>
      </c>
      <c r="H396" s="364">
        <f t="shared" si="60"/>
        <v>-0.20541863509590746</v>
      </c>
      <c r="I396" s="363"/>
    </row>
    <row r="397" spans="2:9" x14ac:dyDescent="0.25">
      <c r="B397" s="620">
        <v>42528</v>
      </c>
      <c r="C397" s="362">
        <v>7678</v>
      </c>
      <c r="D397" s="621">
        <v>17.759599999999999</v>
      </c>
      <c r="E397" s="363">
        <v>14.62</v>
      </c>
      <c r="F397" s="363">
        <f t="shared" si="61"/>
        <v>-24105.848799999996</v>
      </c>
      <c r="G397" s="363">
        <f t="shared" si="62"/>
        <v>136358.20879999999</v>
      </c>
      <c r="H397" s="364">
        <f t="shared" si="60"/>
        <v>-0.17678326088425414</v>
      </c>
      <c r="I397" s="363"/>
    </row>
    <row r="398" spans="2:9" x14ac:dyDescent="0.25">
      <c r="B398" s="620">
        <v>42529</v>
      </c>
      <c r="C398" s="362">
        <v>8178</v>
      </c>
      <c r="D398" s="621">
        <v>17.5654</v>
      </c>
      <c r="E398" s="363">
        <v>14.53</v>
      </c>
      <c r="F398" s="363">
        <f t="shared" si="61"/>
        <v>-24823.50120000001</v>
      </c>
      <c r="G398" s="363">
        <f t="shared" si="62"/>
        <v>143649.8412</v>
      </c>
      <c r="H398" s="364">
        <f t="shared" si="60"/>
        <v>-0.17280562924840887</v>
      </c>
      <c r="I398" s="363"/>
    </row>
    <row r="399" spans="2:9" x14ac:dyDescent="0.25">
      <c r="B399" s="620">
        <v>42531</v>
      </c>
      <c r="C399" s="362">
        <v>8978</v>
      </c>
      <c r="D399" s="621">
        <v>17.1751</v>
      </c>
      <c r="E399" s="363">
        <v>13.42</v>
      </c>
      <c r="F399" s="363">
        <f t="shared" ref="F399:F407" si="63">C399*(E399-D399)</f>
        <v>-33713.287800000006</v>
      </c>
      <c r="G399" s="363">
        <f t="shared" ref="G399:G407" si="64">IF(C399=0, 0,D399*C399)</f>
        <v>154198.0478</v>
      </c>
      <c r="H399" s="364">
        <f t="shared" ref="H399:H407" si="65">IF(C399=0, D399, (E399-D399)/D399)</f>
        <v>-0.21863628159370255</v>
      </c>
      <c r="I399" s="363"/>
    </row>
    <row r="400" spans="2:9" x14ac:dyDescent="0.25">
      <c r="B400" s="620">
        <v>42531</v>
      </c>
      <c r="C400" s="383">
        <v>9278</v>
      </c>
      <c r="D400" s="622">
        <v>17.1052</v>
      </c>
      <c r="E400" s="363">
        <v>13.42</v>
      </c>
      <c r="F400" s="363">
        <f t="shared" si="63"/>
        <v>-34191.285600000003</v>
      </c>
      <c r="G400" s="363">
        <f t="shared" si="64"/>
        <v>158702.04560000001</v>
      </c>
      <c r="H400" s="364">
        <f t="shared" si="65"/>
        <v>-0.21544325702125669</v>
      </c>
      <c r="I400" s="363"/>
    </row>
    <row r="401" spans="2:9" x14ac:dyDescent="0.25">
      <c r="B401" s="620">
        <v>42532</v>
      </c>
      <c r="C401" s="362">
        <v>9278</v>
      </c>
      <c r="D401" s="621">
        <v>17.053000000000001</v>
      </c>
      <c r="E401" s="363">
        <v>13.42</v>
      </c>
      <c r="F401" s="363">
        <f t="shared" si="63"/>
        <v>-33706.974000000009</v>
      </c>
      <c r="G401" s="363">
        <f t="shared" si="64"/>
        <v>158217.734</v>
      </c>
      <c r="H401" s="364">
        <f t="shared" si="65"/>
        <v>-0.21304169354365804</v>
      </c>
      <c r="I401" s="363" t="s">
        <v>182</v>
      </c>
    </row>
    <row r="402" spans="2:9" x14ac:dyDescent="0.25">
      <c r="B402" s="620">
        <v>42535</v>
      </c>
      <c r="C402" s="362">
        <v>9678</v>
      </c>
      <c r="D402" s="621">
        <v>16.879300000000001</v>
      </c>
      <c r="E402" s="363">
        <v>13.23</v>
      </c>
      <c r="F402" s="363">
        <f t="shared" si="63"/>
        <v>-35317.9254</v>
      </c>
      <c r="G402" s="363">
        <f t="shared" si="64"/>
        <v>163357.86540000001</v>
      </c>
      <c r="H402" s="364">
        <f t="shared" si="65"/>
        <v>-0.21619972392220058</v>
      </c>
      <c r="I402" s="363" t="s">
        <v>215</v>
      </c>
    </row>
    <row r="403" spans="2:9" x14ac:dyDescent="0.25">
      <c r="B403" s="620">
        <v>42536</v>
      </c>
      <c r="C403" s="362">
        <v>9278</v>
      </c>
      <c r="D403" s="621">
        <v>17.027999999999999</v>
      </c>
      <c r="E403" s="363">
        <v>13.06</v>
      </c>
      <c r="F403" s="363">
        <f t="shared" si="63"/>
        <v>-36815.103999999985</v>
      </c>
      <c r="G403" s="363">
        <f t="shared" si="64"/>
        <v>157985.78399999999</v>
      </c>
      <c r="H403" s="364">
        <f t="shared" si="65"/>
        <v>-0.23302795395818643</v>
      </c>
      <c r="I403" s="363"/>
    </row>
    <row r="404" spans="2:9" x14ac:dyDescent="0.25">
      <c r="B404" s="620">
        <v>42537</v>
      </c>
      <c r="C404" s="383">
        <v>9278</v>
      </c>
      <c r="D404" s="622">
        <v>17.0168</v>
      </c>
      <c r="E404" s="363">
        <v>12.67</v>
      </c>
      <c r="F404" s="363">
        <f t="shared" si="63"/>
        <v>-40329.610399999998</v>
      </c>
      <c r="G404" s="363">
        <f t="shared" si="64"/>
        <v>157881.87039999999</v>
      </c>
      <c r="H404" s="364">
        <f t="shared" si="65"/>
        <v>-0.25544168116214566</v>
      </c>
      <c r="I404" s="363"/>
    </row>
    <row r="405" spans="2:9" x14ac:dyDescent="0.25">
      <c r="B405" s="620">
        <v>42538</v>
      </c>
      <c r="C405" s="383">
        <v>9278</v>
      </c>
      <c r="D405" s="622">
        <v>17.0061</v>
      </c>
      <c r="E405" s="363">
        <v>13.16</v>
      </c>
      <c r="F405" s="363">
        <f t="shared" si="63"/>
        <v>-35684.1158</v>
      </c>
      <c r="G405" s="363">
        <f t="shared" si="64"/>
        <v>157782.59580000001</v>
      </c>
      <c r="H405" s="364">
        <f t="shared" si="65"/>
        <v>-0.2261600249322302</v>
      </c>
      <c r="I405" s="363"/>
    </row>
    <row r="406" spans="2:9" x14ac:dyDescent="0.25">
      <c r="B406" s="620">
        <v>42541</v>
      </c>
      <c r="C406" s="362">
        <v>7678</v>
      </c>
      <c r="D406" s="621">
        <v>17.568000000000001</v>
      </c>
      <c r="E406" s="363">
        <v>14.48</v>
      </c>
      <c r="F406" s="363">
        <f t="shared" si="63"/>
        <v>-23709.664000000008</v>
      </c>
      <c r="G406" s="363">
        <f t="shared" si="64"/>
        <v>134887.10400000002</v>
      </c>
      <c r="H406" s="365">
        <f t="shared" si="65"/>
        <v>-0.17577413479052828</v>
      </c>
      <c r="I406" s="363"/>
    </row>
    <row r="407" spans="2:9" ht="15" customHeight="1" x14ac:dyDescent="0.25">
      <c r="B407" s="620">
        <v>42542</v>
      </c>
      <c r="C407" s="362">
        <v>6800</v>
      </c>
      <c r="D407" s="621">
        <v>17.892099999999999</v>
      </c>
      <c r="E407" s="363">
        <v>15.09</v>
      </c>
      <c r="F407" s="363">
        <f t="shared" si="63"/>
        <v>-19054.279999999995</v>
      </c>
      <c r="G407" s="363">
        <f t="shared" si="64"/>
        <v>121666.28</v>
      </c>
      <c r="H407" s="365">
        <f t="shared" si="65"/>
        <v>-0.15661101827063337</v>
      </c>
      <c r="I407" s="363"/>
    </row>
    <row r="408" spans="2:9" x14ac:dyDescent="0.25">
      <c r="B408" s="620">
        <v>42543</v>
      </c>
      <c r="C408" s="362">
        <v>7300</v>
      </c>
      <c r="D408" s="621">
        <v>17.6769</v>
      </c>
      <c r="E408" s="363">
        <v>14.75</v>
      </c>
      <c r="F408" s="363">
        <f t="shared" ref="F408:F416" si="66">C408*(E408-D408)</f>
        <v>-21366.37</v>
      </c>
      <c r="G408" s="363">
        <f t="shared" ref="G408:G416" si="67">IF(C408=0, 0,D408*C408)</f>
        <v>129041.37</v>
      </c>
      <c r="H408" s="365">
        <f t="shared" ref="H408:H416" si="68">IF(C408=0, D408, (E408-D408)/D408)</f>
        <v>-0.16557767481854849</v>
      </c>
      <c r="I408" s="363"/>
    </row>
    <row r="409" spans="2:9" x14ac:dyDescent="0.25">
      <c r="B409" s="620">
        <v>42544</v>
      </c>
      <c r="C409" s="362">
        <v>6800</v>
      </c>
      <c r="D409" s="621">
        <v>17.856100000000001</v>
      </c>
      <c r="E409" s="363">
        <v>15.27</v>
      </c>
      <c r="F409" s="363">
        <f t="shared" si="66"/>
        <v>-17585.480000000014</v>
      </c>
      <c r="G409" s="363">
        <f t="shared" si="67"/>
        <v>121421.48000000001</v>
      </c>
      <c r="H409" s="365">
        <f t="shared" si="68"/>
        <v>-0.1448300580753917</v>
      </c>
      <c r="I409" s="363"/>
    </row>
    <row r="410" spans="2:9" x14ac:dyDescent="0.25">
      <c r="B410" s="620">
        <v>42545</v>
      </c>
      <c r="C410" s="362">
        <v>7678</v>
      </c>
      <c r="D410" s="621">
        <v>17.462</v>
      </c>
      <c r="E410" s="363">
        <v>14.41</v>
      </c>
      <c r="F410" s="363">
        <f t="shared" si="66"/>
        <v>-23433.255999999998</v>
      </c>
      <c r="G410" s="363">
        <f t="shared" si="67"/>
        <v>134073.236</v>
      </c>
      <c r="H410" s="365">
        <f t="shared" si="68"/>
        <v>-0.17477952124613444</v>
      </c>
      <c r="I410" s="363"/>
    </row>
    <row r="411" spans="2:9" x14ac:dyDescent="0.25">
      <c r="B411" s="620">
        <v>42545</v>
      </c>
      <c r="C411" s="362">
        <v>8013</v>
      </c>
      <c r="D411" s="621">
        <v>17.32</v>
      </c>
      <c r="E411" s="363">
        <v>14.68</v>
      </c>
      <c r="F411" s="363">
        <f t="shared" si="66"/>
        <v>-21154.320000000003</v>
      </c>
      <c r="G411" s="363">
        <f t="shared" si="67"/>
        <v>138785.16</v>
      </c>
      <c r="H411" s="365">
        <f t="shared" si="68"/>
        <v>-0.15242494226327949</v>
      </c>
      <c r="I411" s="363"/>
    </row>
    <row r="412" spans="2:9" x14ac:dyDescent="0.25">
      <c r="B412" s="620">
        <v>42548</v>
      </c>
      <c r="C412" s="362">
        <v>8978</v>
      </c>
      <c r="D412" s="621">
        <v>16.943300000000001</v>
      </c>
      <c r="E412" s="363">
        <v>13.66</v>
      </c>
      <c r="F412" s="363">
        <f t="shared" si="66"/>
        <v>-29477.467400000005</v>
      </c>
      <c r="G412" s="363">
        <f t="shared" si="67"/>
        <v>152116.9474</v>
      </c>
      <c r="H412" s="365">
        <f t="shared" si="68"/>
        <v>-0.19378161279089673</v>
      </c>
      <c r="I412" s="363"/>
    </row>
    <row r="413" spans="2:9" x14ac:dyDescent="0.25">
      <c r="B413" s="620">
        <v>42548</v>
      </c>
      <c r="C413" s="362">
        <v>9278</v>
      </c>
      <c r="D413" s="621">
        <v>16.834599999999998</v>
      </c>
      <c r="E413" s="363">
        <v>13.66</v>
      </c>
      <c r="F413" s="363">
        <f t="shared" si="66"/>
        <v>-29453.938799999982</v>
      </c>
      <c r="G413" s="363">
        <f t="shared" si="67"/>
        <v>156191.41879999998</v>
      </c>
      <c r="H413" s="364">
        <f t="shared" si="68"/>
        <v>-0.18857590913951019</v>
      </c>
      <c r="I413" s="363"/>
    </row>
    <row r="414" spans="2:9" ht="15" customHeight="1" x14ac:dyDescent="0.25">
      <c r="B414" s="620">
        <v>42549</v>
      </c>
      <c r="C414" s="362">
        <v>8178</v>
      </c>
      <c r="D414" s="621">
        <v>17.124400000000001</v>
      </c>
      <c r="E414" s="363">
        <v>14.78</v>
      </c>
      <c r="F414" s="363">
        <f t="shared" si="66"/>
        <v>-19172.503200000017</v>
      </c>
      <c r="G414" s="363">
        <f t="shared" si="67"/>
        <v>140043.3432</v>
      </c>
      <c r="H414" s="364">
        <f t="shared" si="68"/>
        <v>-0.13690406671182651</v>
      </c>
      <c r="I414" s="363">
        <v>17</v>
      </c>
    </row>
    <row r="415" spans="2:9" x14ac:dyDescent="0.25">
      <c r="B415" s="620">
        <v>42552</v>
      </c>
      <c r="C415" s="362">
        <v>7678</v>
      </c>
      <c r="D415" s="621">
        <v>17.2315</v>
      </c>
      <c r="E415" s="363">
        <v>15.48</v>
      </c>
      <c r="F415" s="363">
        <f t="shared" si="66"/>
        <v>-13448.017</v>
      </c>
      <c r="G415" s="363">
        <f t="shared" si="67"/>
        <v>132303.45699999999</v>
      </c>
      <c r="H415" s="364">
        <f t="shared" si="68"/>
        <v>-0.1016452427240809</v>
      </c>
      <c r="I415" s="363">
        <v>17</v>
      </c>
    </row>
    <row r="416" spans="2:9" x14ac:dyDescent="0.25">
      <c r="B416" s="620">
        <v>42552</v>
      </c>
      <c r="C416" s="362">
        <v>7300</v>
      </c>
      <c r="D416" s="621">
        <v>17.313400000000001</v>
      </c>
      <c r="E416" s="363">
        <v>15.65</v>
      </c>
      <c r="F416" s="363">
        <f t="shared" si="66"/>
        <v>-12142.820000000009</v>
      </c>
      <c r="G416" s="363">
        <f t="shared" si="67"/>
        <v>126387.82</v>
      </c>
      <c r="H416" s="364">
        <f t="shared" si="68"/>
        <v>-9.6075871868032903E-2</v>
      </c>
      <c r="I416" s="363"/>
    </row>
    <row r="417" spans="2:9" x14ac:dyDescent="0.25">
      <c r="B417" s="620">
        <v>42552</v>
      </c>
      <c r="C417" s="362">
        <v>6800</v>
      </c>
      <c r="D417" s="621">
        <v>17.446100000000001</v>
      </c>
      <c r="E417" s="363">
        <v>15.7</v>
      </c>
      <c r="F417" s="363">
        <f t="shared" ref="F417:F438" si="69">C417*(E417-D417)</f>
        <v>-11873.480000000014</v>
      </c>
      <c r="G417" s="363">
        <f t="shared" ref="G417:G438" si="70">IF(C417=0, 0,D417*C417)</f>
        <v>118633.48000000001</v>
      </c>
      <c r="H417" s="364">
        <f t="shared" ref="H417:H438" si="71">IF(C417=0, D417, (E417-D417)/D417)</f>
        <v>-0.10008540590733757</v>
      </c>
      <c r="I417" s="363"/>
    </row>
    <row r="418" spans="2:9" x14ac:dyDescent="0.25">
      <c r="B418" s="620">
        <v>42552</v>
      </c>
      <c r="C418" s="362">
        <v>6000</v>
      </c>
      <c r="D418" s="621">
        <v>17.668199999999999</v>
      </c>
      <c r="E418" s="363">
        <v>15.68</v>
      </c>
      <c r="F418" s="363">
        <f t="shared" si="69"/>
        <v>-11929.199999999995</v>
      </c>
      <c r="G418" s="363">
        <f t="shared" si="70"/>
        <v>106009.2</v>
      </c>
      <c r="H418" s="364">
        <f t="shared" si="71"/>
        <v>-0.11252985589929926</v>
      </c>
      <c r="I418" s="363"/>
    </row>
    <row r="419" spans="2:9" x14ac:dyDescent="0.25">
      <c r="B419" s="620">
        <v>42556</v>
      </c>
      <c r="C419" s="362">
        <v>8178</v>
      </c>
      <c r="D419" s="621">
        <v>16.978899999999999</v>
      </c>
      <c r="E419" s="363">
        <v>14.72</v>
      </c>
      <c r="F419" s="363">
        <f t="shared" si="69"/>
        <v>-18473.284199999991</v>
      </c>
      <c r="G419" s="363">
        <f t="shared" si="70"/>
        <v>138853.4442</v>
      </c>
      <c r="H419" s="364">
        <f t="shared" si="71"/>
        <v>-0.13304159869013887</v>
      </c>
      <c r="I419" s="363">
        <v>16.75</v>
      </c>
    </row>
    <row r="420" spans="2:9" x14ac:dyDescent="0.25">
      <c r="B420" s="620">
        <v>42556</v>
      </c>
      <c r="C420" s="362">
        <v>8678</v>
      </c>
      <c r="D420" s="621">
        <v>16.843</v>
      </c>
      <c r="E420" s="363">
        <v>14.72</v>
      </c>
      <c r="F420" s="363">
        <f t="shared" si="69"/>
        <v>-18423.393999999993</v>
      </c>
      <c r="G420" s="363">
        <f t="shared" si="70"/>
        <v>146163.554</v>
      </c>
      <c r="H420" s="364">
        <f t="shared" si="71"/>
        <v>-0.12604642878347083</v>
      </c>
      <c r="I420" s="363"/>
    </row>
    <row r="421" spans="2:9" x14ac:dyDescent="0.25">
      <c r="B421" s="620">
        <v>42557</v>
      </c>
      <c r="C421" s="362">
        <v>8178</v>
      </c>
      <c r="D421" s="621">
        <v>16.960599999999999</v>
      </c>
      <c r="E421" s="363">
        <v>14.84</v>
      </c>
      <c r="F421" s="363">
        <f t="shared" si="69"/>
        <v>-17342.266799999998</v>
      </c>
      <c r="G421" s="363">
        <f t="shared" si="70"/>
        <v>138703.7868</v>
      </c>
      <c r="H421" s="364">
        <f t="shared" si="71"/>
        <v>-0.12503095409360515</v>
      </c>
      <c r="I421" s="363">
        <v>16.75</v>
      </c>
    </row>
    <row r="422" spans="2:9" x14ac:dyDescent="0.25">
      <c r="B422" s="620">
        <v>42557</v>
      </c>
      <c r="C422" s="362">
        <v>8678</v>
      </c>
      <c r="D422" s="621">
        <v>16.835000000000001</v>
      </c>
      <c r="E422" s="363">
        <v>14.84</v>
      </c>
      <c r="F422" s="363">
        <f t="shared" si="69"/>
        <v>-17312.610000000008</v>
      </c>
      <c r="G422" s="363">
        <f t="shared" si="70"/>
        <v>146094.13</v>
      </c>
      <c r="H422" s="364">
        <f t="shared" si="71"/>
        <v>-0.11850311850311855</v>
      </c>
      <c r="I422" s="363"/>
    </row>
    <row r="423" spans="2:9" x14ac:dyDescent="0.25">
      <c r="B423" s="620">
        <v>42559</v>
      </c>
      <c r="C423" s="362">
        <v>8678</v>
      </c>
      <c r="D423" s="621">
        <v>16.835000000000001</v>
      </c>
      <c r="E423" s="363">
        <v>14.92</v>
      </c>
      <c r="F423" s="363">
        <f t="shared" si="69"/>
        <v>-16618.370000000006</v>
      </c>
      <c r="G423" s="363">
        <f t="shared" si="70"/>
        <v>146094.13</v>
      </c>
      <c r="H423" s="364">
        <f t="shared" si="71"/>
        <v>-0.1137511137511138</v>
      </c>
      <c r="I423" s="363"/>
    </row>
    <row r="424" spans="2:9" ht="15" customHeight="1" x14ac:dyDescent="0.25">
      <c r="B424" s="620">
        <v>42562</v>
      </c>
      <c r="C424" s="362">
        <v>8678</v>
      </c>
      <c r="D424" s="621">
        <v>16.835000000000001</v>
      </c>
      <c r="E424" s="363">
        <v>14.69</v>
      </c>
      <c r="F424" s="363">
        <f t="shared" si="69"/>
        <v>-18614.310000000012</v>
      </c>
      <c r="G424" s="363">
        <f t="shared" si="70"/>
        <v>146094.13</v>
      </c>
      <c r="H424" s="364">
        <f t="shared" si="71"/>
        <v>-0.12741312741312749</v>
      </c>
      <c r="I424" s="363"/>
    </row>
    <row r="425" spans="2:9" x14ac:dyDescent="0.25">
      <c r="B425" s="620">
        <v>42563</v>
      </c>
      <c r="C425" s="362">
        <v>8678</v>
      </c>
      <c r="D425" s="621">
        <v>16.835000000000001</v>
      </c>
      <c r="E425" s="363">
        <v>15.6</v>
      </c>
      <c r="F425" s="363">
        <f t="shared" si="69"/>
        <v>-10717.330000000011</v>
      </c>
      <c r="G425" s="363">
        <f t="shared" si="70"/>
        <v>146094.13</v>
      </c>
      <c r="H425" s="364">
        <f t="shared" si="71"/>
        <v>-7.3359073359073421E-2</v>
      </c>
      <c r="I425" s="363"/>
    </row>
    <row r="426" spans="2:9" x14ac:dyDescent="0.25">
      <c r="B426" s="620">
        <v>42564</v>
      </c>
      <c r="C426" s="362">
        <v>8738</v>
      </c>
      <c r="D426" s="621">
        <v>16.816099999999999</v>
      </c>
      <c r="E426" s="363">
        <v>15.29</v>
      </c>
      <c r="F426" s="363">
        <f t="shared" si="69"/>
        <v>-13335.061799999996</v>
      </c>
      <c r="G426" s="363">
        <f t="shared" si="70"/>
        <v>146939.08179999999</v>
      </c>
      <c r="H426" s="364">
        <f t="shared" si="71"/>
        <v>-9.0752314745987453E-2</v>
      </c>
      <c r="I426" s="363"/>
    </row>
    <row r="427" spans="2:9" x14ac:dyDescent="0.25">
      <c r="B427" s="620">
        <v>42566</v>
      </c>
      <c r="C427" s="362">
        <v>8738</v>
      </c>
      <c r="D427" s="621">
        <v>16.816099999999999</v>
      </c>
      <c r="E427" s="363">
        <v>15.21</v>
      </c>
      <c r="F427" s="363">
        <f t="shared" si="69"/>
        <v>-14034.101799999982</v>
      </c>
      <c r="G427" s="363">
        <f t="shared" si="70"/>
        <v>146939.08179999999</v>
      </c>
      <c r="H427" s="364">
        <f t="shared" si="71"/>
        <v>-9.5509660384988079E-2</v>
      </c>
      <c r="I427" s="363"/>
    </row>
    <row r="428" spans="2:9" x14ac:dyDescent="0.25">
      <c r="B428" s="620">
        <v>42570</v>
      </c>
      <c r="C428" s="362">
        <v>9138</v>
      </c>
      <c r="D428" s="621">
        <v>16.733499999999999</v>
      </c>
      <c r="E428" s="363">
        <v>14.75</v>
      </c>
      <c r="F428" s="363">
        <f t="shared" si="69"/>
        <v>-18125.222999999994</v>
      </c>
      <c r="G428" s="363">
        <f t="shared" si="70"/>
        <v>152910.723</v>
      </c>
      <c r="H428" s="364">
        <f t="shared" si="71"/>
        <v>-0.1185346759494427</v>
      </c>
      <c r="I428" s="363"/>
    </row>
    <row r="429" spans="2:9" x14ac:dyDescent="0.25">
      <c r="B429" s="620">
        <v>42571</v>
      </c>
      <c r="C429" s="383">
        <v>9138</v>
      </c>
      <c r="D429" s="622">
        <v>16.7227</v>
      </c>
      <c r="E429" s="363">
        <v>14.84</v>
      </c>
      <c r="F429" s="363">
        <f t="shared" si="69"/>
        <v>-17204.112599999997</v>
      </c>
      <c r="G429" s="363">
        <f t="shared" si="70"/>
        <v>152812.03260000001</v>
      </c>
      <c r="H429" s="364">
        <f t="shared" si="71"/>
        <v>-0.11258349429218965</v>
      </c>
      <c r="I429" s="363"/>
    </row>
    <row r="430" spans="2:9" x14ac:dyDescent="0.25">
      <c r="B430" s="620">
        <v>42572</v>
      </c>
      <c r="C430" s="362">
        <v>9138</v>
      </c>
      <c r="D430" s="621">
        <v>16.718900000000001</v>
      </c>
      <c r="E430" s="363">
        <v>14.42</v>
      </c>
      <c r="F430" s="363">
        <f t="shared" si="69"/>
        <v>-21007.348200000015</v>
      </c>
      <c r="G430" s="363">
        <f t="shared" si="70"/>
        <v>152777.3082</v>
      </c>
      <c r="H430" s="364">
        <f t="shared" si="71"/>
        <v>-0.13750306539305823</v>
      </c>
      <c r="I430" s="363"/>
    </row>
    <row r="431" spans="2:9" ht="15" customHeight="1" x14ac:dyDescent="0.25">
      <c r="B431" s="620">
        <v>42573</v>
      </c>
      <c r="C431" s="362">
        <v>9278</v>
      </c>
      <c r="D431" s="621">
        <v>16.679099999999998</v>
      </c>
      <c r="E431" s="363">
        <v>14.11</v>
      </c>
      <c r="F431" s="363">
        <f t="shared" si="69"/>
        <v>-23836.109799999987</v>
      </c>
      <c r="G431" s="363">
        <f t="shared" si="70"/>
        <v>154748.68979999999</v>
      </c>
      <c r="H431" s="364">
        <f t="shared" si="71"/>
        <v>-0.15403109280476759</v>
      </c>
      <c r="I431" s="363"/>
    </row>
    <row r="432" spans="2:9" x14ac:dyDescent="0.25">
      <c r="B432" s="620">
        <v>42576</v>
      </c>
      <c r="C432" s="362">
        <v>9478</v>
      </c>
      <c r="D432" s="621">
        <v>16.613099999999999</v>
      </c>
      <c r="E432" s="363">
        <v>13.58</v>
      </c>
      <c r="F432" s="363">
        <f t="shared" si="69"/>
        <v>-28747.721799999992</v>
      </c>
      <c r="G432" s="363">
        <f t="shared" si="70"/>
        <v>157458.96179999999</v>
      </c>
      <c r="H432" s="364">
        <f t="shared" si="71"/>
        <v>-0.18257278894366491</v>
      </c>
      <c r="I432" s="363"/>
    </row>
    <row r="433" spans="2:9" x14ac:dyDescent="0.25">
      <c r="B433" s="620">
        <v>42577</v>
      </c>
      <c r="C433" s="383">
        <v>9278</v>
      </c>
      <c r="D433" s="622">
        <v>16.674199999999999</v>
      </c>
      <c r="E433" s="363">
        <v>13.78</v>
      </c>
      <c r="F433" s="363">
        <f t="shared" si="69"/>
        <v>-26852.387599999998</v>
      </c>
      <c r="G433" s="363">
        <f t="shared" si="70"/>
        <v>154703.22759999998</v>
      </c>
      <c r="H433" s="364">
        <f t="shared" si="71"/>
        <v>-0.17357354475776948</v>
      </c>
      <c r="I433" s="363">
        <v>16.53</v>
      </c>
    </row>
    <row r="434" spans="2:9" x14ac:dyDescent="0.25">
      <c r="B434" s="620">
        <v>42578</v>
      </c>
      <c r="C434" s="383">
        <v>9478</v>
      </c>
      <c r="D434" s="622">
        <v>16.6004</v>
      </c>
      <c r="E434" s="363">
        <v>13.13</v>
      </c>
      <c r="F434" s="363">
        <f t="shared" si="69"/>
        <v>-32892.451199999996</v>
      </c>
      <c r="G434" s="363">
        <f t="shared" si="70"/>
        <v>157338.5912</v>
      </c>
      <c r="H434" s="364">
        <f t="shared" si="71"/>
        <v>-0.20905520348907253</v>
      </c>
      <c r="I434" s="363"/>
    </row>
    <row r="435" spans="2:9" x14ac:dyDescent="0.25">
      <c r="B435" s="620">
        <v>42580</v>
      </c>
      <c r="C435" s="362">
        <v>9478</v>
      </c>
      <c r="D435" s="621">
        <v>16.599</v>
      </c>
      <c r="E435" s="363">
        <v>13.64</v>
      </c>
      <c r="F435" s="363">
        <f t="shared" si="69"/>
        <v>-28045.401999999998</v>
      </c>
      <c r="G435" s="363">
        <f t="shared" si="70"/>
        <v>157325.32200000001</v>
      </c>
      <c r="H435" s="365">
        <f t="shared" si="71"/>
        <v>-0.17826375082836313</v>
      </c>
      <c r="I435" s="363"/>
    </row>
    <row r="436" spans="2:9" x14ac:dyDescent="0.25">
      <c r="B436" s="620">
        <v>42580</v>
      </c>
      <c r="C436" s="362">
        <v>9278</v>
      </c>
      <c r="D436" s="621">
        <v>16.664000000000001</v>
      </c>
      <c r="E436" s="363">
        <v>13.64</v>
      </c>
      <c r="F436" s="363">
        <f t="shared" si="69"/>
        <v>-28056.67200000001</v>
      </c>
      <c r="G436" s="363">
        <f t="shared" si="70"/>
        <v>154608.592</v>
      </c>
      <c r="H436" s="365">
        <f t="shared" si="71"/>
        <v>-0.18146903504560732</v>
      </c>
      <c r="I436" s="363">
        <v>16.53</v>
      </c>
    </row>
    <row r="437" spans="2:9" ht="15" customHeight="1" x14ac:dyDescent="0.25">
      <c r="B437" s="620">
        <v>42583</v>
      </c>
      <c r="C437" s="362">
        <v>9478</v>
      </c>
      <c r="D437" s="621">
        <v>16.5871</v>
      </c>
      <c r="E437" s="363">
        <v>12.92</v>
      </c>
      <c r="F437" s="363">
        <f t="shared" si="69"/>
        <v>-34756.773799999995</v>
      </c>
      <c r="G437" s="363">
        <f t="shared" si="70"/>
        <v>157212.5338</v>
      </c>
      <c r="H437" s="365">
        <f t="shared" si="71"/>
        <v>-0.22108144280796521</v>
      </c>
      <c r="I437" s="363"/>
    </row>
    <row r="438" spans="2:9" x14ac:dyDescent="0.25">
      <c r="B438" s="620">
        <v>42584</v>
      </c>
      <c r="C438" s="362">
        <v>9678</v>
      </c>
      <c r="D438" s="621">
        <v>16.5063</v>
      </c>
      <c r="E438" s="363">
        <v>12.9</v>
      </c>
      <c r="F438" s="363">
        <f t="shared" si="69"/>
        <v>-34901.771399999991</v>
      </c>
      <c r="G438" s="363">
        <f t="shared" si="70"/>
        <v>159747.97140000001</v>
      </c>
      <c r="H438" s="365">
        <f t="shared" si="71"/>
        <v>-0.21848021664455386</v>
      </c>
      <c r="I438" s="363"/>
    </row>
    <row r="439" spans="2:9" x14ac:dyDescent="0.25">
      <c r="B439" s="620">
        <v>42585</v>
      </c>
      <c r="C439" s="362">
        <v>10078</v>
      </c>
      <c r="D439" s="621">
        <v>16.5063</v>
      </c>
      <c r="E439" s="363">
        <v>12.9</v>
      </c>
      <c r="F439" s="363">
        <f t="shared" ref="F439:F454" si="72">C439*(E439-D439)</f>
        <v>-36344.291399999995</v>
      </c>
      <c r="G439" s="363">
        <f t="shared" ref="G439:G454" si="73">IF(C439=0, 0,D439*C439)</f>
        <v>166350.4914</v>
      </c>
      <c r="H439" s="365">
        <f t="shared" ref="H439:H454" si="74">IF(C439=0, D439, (E439-D439)/D439)</f>
        <v>-0.21848021664455386</v>
      </c>
      <c r="I439" s="363"/>
    </row>
    <row r="440" spans="2:9" x14ac:dyDescent="0.25">
      <c r="B440" s="620">
        <v>42586</v>
      </c>
      <c r="C440" s="362">
        <v>9678</v>
      </c>
      <c r="D440" s="621">
        <v>16.489799999999999</v>
      </c>
      <c r="E440" s="363">
        <v>13.41</v>
      </c>
      <c r="F440" s="363">
        <f t="shared" si="72"/>
        <v>-29806.304399999986</v>
      </c>
      <c r="G440" s="363">
        <f t="shared" si="73"/>
        <v>159588.28439999997</v>
      </c>
      <c r="H440" s="365">
        <f t="shared" si="74"/>
        <v>-0.1867700032747516</v>
      </c>
      <c r="I440" s="363"/>
    </row>
    <row r="441" spans="2:9" x14ac:dyDescent="0.25">
      <c r="B441" s="620">
        <v>42586</v>
      </c>
      <c r="C441" s="362">
        <v>9278</v>
      </c>
      <c r="D441" s="621">
        <v>16.609200000000001</v>
      </c>
      <c r="E441" s="363">
        <v>13.66</v>
      </c>
      <c r="F441" s="363">
        <f t="shared" si="72"/>
        <v>-27362.67760000001</v>
      </c>
      <c r="G441" s="363">
        <f t="shared" si="73"/>
        <v>154100.15760000001</v>
      </c>
      <c r="H441" s="365">
        <f t="shared" si="74"/>
        <v>-0.17756424150470829</v>
      </c>
      <c r="I441" s="363">
        <v>16.53</v>
      </c>
    </row>
    <row r="442" spans="2:9" x14ac:dyDescent="0.25">
      <c r="B442" s="620">
        <v>42586</v>
      </c>
      <c r="C442" s="362">
        <v>9138</v>
      </c>
      <c r="D442" s="621">
        <v>16.6511</v>
      </c>
      <c r="E442" s="363">
        <v>13.87</v>
      </c>
      <c r="F442" s="363">
        <f t="shared" si="72"/>
        <v>-25413.691800000004</v>
      </c>
      <c r="G442" s="363">
        <f t="shared" si="73"/>
        <v>152157.7518</v>
      </c>
      <c r="H442" s="364">
        <f t="shared" si="74"/>
        <v>-0.1670219985466426</v>
      </c>
      <c r="I442" s="363"/>
    </row>
    <row r="443" spans="2:9" x14ac:dyDescent="0.25">
      <c r="B443" s="620">
        <v>42593</v>
      </c>
      <c r="C443" s="362">
        <v>8678</v>
      </c>
      <c r="D443" s="621">
        <v>16.760300000000001</v>
      </c>
      <c r="E443" s="363">
        <v>14.61</v>
      </c>
      <c r="F443" s="363">
        <f t="shared" si="72"/>
        <v>-18660.303400000012</v>
      </c>
      <c r="G443" s="363">
        <f t="shared" si="73"/>
        <v>145445.88340000002</v>
      </c>
      <c r="H443" s="364">
        <f t="shared" si="74"/>
        <v>-0.12829722618330228</v>
      </c>
      <c r="I443" s="363"/>
    </row>
    <row r="444" spans="2:9" x14ac:dyDescent="0.25">
      <c r="B444" s="620">
        <v>42597</v>
      </c>
      <c r="C444" s="362">
        <v>8678</v>
      </c>
      <c r="D444" s="621">
        <v>16.7471</v>
      </c>
      <c r="E444" s="363">
        <v>14.9</v>
      </c>
      <c r="F444" s="363">
        <f t="shared" si="72"/>
        <v>-16029.133799999994</v>
      </c>
      <c r="G444" s="363">
        <f t="shared" si="73"/>
        <v>145331.33379999999</v>
      </c>
      <c r="H444" s="364">
        <f t="shared" si="74"/>
        <v>-0.11029372249523794</v>
      </c>
      <c r="I444" s="363"/>
    </row>
    <row r="445" spans="2:9" x14ac:dyDescent="0.25">
      <c r="B445" s="620">
        <v>42598</v>
      </c>
      <c r="C445" s="362">
        <v>8178</v>
      </c>
      <c r="D445" s="621">
        <v>16.8429</v>
      </c>
      <c r="E445" s="363">
        <v>15.17</v>
      </c>
      <c r="F445" s="363">
        <f t="shared" si="72"/>
        <v>-13680.976200000003</v>
      </c>
      <c r="G445" s="363">
        <f t="shared" si="73"/>
        <v>137741.23620000001</v>
      </c>
      <c r="H445" s="364">
        <f t="shared" si="74"/>
        <v>-9.9323750660515728E-2</v>
      </c>
      <c r="I445" s="363">
        <v>16.75</v>
      </c>
    </row>
    <row r="446" spans="2:9" x14ac:dyDescent="0.25">
      <c r="B446" s="620">
        <v>42599</v>
      </c>
      <c r="C446" s="362">
        <v>7178</v>
      </c>
      <c r="D446" s="621">
        <v>17.009899999999998</v>
      </c>
      <c r="E446" s="363">
        <v>15.7</v>
      </c>
      <c r="F446" s="363">
        <f t="shared" si="72"/>
        <v>-9402.4621999999927</v>
      </c>
      <c r="G446" s="363">
        <f t="shared" si="73"/>
        <v>122097.06219999999</v>
      </c>
      <c r="H446" s="364">
        <f t="shared" si="74"/>
        <v>-7.7008095285686515E-2</v>
      </c>
      <c r="I446" s="363"/>
    </row>
    <row r="447" spans="2:9" x14ac:dyDescent="0.25">
      <c r="B447" s="620">
        <v>42600</v>
      </c>
      <c r="C447" s="362">
        <v>5500</v>
      </c>
      <c r="D447" s="621">
        <v>17.185600000000001</v>
      </c>
      <c r="E447" s="363">
        <v>16.68</v>
      </c>
      <c r="F447" s="363">
        <f t="shared" si="72"/>
        <v>-2780.8000000000065</v>
      </c>
      <c r="G447" s="363">
        <f t="shared" si="73"/>
        <v>94520.8</v>
      </c>
      <c r="H447" s="364">
        <f t="shared" si="74"/>
        <v>-2.9419979517735846E-2</v>
      </c>
      <c r="I447" s="363"/>
    </row>
    <row r="448" spans="2:9" x14ac:dyDescent="0.25">
      <c r="B448" s="620">
        <v>42601</v>
      </c>
      <c r="C448" s="362">
        <v>5000</v>
      </c>
      <c r="D448" s="621">
        <v>17.222200000000001</v>
      </c>
      <c r="E448" s="363">
        <v>16.8</v>
      </c>
      <c r="F448" s="363">
        <f t="shared" si="72"/>
        <v>-2111.0000000000005</v>
      </c>
      <c r="G448" s="363">
        <f t="shared" si="73"/>
        <v>86111</v>
      </c>
      <c r="H448" s="364">
        <f t="shared" si="74"/>
        <v>-2.4514870341768188E-2</v>
      </c>
      <c r="I448" s="363"/>
    </row>
    <row r="449" spans="2:9" x14ac:dyDescent="0.25">
      <c r="B449" s="620">
        <v>42604</v>
      </c>
      <c r="C449" s="362">
        <v>6000</v>
      </c>
      <c r="D449" s="621">
        <v>16.9651</v>
      </c>
      <c r="E449" s="363">
        <v>15.64</v>
      </c>
      <c r="F449" s="363">
        <f t="shared" si="72"/>
        <v>-7950.599999999994</v>
      </c>
      <c r="G449" s="363">
        <f t="shared" si="73"/>
        <v>101790.59999999999</v>
      </c>
      <c r="H449" s="364">
        <f t="shared" si="74"/>
        <v>-7.8107408739117312E-2</v>
      </c>
      <c r="I449" s="363"/>
    </row>
    <row r="450" spans="2:9" x14ac:dyDescent="0.25">
      <c r="B450" s="620">
        <v>42604</v>
      </c>
      <c r="C450" s="362">
        <v>6500</v>
      </c>
      <c r="D450" s="621">
        <v>16.850899999999999</v>
      </c>
      <c r="E450" s="363">
        <v>15.64</v>
      </c>
      <c r="F450" s="363">
        <f t="shared" si="72"/>
        <v>-7870.8499999999922</v>
      </c>
      <c r="G450" s="363">
        <f t="shared" si="73"/>
        <v>109530.84999999999</v>
      </c>
      <c r="H450" s="364">
        <f t="shared" si="74"/>
        <v>-7.1859663282079822E-2</v>
      </c>
      <c r="I450" s="363"/>
    </row>
    <row r="451" spans="2:9" x14ac:dyDescent="0.25">
      <c r="B451" s="620">
        <v>42605</v>
      </c>
      <c r="C451" s="362">
        <v>6000</v>
      </c>
      <c r="D451" s="621">
        <v>16.923500000000001</v>
      </c>
      <c r="E451" s="363">
        <v>16.43</v>
      </c>
      <c r="F451" s="363">
        <f t="shared" si="72"/>
        <v>-2961.0000000000055</v>
      </c>
      <c r="G451" s="363">
        <f t="shared" si="73"/>
        <v>101541</v>
      </c>
      <c r="H451" s="364">
        <f t="shared" si="74"/>
        <v>-2.9160634620498178E-2</v>
      </c>
      <c r="I451" s="363"/>
    </row>
    <row r="452" spans="2:9" x14ac:dyDescent="0.25">
      <c r="B452" s="620">
        <v>42605</v>
      </c>
      <c r="C452" s="362">
        <v>5500</v>
      </c>
      <c r="D452" s="621">
        <v>16.9848</v>
      </c>
      <c r="E452" s="363">
        <v>16.43</v>
      </c>
      <c r="F452" s="363">
        <f t="shared" si="72"/>
        <v>-3051.400000000001</v>
      </c>
      <c r="G452" s="363">
        <f t="shared" si="73"/>
        <v>93416.4</v>
      </c>
      <c r="H452" s="364">
        <f t="shared" si="74"/>
        <v>-3.266450002355048E-2</v>
      </c>
      <c r="I452" s="363"/>
    </row>
    <row r="453" spans="2:9" x14ac:dyDescent="0.25">
      <c r="B453" s="620">
        <v>42605</v>
      </c>
      <c r="C453" s="362">
        <v>5000</v>
      </c>
      <c r="D453" s="621">
        <v>17.035299999999999</v>
      </c>
      <c r="E453" s="363">
        <v>16.43</v>
      </c>
      <c r="F453" s="363">
        <f t="shared" si="72"/>
        <v>-3026.4999999999986</v>
      </c>
      <c r="G453" s="363">
        <f t="shared" si="73"/>
        <v>85176.5</v>
      </c>
      <c r="H453" s="364">
        <f t="shared" si="74"/>
        <v>-3.5532100990296606E-2</v>
      </c>
      <c r="I453" s="363"/>
    </row>
    <row r="454" spans="2:9" x14ac:dyDescent="0.25">
      <c r="B454" s="620">
        <v>42606</v>
      </c>
      <c r="C454" s="362">
        <v>5178</v>
      </c>
      <c r="D454" s="621">
        <v>17.0017</v>
      </c>
      <c r="E454" s="363">
        <v>16.059999999999999</v>
      </c>
      <c r="F454" s="363">
        <f t="shared" si="72"/>
        <v>-4876.1226000000042</v>
      </c>
      <c r="G454" s="363">
        <f t="shared" si="73"/>
        <v>88034.802599999995</v>
      </c>
      <c r="H454" s="364">
        <f t="shared" si="74"/>
        <v>-5.5388578789179958E-2</v>
      </c>
      <c r="I454" s="363"/>
    </row>
    <row r="455" spans="2:9" x14ac:dyDescent="0.25">
      <c r="B455" s="620">
        <v>42607</v>
      </c>
      <c r="C455" s="362">
        <v>5178</v>
      </c>
      <c r="D455" s="621">
        <v>17.0017</v>
      </c>
      <c r="E455" s="363">
        <v>16.010000000000002</v>
      </c>
      <c r="F455" s="363">
        <f>C455*(E455-D455)</f>
        <v>-5135.0225999999902</v>
      </c>
      <c r="G455" s="363">
        <f>IF(C455=0, 0,D455*C455)</f>
        <v>88034.802599999995</v>
      </c>
      <c r="H455" s="364">
        <f>IF(C455=0, D455, (E455-D455)/D455)</f>
        <v>-5.8329461171529789E-2</v>
      </c>
      <c r="I455" s="363"/>
    </row>
    <row r="456" spans="2:9" x14ac:dyDescent="0.25">
      <c r="B456" s="620">
        <v>42608</v>
      </c>
      <c r="C456" s="362">
        <v>6178</v>
      </c>
      <c r="D456" s="621">
        <v>16.825800000000001</v>
      </c>
      <c r="E456" s="363">
        <v>15.95</v>
      </c>
      <c r="F456" s="363">
        <f>C456*(E456-D456)</f>
        <v>-5410.6924000000108</v>
      </c>
      <c r="G456" s="363">
        <f>IF(C456=0, 0,D456*C456)</f>
        <v>103949.79240000001</v>
      </c>
      <c r="H456" s="364">
        <f>IF(C456=0, D456, (E456-D456)/D456)</f>
        <v>-5.2051016890727435E-2</v>
      </c>
      <c r="I456" s="363"/>
    </row>
    <row r="457" spans="2:9" x14ac:dyDescent="0.25">
      <c r="B457" s="620">
        <v>42611</v>
      </c>
      <c r="C457" s="362">
        <v>6178</v>
      </c>
      <c r="D457" s="621">
        <v>16.825800000000001</v>
      </c>
      <c r="E457" s="363">
        <v>15.99</v>
      </c>
      <c r="F457" s="363">
        <f t="shared" ref="F457:F462" si="75">C457*(E457-D457)</f>
        <v>-5163.5724000000046</v>
      </c>
      <c r="G457" s="363">
        <f t="shared" ref="G457:G462" si="76">IF(C457=0, 0,D457*C457)</f>
        <v>103949.79240000001</v>
      </c>
      <c r="H457" s="364">
        <f t="shared" ref="H457:H462" si="77">IF(C457=0, D457, (E457-D457)/D457)</f>
        <v>-4.9673715365688452E-2</v>
      </c>
      <c r="I457" s="363"/>
    </row>
    <row r="458" spans="2:9" ht="15" customHeight="1" x14ac:dyDescent="0.25">
      <c r="B458" s="620">
        <v>42612</v>
      </c>
      <c r="C458" s="362">
        <v>6678</v>
      </c>
      <c r="D458" s="621">
        <v>16.739999999999998</v>
      </c>
      <c r="E458" s="363">
        <v>15.55</v>
      </c>
      <c r="F458" s="443">
        <f t="shared" si="75"/>
        <v>-7946.8199999999852</v>
      </c>
      <c r="G458" s="363">
        <f t="shared" si="76"/>
        <v>111789.71999999999</v>
      </c>
      <c r="H458" s="365">
        <f t="shared" si="77"/>
        <v>-7.1087216248506446E-2</v>
      </c>
      <c r="I458" s="382"/>
    </row>
    <row r="459" spans="2:9" x14ac:dyDescent="0.25">
      <c r="B459" s="620">
        <v>42612</v>
      </c>
      <c r="C459" s="362">
        <v>7178</v>
      </c>
      <c r="D459" s="621">
        <v>16.6571</v>
      </c>
      <c r="E459" s="363">
        <v>15.55</v>
      </c>
      <c r="F459" s="363">
        <f t="shared" si="75"/>
        <v>-7946.7637999999934</v>
      </c>
      <c r="G459" s="363">
        <f t="shared" si="76"/>
        <v>119564.66379999999</v>
      </c>
      <c r="H459" s="364">
        <f t="shared" si="77"/>
        <v>-6.6464150422342369E-2</v>
      </c>
      <c r="I459" s="363"/>
    </row>
    <row r="460" spans="2:9" x14ac:dyDescent="0.25">
      <c r="B460" s="620">
        <v>42613</v>
      </c>
      <c r="C460" s="362">
        <v>7678</v>
      </c>
      <c r="D460" s="621">
        <v>16.565200000000001</v>
      </c>
      <c r="E460" s="363">
        <v>15.02</v>
      </c>
      <c r="F460" s="363">
        <f t="shared" si="75"/>
        <v>-11864.04560000001</v>
      </c>
      <c r="G460" s="363">
        <f t="shared" si="76"/>
        <v>127187.60560000001</v>
      </c>
      <c r="H460" s="364">
        <f t="shared" si="77"/>
        <v>-9.3279887957887692E-2</v>
      </c>
      <c r="I460" s="363" t="s">
        <v>254</v>
      </c>
    </row>
    <row r="461" spans="2:9" x14ac:dyDescent="0.25">
      <c r="B461" s="620">
        <v>42613</v>
      </c>
      <c r="C461" s="362">
        <v>8178</v>
      </c>
      <c r="D461" s="621">
        <v>16.474399999999999</v>
      </c>
      <c r="E461" s="363">
        <v>15.02</v>
      </c>
      <c r="F461" s="363">
        <f t="shared" si="75"/>
        <v>-11894.083199999997</v>
      </c>
      <c r="G461" s="363">
        <f t="shared" si="76"/>
        <v>134727.64319999999</v>
      </c>
      <c r="H461" s="364">
        <f t="shared" si="77"/>
        <v>-8.8282426067110162E-2</v>
      </c>
      <c r="I461" s="363" t="s">
        <v>255</v>
      </c>
    </row>
    <row r="462" spans="2:9" x14ac:dyDescent="0.25">
      <c r="B462" s="620">
        <v>42615</v>
      </c>
      <c r="C462" s="362">
        <v>7678</v>
      </c>
      <c r="D462" s="621">
        <v>16.528099999999998</v>
      </c>
      <c r="E462" s="363">
        <v>15.49</v>
      </c>
      <c r="F462" s="363">
        <f t="shared" si="75"/>
        <v>-7970.5317999999861</v>
      </c>
      <c r="G462" s="363">
        <f t="shared" si="76"/>
        <v>126902.75179999998</v>
      </c>
      <c r="H462" s="364">
        <f t="shared" si="77"/>
        <v>-6.2808187268953986E-2</v>
      </c>
      <c r="I462" s="363">
        <v>16.350000000000001</v>
      </c>
    </row>
    <row r="463" spans="2:9" x14ac:dyDescent="0.25">
      <c r="B463" s="620">
        <v>42616</v>
      </c>
      <c r="C463" s="362">
        <v>7678</v>
      </c>
      <c r="D463" s="621">
        <v>16.528099999999998</v>
      </c>
      <c r="E463" s="363">
        <v>15.64</v>
      </c>
      <c r="F463" s="363">
        <f>C463*(E463-D463)</f>
        <v>-6818.8317999999836</v>
      </c>
      <c r="G463" s="363">
        <f>IF(C463=0, 0,D463*C463)</f>
        <v>126902.75179999998</v>
      </c>
      <c r="H463" s="364">
        <f>IF(C463=0, D463, (E463-D463)/D463)</f>
        <v>-5.3732733950060681E-2</v>
      </c>
      <c r="I463" s="363"/>
    </row>
    <row r="464" spans="2:9" x14ac:dyDescent="0.25">
      <c r="B464" s="620">
        <v>42621</v>
      </c>
      <c r="C464" s="362">
        <v>7178</v>
      </c>
      <c r="D464" s="621">
        <v>16.545400000000001</v>
      </c>
      <c r="E464" s="363">
        <v>16.739999999999998</v>
      </c>
      <c r="F464" s="363">
        <f>C464*(E464-D464)</f>
        <v>1396.8387999999832</v>
      </c>
      <c r="G464" s="363">
        <f>IF(C464=0, 0,D464*C464)</f>
        <v>118762.8812</v>
      </c>
      <c r="H464" s="364">
        <f>IF(C464=0, D464, (E464-D464)/D464)</f>
        <v>1.1761577235968768E-2</v>
      </c>
      <c r="I464" s="363"/>
    </row>
    <row r="465" spans="2:9" x14ac:dyDescent="0.25">
      <c r="B465" s="620">
        <v>42621</v>
      </c>
      <c r="C465" s="383">
        <v>6678</v>
      </c>
      <c r="D465" s="622">
        <v>16.532299999999999</v>
      </c>
      <c r="E465" s="363">
        <v>16.739999999999998</v>
      </c>
      <c r="F465" s="363">
        <f>C465*(E465-D465)</f>
        <v>1387.0205999999941</v>
      </c>
      <c r="G465" s="363">
        <f>IF(C465=0, 0,D465*C465)</f>
        <v>110402.6994</v>
      </c>
      <c r="H465" s="364">
        <f>IF(C465=0, D465, (E465-D465)/D465)</f>
        <v>1.256328520532528E-2</v>
      </c>
      <c r="I465" s="363"/>
    </row>
    <row r="466" spans="2:9" x14ac:dyDescent="0.25">
      <c r="B466" s="620">
        <v>42621</v>
      </c>
      <c r="C466" s="362">
        <v>6458</v>
      </c>
      <c r="D466" s="621">
        <v>16.524263999999999</v>
      </c>
      <c r="E466" s="363">
        <v>16.739999999999998</v>
      </c>
      <c r="F466" s="363">
        <f>C466*(E466-D466)</f>
        <v>1393.2230879999981</v>
      </c>
      <c r="G466" s="363">
        <f>IF(C466=0, 0,D466*C466)</f>
        <v>106713.69691199998</v>
      </c>
      <c r="H466" s="364">
        <f>IF(C466=0, D466, (E466-D466)/D466)</f>
        <v>1.3055710075801242E-2</v>
      </c>
      <c r="I466" s="363"/>
    </row>
    <row r="467" spans="2:9" x14ac:dyDescent="0.25">
      <c r="B467" s="620">
        <v>42622</v>
      </c>
      <c r="C467" s="362">
        <v>7178</v>
      </c>
      <c r="D467" s="621">
        <v>16.477945999999999</v>
      </c>
      <c r="E467" s="363">
        <v>15.67</v>
      </c>
      <c r="F467" s="363">
        <f>C467*(E467-D467)</f>
        <v>-5799.4363879999955</v>
      </c>
      <c r="G467" s="363">
        <f>IF(C467=0, 0,D467*C467)</f>
        <v>118278.696388</v>
      </c>
      <c r="H467" s="364">
        <f>IF(C467=0, D467, (E467-D467)/D467)</f>
        <v>-4.9031960658203359E-2</v>
      </c>
      <c r="I467" s="363"/>
    </row>
    <row r="468" spans="2:9" x14ac:dyDescent="0.25">
      <c r="B468" s="620">
        <v>42622</v>
      </c>
      <c r="C468" s="362">
        <v>7678</v>
      </c>
      <c r="D468" s="621">
        <v>16.430541999999999</v>
      </c>
      <c r="E468" s="363">
        <v>15.67</v>
      </c>
      <c r="F468" s="363">
        <f t="shared" ref="F468:F474" si="78">C468*(E468-D468)</f>
        <v>-5839.4414759999936</v>
      </c>
      <c r="G468" s="363">
        <f t="shared" ref="G468:G474" si="79">IF(C468=0, 0,D468*C468)</f>
        <v>126153.70147599999</v>
      </c>
      <c r="H468" s="364">
        <f t="shared" ref="H468:H474" si="80">IF(C468=0, D468, (E468-D468)/D468)</f>
        <v>-4.6288308687564853E-2</v>
      </c>
      <c r="I468" s="363">
        <v>16.350000000000001</v>
      </c>
    </row>
    <row r="469" spans="2:9" x14ac:dyDescent="0.25">
      <c r="B469" s="620">
        <v>42625</v>
      </c>
      <c r="C469" s="383">
        <v>7678</v>
      </c>
      <c r="D469" s="622">
        <v>16.412330000000001</v>
      </c>
      <c r="E469" s="363">
        <v>15.47</v>
      </c>
      <c r="F469" s="363">
        <f t="shared" si="78"/>
        <v>-7235.2097400000011</v>
      </c>
      <c r="G469" s="363">
        <f t="shared" si="79"/>
        <v>126013.86974000001</v>
      </c>
      <c r="H469" s="364">
        <f t="shared" si="80"/>
        <v>-5.7415979327737135E-2</v>
      </c>
      <c r="I469" s="363"/>
    </row>
    <row r="470" spans="2:9" x14ac:dyDescent="0.25">
      <c r="B470" s="620">
        <v>42625</v>
      </c>
      <c r="C470" s="383">
        <v>7678</v>
      </c>
      <c r="D470" s="622">
        <v>16.355817999999999</v>
      </c>
      <c r="E470" s="363">
        <v>15.47</v>
      </c>
      <c r="F470" s="363">
        <f t="shared" si="78"/>
        <v>-6801.3106039999893</v>
      </c>
      <c r="G470" s="363">
        <f t="shared" si="79"/>
        <v>125579.970604</v>
      </c>
      <c r="H470" s="364">
        <f t="shared" si="80"/>
        <v>-5.4159198885680847E-2</v>
      </c>
      <c r="I470" s="363" t="s">
        <v>269</v>
      </c>
    </row>
    <row r="471" spans="2:9" x14ac:dyDescent="0.25">
      <c r="B471" s="620">
        <v>42626</v>
      </c>
      <c r="C471" s="362">
        <v>8278</v>
      </c>
      <c r="D471" s="621">
        <v>16.25066</v>
      </c>
      <c r="E471" s="363">
        <v>14.34</v>
      </c>
      <c r="F471" s="363">
        <f t="shared" si="78"/>
        <v>-15816.44348</v>
      </c>
      <c r="G471" s="363">
        <f t="shared" si="79"/>
        <v>134522.96348000001</v>
      </c>
      <c r="H471" s="365">
        <f t="shared" si="80"/>
        <v>-0.11757430159759666</v>
      </c>
      <c r="I471" s="363"/>
    </row>
    <row r="472" spans="2:9" x14ac:dyDescent="0.25">
      <c r="B472" s="620">
        <v>42626</v>
      </c>
      <c r="C472" s="362">
        <v>8678</v>
      </c>
      <c r="D472" s="621">
        <v>16.18149</v>
      </c>
      <c r="E472" s="363">
        <v>14.34</v>
      </c>
      <c r="F472" s="363">
        <f t="shared" si="78"/>
        <v>-15980.450220000002</v>
      </c>
      <c r="G472" s="363">
        <f t="shared" si="79"/>
        <v>140422.97021999999</v>
      </c>
      <c r="H472" s="365">
        <f t="shared" si="80"/>
        <v>-0.11380225183218605</v>
      </c>
      <c r="I472" s="363"/>
    </row>
    <row r="473" spans="2:9" x14ac:dyDescent="0.25">
      <c r="B473" s="620">
        <v>42626</v>
      </c>
      <c r="C473" s="362">
        <v>8978</v>
      </c>
      <c r="D473" s="621">
        <v>16.124635000000001</v>
      </c>
      <c r="E473" s="363">
        <v>14.34</v>
      </c>
      <c r="F473" s="363">
        <f t="shared" si="78"/>
        <v>-16022.453030000013</v>
      </c>
      <c r="G473" s="363">
        <f t="shared" si="79"/>
        <v>144766.97303000002</v>
      </c>
      <c r="H473" s="365">
        <f t="shared" si="80"/>
        <v>-0.11067754401882594</v>
      </c>
      <c r="I473" s="363"/>
    </row>
    <row r="474" spans="2:9" x14ac:dyDescent="0.25">
      <c r="B474" s="620">
        <v>42626</v>
      </c>
      <c r="C474" s="362">
        <v>9278</v>
      </c>
      <c r="D474" s="621">
        <v>16.064019999999999</v>
      </c>
      <c r="E474" s="363">
        <v>14.34</v>
      </c>
      <c r="F474" s="363">
        <f t="shared" si="78"/>
        <v>-15995.457559999995</v>
      </c>
      <c r="G474" s="363">
        <f t="shared" si="79"/>
        <v>149041.97756</v>
      </c>
      <c r="H474" s="365">
        <f t="shared" si="80"/>
        <v>-0.10732182853357998</v>
      </c>
      <c r="I474" s="363" t="s">
        <v>270</v>
      </c>
    </row>
    <row r="475" spans="2:9" x14ac:dyDescent="0.25">
      <c r="B475" s="620">
        <v>42627</v>
      </c>
      <c r="C475" s="362">
        <v>9478</v>
      </c>
      <c r="D475" s="621">
        <v>16.020790999999999</v>
      </c>
      <c r="E475" s="363">
        <v>14.01</v>
      </c>
      <c r="F475" s="363">
        <f t="shared" ref="F475:F482" si="81">C475*(E475-D475)</f>
        <v>-19058.277097999995</v>
      </c>
      <c r="G475" s="363">
        <f t="shared" ref="G475:G482" si="82">IF(C475=0, 0,D475*C475)</f>
        <v>151845.05709799999</v>
      </c>
      <c r="H475" s="365">
        <f t="shared" ref="H475:H482" si="83">IF(C475=0, D475, (E475-D475)/D475)</f>
        <v>-0.1255113433537707</v>
      </c>
      <c r="I475" s="363"/>
    </row>
    <row r="476" spans="2:9" x14ac:dyDescent="0.25">
      <c r="B476" s="620">
        <v>42628</v>
      </c>
      <c r="C476" s="362">
        <v>9478</v>
      </c>
      <c r="D476" s="621">
        <v>16.015726999999998</v>
      </c>
      <c r="E476" s="363">
        <v>14.26</v>
      </c>
      <c r="F476" s="363">
        <f t="shared" si="81"/>
        <v>-16640.780505999985</v>
      </c>
      <c r="G476" s="363">
        <f t="shared" si="82"/>
        <v>151797.06050599998</v>
      </c>
      <c r="H476" s="365">
        <f t="shared" si="83"/>
        <v>-0.1096251827968845</v>
      </c>
      <c r="I476" s="363"/>
    </row>
    <row r="477" spans="2:9" x14ac:dyDescent="0.25">
      <c r="B477" s="620">
        <v>42629</v>
      </c>
      <c r="C477" s="362">
        <v>9478</v>
      </c>
      <c r="D477" s="621">
        <v>16.015726999999998</v>
      </c>
      <c r="E477" s="363">
        <v>14.24</v>
      </c>
      <c r="F477" s="363">
        <f t="shared" si="81"/>
        <v>-16830.340505999982</v>
      </c>
      <c r="G477" s="363">
        <f t="shared" si="82"/>
        <v>151797.06050599998</v>
      </c>
      <c r="H477" s="365">
        <f t="shared" si="83"/>
        <v>-0.1108739553315312</v>
      </c>
      <c r="I477" s="363"/>
    </row>
    <row r="478" spans="2:9" ht="15" customHeight="1" x14ac:dyDescent="0.25">
      <c r="B478" s="620">
        <v>42632</v>
      </c>
      <c r="C478" s="362">
        <v>9678</v>
      </c>
      <c r="D478" s="621">
        <v>15.975311</v>
      </c>
      <c r="E478" s="363">
        <v>14.09</v>
      </c>
      <c r="F478" s="363">
        <f t="shared" si="81"/>
        <v>-18246.039857999996</v>
      </c>
      <c r="G478" s="363">
        <f t="shared" si="82"/>
        <v>154609.05985799999</v>
      </c>
      <c r="H478" s="364">
        <f t="shared" si="83"/>
        <v>-0.11801404054043141</v>
      </c>
      <c r="I478" s="363"/>
    </row>
    <row r="479" spans="2:9" x14ac:dyDescent="0.25">
      <c r="B479" s="620">
        <v>42633</v>
      </c>
      <c r="C479" s="362">
        <v>9878</v>
      </c>
      <c r="D479" s="621">
        <v>15.937544000000001</v>
      </c>
      <c r="E479" s="363">
        <v>13.87</v>
      </c>
      <c r="F479" s="363">
        <f t="shared" si="81"/>
        <v>-20423.199632000014</v>
      </c>
      <c r="G479" s="363">
        <f t="shared" si="82"/>
        <v>157431.05963200002</v>
      </c>
      <c r="H479" s="364">
        <f t="shared" si="83"/>
        <v>-0.12972789282966068</v>
      </c>
      <c r="I479" s="363"/>
    </row>
    <row r="480" spans="2:9" x14ac:dyDescent="0.25">
      <c r="B480" s="620">
        <v>42633</v>
      </c>
      <c r="C480" s="362">
        <v>10000</v>
      </c>
      <c r="D480" s="621">
        <v>15.915126000000001</v>
      </c>
      <c r="E480" s="363">
        <v>13.87</v>
      </c>
      <c r="F480" s="363">
        <f t="shared" si="81"/>
        <v>-20451.260000000017</v>
      </c>
      <c r="G480" s="363">
        <f t="shared" si="82"/>
        <v>159151.26</v>
      </c>
      <c r="H480" s="364">
        <f t="shared" si="83"/>
        <v>-0.12850203008132022</v>
      </c>
      <c r="I480" s="363"/>
    </row>
    <row r="481" spans="2:9" x14ac:dyDescent="0.25">
      <c r="B481" s="620">
        <v>42634</v>
      </c>
      <c r="C481" s="362">
        <v>9678</v>
      </c>
      <c r="D481" s="621">
        <v>15.969538999999999</v>
      </c>
      <c r="E481" s="363">
        <v>14.65</v>
      </c>
      <c r="F481" s="363">
        <f t="shared" si="81"/>
        <v>-12770.498441999989</v>
      </c>
      <c r="G481" s="363">
        <f t="shared" si="82"/>
        <v>154553.19844199999</v>
      </c>
      <c r="H481" s="364">
        <f t="shared" si="83"/>
        <v>-8.2628496664806608E-2</v>
      </c>
      <c r="I481" s="363"/>
    </row>
    <row r="482" spans="2:9" x14ac:dyDescent="0.25">
      <c r="B482" s="620">
        <v>42634</v>
      </c>
      <c r="C482" s="362">
        <v>9278</v>
      </c>
      <c r="D482" s="621">
        <v>16.026872999999998</v>
      </c>
      <c r="E482" s="363">
        <v>14.65</v>
      </c>
      <c r="F482" s="363">
        <f t="shared" si="81"/>
        <v>-12774.627693999981</v>
      </c>
      <c r="G482" s="363">
        <f t="shared" si="82"/>
        <v>148697.32769399998</v>
      </c>
      <c r="H482" s="364">
        <f t="shared" si="83"/>
        <v>-8.5910270830747718E-2</v>
      </c>
      <c r="I482" s="363">
        <v>16</v>
      </c>
    </row>
    <row r="483" spans="2:9" x14ac:dyDescent="0.25">
      <c r="B483" s="620">
        <v>42635</v>
      </c>
      <c r="C483" s="362">
        <v>9278</v>
      </c>
      <c r="D483" s="621">
        <v>16.026872999999998</v>
      </c>
      <c r="E483" s="363">
        <v>14.87</v>
      </c>
      <c r="F483" s="363">
        <f t="shared" ref="F483:F494" si="84">C483*(E483-D483)</f>
        <v>-10733.467693999992</v>
      </c>
      <c r="G483" s="363">
        <f t="shared" ref="G483:G494" si="85">IF(C483=0, 0,D483*C483)</f>
        <v>148697.32769399998</v>
      </c>
      <c r="H483" s="364">
        <f t="shared" ref="H483:H494" si="86">IF(C483=0, D483, (E483-D483)/D483)</f>
        <v>-7.2183326092369937E-2</v>
      </c>
      <c r="I483" s="363"/>
    </row>
    <row r="484" spans="2:9" x14ac:dyDescent="0.25">
      <c r="B484" s="620">
        <v>42636</v>
      </c>
      <c r="C484" s="362">
        <v>9478</v>
      </c>
      <c r="D484" s="621">
        <v>15.992122</v>
      </c>
      <c r="E484" s="363">
        <v>14.49</v>
      </c>
      <c r="F484" s="363">
        <f t="shared" si="84"/>
        <v>-14237.112315999999</v>
      </c>
      <c r="G484" s="363">
        <f t="shared" si="85"/>
        <v>151573.33231600001</v>
      </c>
      <c r="H484" s="364">
        <f t="shared" si="86"/>
        <v>-9.39288732289561E-2</v>
      </c>
      <c r="I484" s="363"/>
    </row>
    <row r="485" spans="2:9" x14ac:dyDescent="0.25">
      <c r="B485" s="620">
        <v>42639</v>
      </c>
      <c r="C485" s="362">
        <v>9278</v>
      </c>
      <c r="D485" s="621">
        <v>16.019549999999999</v>
      </c>
      <c r="E485" s="363">
        <v>14.41</v>
      </c>
      <c r="F485" s="363">
        <f t="shared" si="84"/>
        <v>-14933.404899999989</v>
      </c>
      <c r="G485" s="363">
        <f t="shared" si="85"/>
        <v>148629.38489999998</v>
      </c>
      <c r="H485" s="364">
        <f t="shared" si="86"/>
        <v>-0.10047410819904422</v>
      </c>
      <c r="I485" s="363">
        <v>16</v>
      </c>
    </row>
    <row r="486" spans="2:9" x14ac:dyDescent="0.25">
      <c r="B486" s="620">
        <v>42639</v>
      </c>
      <c r="C486" s="362">
        <v>9478</v>
      </c>
      <c r="D486" s="621">
        <v>15.987468</v>
      </c>
      <c r="E486" s="363">
        <v>14.41</v>
      </c>
      <c r="F486" s="363">
        <f t="shared" si="84"/>
        <v>-14951.241703999996</v>
      </c>
      <c r="G486" s="363">
        <f t="shared" si="85"/>
        <v>151529.221704</v>
      </c>
      <c r="H486" s="364">
        <f t="shared" si="86"/>
        <v>-9.8669032519721048E-2</v>
      </c>
      <c r="I486" s="363"/>
    </row>
    <row r="487" spans="2:9" ht="15" customHeight="1" x14ac:dyDescent="0.25">
      <c r="B487" s="620">
        <v>42639</v>
      </c>
      <c r="C487" s="362">
        <v>9678</v>
      </c>
      <c r="D487" s="621">
        <v>15.954266000000001</v>
      </c>
      <c r="E487" s="363">
        <v>14.41</v>
      </c>
      <c r="F487" s="363">
        <f t="shared" si="84"/>
        <v>-14945.406348000004</v>
      </c>
      <c r="G487" s="363">
        <f t="shared" si="85"/>
        <v>154405.386348</v>
      </c>
      <c r="H487" s="364">
        <f t="shared" si="86"/>
        <v>-9.6793296538994669E-2</v>
      </c>
      <c r="I487" s="363"/>
    </row>
    <row r="488" spans="2:9" x14ac:dyDescent="0.25">
      <c r="B488" s="620">
        <v>42640</v>
      </c>
      <c r="C488" s="362">
        <v>10000</v>
      </c>
      <c r="D488" s="621">
        <v>15.890373</v>
      </c>
      <c r="E488" s="363">
        <v>14.06</v>
      </c>
      <c r="F488" s="363">
        <f t="shared" si="84"/>
        <v>-18303.73</v>
      </c>
      <c r="G488" s="363">
        <f t="shared" si="85"/>
        <v>158903.73000000001</v>
      </c>
      <c r="H488" s="364">
        <f t="shared" si="86"/>
        <v>-0.11518754153851517</v>
      </c>
      <c r="I488" s="363"/>
    </row>
    <row r="489" spans="2:9" x14ac:dyDescent="0.25">
      <c r="B489" s="620">
        <v>42641</v>
      </c>
      <c r="C489" s="362">
        <v>9278</v>
      </c>
      <c r="D489" s="621">
        <v>15.968</v>
      </c>
      <c r="E489" s="363">
        <v>15.18</v>
      </c>
      <c r="F489" s="363">
        <f t="shared" si="84"/>
        <v>-7311.0640000000021</v>
      </c>
      <c r="G489" s="363">
        <f t="shared" si="85"/>
        <v>148151.10399999999</v>
      </c>
      <c r="H489" s="364">
        <f t="shared" si="86"/>
        <v>-4.9348697394789594E-2</v>
      </c>
      <c r="I489" s="363" t="s">
        <v>282</v>
      </c>
    </row>
    <row r="490" spans="2:9" x14ac:dyDescent="0.25">
      <c r="B490" s="620">
        <v>42641</v>
      </c>
      <c r="C490" s="362">
        <v>8978</v>
      </c>
      <c r="D490" s="621">
        <v>15.991466000000001</v>
      </c>
      <c r="E490" s="363">
        <v>15.18</v>
      </c>
      <c r="F490" s="363">
        <f t="shared" si="84"/>
        <v>-7285.3417480000098</v>
      </c>
      <c r="G490" s="363">
        <f t="shared" si="85"/>
        <v>143571.38174800001</v>
      </c>
      <c r="H490" s="364">
        <f t="shared" si="86"/>
        <v>-5.0743690415875634E-2</v>
      </c>
      <c r="I490" s="363"/>
    </row>
    <row r="491" spans="2:9" x14ac:dyDescent="0.25">
      <c r="B491" s="620">
        <v>42642</v>
      </c>
      <c r="C491" s="362">
        <v>8678</v>
      </c>
      <c r="D491" s="621">
        <v>16.016100000000002</v>
      </c>
      <c r="E491" s="363">
        <v>15.9</v>
      </c>
      <c r="F491" s="363">
        <f t="shared" si="84"/>
        <v>-1007.5158000000105</v>
      </c>
      <c r="G491" s="363">
        <f t="shared" si="85"/>
        <v>138987.71580000001</v>
      </c>
      <c r="H491" s="364">
        <f t="shared" si="86"/>
        <v>-7.2489557382884214E-3</v>
      </c>
      <c r="I491" s="363"/>
    </row>
    <row r="492" spans="2:9" x14ac:dyDescent="0.25">
      <c r="B492" s="620">
        <v>42642</v>
      </c>
      <c r="C492" s="362">
        <v>7978</v>
      </c>
      <c r="D492" s="621">
        <v>16.036825</v>
      </c>
      <c r="E492" s="363">
        <v>15.9</v>
      </c>
      <c r="F492" s="363">
        <f t="shared" si="84"/>
        <v>-1091.5898499999998</v>
      </c>
      <c r="G492" s="363">
        <f t="shared" si="85"/>
        <v>127941.78985</v>
      </c>
      <c r="H492" s="364">
        <f t="shared" si="86"/>
        <v>-8.5319257396648009E-3</v>
      </c>
      <c r="I492" s="363"/>
    </row>
    <row r="493" spans="2:9" x14ac:dyDescent="0.25">
      <c r="B493" s="620">
        <v>42642</v>
      </c>
      <c r="C493" s="362">
        <v>7764</v>
      </c>
      <c r="D493" s="621">
        <v>16.038399999999999</v>
      </c>
      <c r="E493" s="363">
        <v>15.9</v>
      </c>
      <c r="F493" s="363">
        <f t="shared" si="84"/>
        <v>-1074.5375999999919</v>
      </c>
      <c r="G493" s="363">
        <f t="shared" si="85"/>
        <v>124522.1376</v>
      </c>
      <c r="H493" s="364">
        <f t="shared" si="86"/>
        <v>-8.6292897047086353E-3</v>
      </c>
      <c r="I493" s="363"/>
    </row>
    <row r="494" spans="2:9" x14ac:dyDescent="0.25">
      <c r="B494" s="620">
        <v>42642</v>
      </c>
      <c r="C494" s="362">
        <v>8178</v>
      </c>
      <c r="D494" s="621">
        <v>16.019235999999999</v>
      </c>
      <c r="E494" s="363">
        <v>15.9</v>
      </c>
      <c r="F494" s="363">
        <f t="shared" si="84"/>
        <v>-975.11200799999187</v>
      </c>
      <c r="G494" s="363">
        <f t="shared" si="85"/>
        <v>131005.31200799999</v>
      </c>
      <c r="H494" s="364">
        <f t="shared" si="86"/>
        <v>-7.4433012910228059E-3</v>
      </c>
      <c r="I494" s="363" t="s">
        <v>283</v>
      </c>
    </row>
    <row r="495" spans="2:9" x14ac:dyDescent="0.25">
      <c r="B495" s="620">
        <v>42643</v>
      </c>
      <c r="C495" s="362">
        <v>8178</v>
      </c>
      <c r="D495" s="621">
        <v>16.019235999999999</v>
      </c>
      <c r="E495" s="363">
        <v>15.81</v>
      </c>
      <c r="F495" s="363">
        <f>C495*(E495-D495)</f>
        <v>-1711.1320079999907</v>
      </c>
      <c r="G495" s="363">
        <f>IF(C495=0, 0,D495*C495)</f>
        <v>131005.31200799999</v>
      </c>
      <c r="H495" s="364">
        <f>IF(C495=0, D495, (E495-D495)/D495)</f>
        <v>-1.3061546755413234E-2</v>
      </c>
      <c r="I495" s="363"/>
    </row>
    <row r="496" spans="2:9" x14ac:dyDescent="0.25">
      <c r="B496" s="620">
        <v>42646</v>
      </c>
      <c r="C496" s="362">
        <v>8178</v>
      </c>
      <c r="D496" s="621">
        <v>16.019235999999999</v>
      </c>
      <c r="E496" s="363">
        <v>15.98</v>
      </c>
      <c r="F496" s="363">
        <f t="shared" ref="F496:F505" si="87">C496*(E496-D496)</f>
        <v>-320.8720079999913</v>
      </c>
      <c r="G496" s="363">
        <f t="shared" ref="G496:G505" si="88">IF(C496=0, 0,D496*C496)</f>
        <v>131005.31200799999</v>
      </c>
      <c r="H496" s="364">
        <f t="shared" ref="H496:H505" si="89">IF(C496=0, D496, (E496-D496)/D496)</f>
        <v>-2.4493053226757469E-3</v>
      </c>
      <c r="I496" s="363"/>
    </row>
    <row r="497" spans="2:9" x14ac:dyDescent="0.25">
      <c r="B497" s="620">
        <v>42647</v>
      </c>
      <c r="C497" s="362">
        <v>8678</v>
      </c>
      <c r="D497" s="621">
        <v>16.010061</v>
      </c>
      <c r="E497" s="363">
        <v>15.63</v>
      </c>
      <c r="F497" s="363">
        <f t="shared" si="87"/>
        <v>-3298.169357999996</v>
      </c>
      <c r="G497" s="363">
        <f t="shared" si="88"/>
        <v>138935.309358</v>
      </c>
      <c r="H497" s="364">
        <f t="shared" si="89"/>
        <v>-2.3738885192255015E-2</v>
      </c>
      <c r="I497" s="363"/>
    </row>
    <row r="498" spans="2:9" x14ac:dyDescent="0.25">
      <c r="B498" s="620">
        <v>42647</v>
      </c>
      <c r="C498" s="362">
        <v>9178</v>
      </c>
      <c r="D498" s="621">
        <v>15.988811</v>
      </c>
      <c r="E498" s="363">
        <v>15.63</v>
      </c>
      <c r="F498" s="363">
        <f t="shared" si="87"/>
        <v>-3293.1673579999938</v>
      </c>
      <c r="G498" s="363">
        <f t="shared" si="88"/>
        <v>146745.30735799999</v>
      </c>
      <c r="H498" s="364">
        <f t="shared" si="89"/>
        <v>-2.2441381038277287E-2</v>
      </c>
      <c r="I498" s="363"/>
    </row>
    <row r="499" spans="2:9" x14ac:dyDescent="0.25">
      <c r="B499" s="620">
        <v>42648</v>
      </c>
      <c r="C499" s="362">
        <v>8178</v>
      </c>
      <c r="D499" s="621">
        <v>15.977725</v>
      </c>
      <c r="E499" s="363">
        <v>16.12</v>
      </c>
      <c r="F499" s="363">
        <f t="shared" si="87"/>
        <v>1163.524950000012</v>
      </c>
      <c r="G499" s="363">
        <f t="shared" si="88"/>
        <v>130665.83504999999</v>
      </c>
      <c r="H499" s="364">
        <f t="shared" si="89"/>
        <v>8.904584351026288E-3</v>
      </c>
      <c r="I499" s="363">
        <v>15.75</v>
      </c>
    </row>
    <row r="500" spans="2:9" x14ac:dyDescent="0.25">
      <c r="B500" s="620">
        <v>42648</v>
      </c>
      <c r="C500" s="383">
        <v>7678</v>
      </c>
      <c r="D500" s="622">
        <v>15.951529000000001</v>
      </c>
      <c r="E500" s="363">
        <v>16.12</v>
      </c>
      <c r="F500" s="363">
        <f t="shared" si="87"/>
        <v>1293.5203380000021</v>
      </c>
      <c r="G500" s="363">
        <f t="shared" si="88"/>
        <v>122475.839662</v>
      </c>
      <c r="H500" s="364">
        <f t="shared" si="89"/>
        <v>1.0561432700275958E-2</v>
      </c>
      <c r="I500" s="363" t="s">
        <v>287</v>
      </c>
    </row>
    <row r="501" spans="2:9" x14ac:dyDescent="0.25">
      <c r="B501" s="620">
        <v>42649</v>
      </c>
      <c r="C501" s="362">
        <v>8678</v>
      </c>
      <c r="D501" s="621">
        <v>15.941579000000001</v>
      </c>
      <c r="E501" s="363">
        <v>16.079999999999998</v>
      </c>
      <c r="F501" s="363">
        <f t="shared" si="87"/>
        <v>1201.2174379999781</v>
      </c>
      <c r="G501" s="363">
        <f t="shared" si="88"/>
        <v>138341.022562</v>
      </c>
      <c r="H501" s="364">
        <f t="shared" si="89"/>
        <v>8.683016908174369E-3</v>
      </c>
      <c r="I501" s="363"/>
    </row>
    <row r="502" spans="2:9" x14ac:dyDescent="0.25">
      <c r="B502" s="620">
        <v>42650</v>
      </c>
      <c r="C502" s="362">
        <v>8978</v>
      </c>
      <c r="D502" s="621">
        <v>15.935176999999999</v>
      </c>
      <c r="E502" s="363">
        <v>15.56</v>
      </c>
      <c r="F502" s="363">
        <f t="shared" si="87"/>
        <v>-3368.3391059999908</v>
      </c>
      <c r="G502" s="363">
        <f t="shared" si="88"/>
        <v>143066.01910599999</v>
      </c>
      <c r="H502" s="364">
        <f t="shared" si="89"/>
        <v>-2.354394933925108E-2</v>
      </c>
      <c r="I502" s="363"/>
    </row>
    <row r="503" spans="2:9" x14ac:dyDescent="0.25">
      <c r="B503" s="620">
        <v>42650</v>
      </c>
      <c r="C503" s="362">
        <v>9278</v>
      </c>
      <c r="D503" s="621">
        <v>15.923692000000001</v>
      </c>
      <c r="E503" s="363">
        <v>15.56</v>
      </c>
      <c r="F503" s="363">
        <f t="shared" si="87"/>
        <v>-3374.3343760000034</v>
      </c>
      <c r="G503" s="363">
        <f t="shared" si="88"/>
        <v>147740.01437600001</v>
      </c>
      <c r="H503" s="364">
        <f t="shared" si="89"/>
        <v>-2.2839678134945106E-2</v>
      </c>
      <c r="I503" s="363">
        <v>15.8</v>
      </c>
    </row>
    <row r="504" spans="2:9" x14ac:dyDescent="0.25">
      <c r="B504" s="620">
        <v>42653</v>
      </c>
      <c r="C504" s="383">
        <v>9678</v>
      </c>
      <c r="D504" s="622">
        <v>15.9153</v>
      </c>
      <c r="E504" s="363">
        <v>15.72</v>
      </c>
      <c r="F504" s="363">
        <f t="shared" si="87"/>
        <v>-1890.1133999999961</v>
      </c>
      <c r="G504" s="363">
        <f t="shared" si="88"/>
        <v>154028.27340000001</v>
      </c>
      <c r="H504" s="364">
        <f t="shared" si="89"/>
        <v>-1.2271210721758281E-2</v>
      </c>
      <c r="I504" s="363"/>
    </row>
    <row r="505" spans="2:9" x14ac:dyDescent="0.25">
      <c r="B505" s="620">
        <v>42661</v>
      </c>
      <c r="C505" s="383">
        <v>10000</v>
      </c>
      <c r="D505" s="622">
        <v>15.901258</v>
      </c>
      <c r="E505" s="363">
        <v>14.2</v>
      </c>
      <c r="F505" s="363">
        <f t="shared" si="87"/>
        <v>-17012.580000000009</v>
      </c>
      <c r="G505" s="363">
        <f t="shared" si="88"/>
        <v>159012.58000000002</v>
      </c>
      <c r="H505" s="364">
        <f t="shared" si="89"/>
        <v>-0.10698889358313669</v>
      </c>
      <c r="I505" s="363"/>
    </row>
    <row r="506" spans="2:9" x14ac:dyDescent="0.25">
      <c r="B506" s="620">
        <v>42663</v>
      </c>
      <c r="C506" s="362">
        <v>10000</v>
      </c>
      <c r="D506" s="621">
        <v>15.901258</v>
      </c>
      <c r="E506" s="363">
        <v>14.7</v>
      </c>
      <c r="F506" s="363">
        <f>C506*(E506-D506)</f>
        <v>-12012.580000000011</v>
      </c>
      <c r="G506" s="363">
        <f>IF(C506=0, 0,D506*C506)</f>
        <v>159012.58000000002</v>
      </c>
      <c r="H506" s="365">
        <f>IF(C506=0, D506, (E506-D506)/D506)</f>
        <v>-7.5544840540289399E-2</v>
      </c>
      <c r="I506" s="363"/>
    </row>
    <row r="507" spans="2:9" x14ac:dyDescent="0.25">
      <c r="B507" s="620">
        <v>42668</v>
      </c>
      <c r="C507" s="362">
        <v>11000</v>
      </c>
      <c r="D507" s="621">
        <v>15.74728</v>
      </c>
      <c r="E507" s="363">
        <v>14.18</v>
      </c>
      <c r="F507" s="363">
        <f>C507*(E507-D507)</f>
        <v>-17240.080000000002</v>
      </c>
      <c r="G507" s="363">
        <f>IF(C507=0, 0,D507*C507)</f>
        <v>173220.08</v>
      </c>
      <c r="H507" s="365">
        <f>IF(C507=0, D507, (E507-D507)/D507)</f>
        <v>-9.9527029429844413E-2</v>
      </c>
      <c r="I507" s="363"/>
    </row>
    <row r="508" spans="2:9" x14ac:dyDescent="0.25">
      <c r="B508" s="620">
        <v>42670</v>
      </c>
      <c r="C508" s="362">
        <v>11500</v>
      </c>
      <c r="D508" s="621">
        <v>15.679137000000001</v>
      </c>
      <c r="E508" s="363">
        <v>13.95</v>
      </c>
      <c r="F508" s="363">
        <f>C508*(E508-D508)</f>
        <v>-19885.075500000017</v>
      </c>
      <c r="G508" s="363">
        <f>IF(C508=0, 0,D508*C508)</f>
        <v>180310.07550000001</v>
      </c>
      <c r="H508" s="365">
        <f>IF(C508=0, D508, (E508-D508)/D508)</f>
        <v>-0.11028266415428357</v>
      </c>
      <c r="I508" s="363"/>
    </row>
    <row r="509" spans="2:9" x14ac:dyDescent="0.25">
      <c r="B509" s="620">
        <v>42670</v>
      </c>
      <c r="C509" s="362">
        <v>12000</v>
      </c>
      <c r="D509" s="621">
        <v>15.6113</v>
      </c>
      <c r="E509" s="363">
        <v>13.95</v>
      </c>
      <c r="F509" s="363">
        <f t="shared" ref="F509:F516" si="90">C509*(E509-D509)</f>
        <v>-19935.600000000009</v>
      </c>
      <c r="G509" s="363">
        <f t="shared" ref="G509:G516" si="91">IF(C509=0, 0,D509*C509)</f>
        <v>187335.6</v>
      </c>
      <c r="H509" s="365">
        <f t="shared" ref="H509:H516" si="92">IF(C509=0, D509, (E509-D509)/D509)</f>
        <v>-0.10641650599245422</v>
      </c>
      <c r="I509" s="363"/>
    </row>
    <row r="510" spans="2:9" x14ac:dyDescent="0.25">
      <c r="B510" s="620">
        <v>42670</v>
      </c>
      <c r="C510" s="362">
        <v>12500</v>
      </c>
      <c r="D510" s="621">
        <v>15.542006000000001</v>
      </c>
      <c r="E510" s="363">
        <v>13.95</v>
      </c>
      <c r="F510" s="363">
        <f t="shared" si="90"/>
        <v>-19900.075000000015</v>
      </c>
      <c r="G510" s="363">
        <f t="shared" si="91"/>
        <v>194275.07500000001</v>
      </c>
      <c r="H510" s="365">
        <f t="shared" si="92"/>
        <v>-0.10243246592492637</v>
      </c>
      <c r="I510" s="363"/>
    </row>
    <row r="511" spans="2:9" x14ac:dyDescent="0.25">
      <c r="B511" s="620">
        <v>42671</v>
      </c>
      <c r="C511" s="362">
        <v>12500</v>
      </c>
      <c r="D511" s="621">
        <v>15.536431</v>
      </c>
      <c r="E511" s="363">
        <v>13.72</v>
      </c>
      <c r="F511" s="363">
        <f t="shared" si="90"/>
        <v>-22705.387499999997</v>
      </c>
      <c r="G511" s="363">
        <f t="shared" si="91"/>
        <v>194205.38750000001</v>
      </c>
      <c r="H511" s="365">
        <f t="shared" si="92"/>
        <v>-0.11691430290521676</v>
      </c>
      <c r="I511" s="363"/>
    </row>
    <row r="512" spans="2:9" ht="15" customHeight="1" x14ac:dyDescent="0.25">
      <c r="B512" s="620">
        <v>42674</v>
      </c>
      <c r="C512" s="362">
        <v>12500</v>
      </c>
      <c r="D512" s="621">
        <v>15.5313</v>
      </c>
      <c r="E512" s="363">
        <v>13.18</v>
      </c>
      <c r="F512" s="363">
        <f t="shared" si="90"/>
        <v>-29391.250000000004</v>
      </c>
      <c r="G512" s="363">
        <f t="shared" si="91"/>
        <v>194141.25</v>
      </c>
      <c r="H512" s="365">
        <f t="shared" si="92"/>
        <v>-0.15139106192012261</v>
      </c>
      <c r="I512" s="363"/>
    </row>
    <row r="513" spans="2:9" x14ac:dyDescent="0.25">
      <c r="B513" s="620">
        <v>42676</v>
      </c>
      <c r="C513" s="362">
        <v>12500</v>
      </c>
      <c r="D513" s="621">
        <v>15.528746</v>
      </c>
      <c r="E513" s="363">
        <v>12.78</v>
      </c>
      <c r="F513" s="363">
        <f t="shared" si="90"/>
        <v>-34359.325000000004</v>
      </c>
      <c r="G513" s="363">
        <f t="shared" si="91"/>
        <v>194109.32500000001</v>
      </c>
      <c r="H513" s="364">
        <f t="shared" si="92"/>
        <v>-0.17701017197396368</v>
      </c>
      <c r="I513" s="363"/>
    </row>
    <row r="514" spans="2:9" x14ac:dyDescent="0.25">
      <c r="B514" s="620">
        <v>42677</v>
      </c>
      <c r="C514" s="362">
        <v>10000</v>
      </c>
      <c r="D514" s="621">
        <v>15.813000000000001</v>
      </c>
      <c r="E514" s="363">
        <v>14.15</v>
      </c>
      <c r="F514" s="363">
        <f t="shared" si="90"/>
        <v>-16630.000000000004</v>
      </c>
      <c r="G514" s="363">
        <f t="shared" si="91"/>
        <v>158130</v>
      </c>
      <c r="H514" s="364">
        <f t="shared" si="92"/>
        <v>-0.10516663504711314</v>
      </c>
      <c r="I514" s="363"/>
    </row>
    <row r="515" spans="2:9" x14ac:dyDescent="0.25">
      <c r="B515" s="620">
        <v>42678</v>
      </c>
      <c r="C515" s="362">
        <v>11000</v>
      </c>
      <c r="D515" s="621">
        <v>15.62</v>
      </c>
      <c r="E515" s="363">
        <v>13.69</v>
      </c>
      <c r="F515" s="363">
        <f t="shared" si="90"/>
        <v>-21229.999999999996</v>
      </c>
      <c r="G515" s="363">
        <f t="shared" si="91"/>
        <v>171820</v>
      </c>
      <c r="H515" s="364">
        <f t="shared" si="92"/>
        <v>-0.12355953905249678</v>
      </c>
      <c r="I515" s="363"/>
    </row>
    <row r="516" spans="2:9" x14ac:dyDescent="0.25">
      <c r="B516" s="620">
        <v>42701</v>
      </c>
      <c r="C516" s="362">
        <v>7678</v>
      </c>
      <c r="D516" s="621">
        <v>15.484220000000001</v>
      </c>
      <c r="E516" s="363">
        <v>16.28</v>
      </c>
      <c r="F516" s="363">
        <f t="shared" si="90"/>
        <v>6109.9988400000047</v>
      </c>
      <c r="G516" s="363">
        <f t="shared" si="91"/>
        <v>118887.84116000001</v>
      </c>
      <c r="H516" s="364">
        <f t="shared" si="92"/>
        <v>5.1392966516879801E-2</v>
      </c>
      <c r="I516" s="363" t="s">
        <v>298</v>
      </c>
    </row>
    <row r="517" spans="2:9" x14ac:dyDescent="0.25">
      <c r="B517" s="620">
        <v>42702</v>
      </c>
      <c r="C517" s="362">
        <v>8178</v>
      </c>
      <c r="D517" s="621">
        <v>15.519399999999999</v>
      </c>
      <c r="E517" s="363">
        <v>15.62</v>
      </c>
      <c r="F517" s="363">
        <f t="shared" ref="F517:F534" si="93">C517*(E517-D517)</f>
        <v>822.70680000000016</v>
      </c>
      <c r="G517" s="363">
        <f t="shared" ref="G517:G534" si="94">IF(C517=0, 0,D517*C517)</f>
        <v>126917.6532</v>
      </c>
      <c r="H517" s="364">
        <f t="shared" ref="H517:H534" si="95">IF(C517=0, D517, (E517-D517)/D517)</f>
        <v>6.4822093637640649E-3</v>
      </c>
      <c r="I517" s="363" t="s">
        <v>302</v>
      </c>
    </row>
    <row r="518" spans="2:9" x14ac:dyDescent="0.25">
      <c r="B518" s="620">
        <v>42702</v>
      </c>
      <c r="C518" s="362">
        <v>8678</v>
      </c>
      <c r="D518" s="621">
        <v>15.5304</v>
      </c>
      <c r="E518" s="363">
        <v>15.54</v>
      </c>
      <c r="F518" s="363">
        <f t="shared" si="93"/>
        <v>83.308799999990825</v>
      </c>
      <c r="G518" s="363">
        <f t="shared" si="94"/>
        <v>134772.8112</v>
      </c>
      <c r="H518" s="364">
        <f t="shared" si="95"/>
        <v>6.1814248184199655E-4</v>
      </c>
      <c r="I518" s="363"/>
    </row>
    <row r="519" spans="2:9" x14ac:dyDescent="0.25">
      <c r="B519" s="620">
        <v>42703</v>
      </c>
      <c r="C519" s="362">
        <v>8978</v>
      </c>
      <c r="D519" s="621">
        <v>15.5053</v>
      </c>
      <c r="E519" s="363">
        <v>14.95</v>
      </c>
      <c r="F519" s="363">
        <f t="shared" si="93"/>
        <v>-4985.4834000000074</v>
      </c>
      <c r="G519" s="363">
        <f t="shared" si="94"/>
        <v>139206.5834</v>
      </c>
      <c r="H519" s="364">
        <f t="shared" si="95"/>
        <v>-3.5813560524465882E-2</v>
      </c>
      <c r="I519" s="363"/>
    </row>
    <row r="520" spans="2:9" x14ac:dyDescent="0.25">
      <c r="B520" s="620">
        <v>42704</v>
      </c>
      <c r="C520" s="362">
        <v>5178</v>
      </c>
      <c r="D520" s="621">
        <v>14.3947</v>
      </c>
      <c r="E520" s="363">
        <v>18.059999999999999</v>
      </c>
      <c r="F520" s="363">
        <f t="shared" si="93"/>
        <v>18978.923399999992</v>
      </c>
      <c r="G520" s="363">
        <f t="shared" si="94"/>
        <v>74535.756600000008</v>
      </c>
      <c r="H520" s="364">
        <f t="shared" si="95"/>
        <v>0.25462843963403187</v>
      </c>
      <c r="I520" s="363"/>
    </row>
    <row r="521" spans="2:9" x14ac:dyDescent="0.25">
      <c r="B521" s="620">
        <v>42705</v>
      </c>
      <c r="C521" s="362">
        <v>4678</v>
      </c>
      <c r="D521" s="621">
        <v>13.905799999999999</v>
      </c>
      <c r="E521" s="363">
        <v>17.89</v>
      </c>
      <c r="F521" s="363">
        <f t="shared" si="93"/>
        <v>18638.087600000006</v>
      </c>
      <c r="G521" s="363">
        <f t="shared" si="94"/>
        <v>65051.332399999999</v>
      </c>
      <c r="H521" s="364">
        <f t="shared" si="95"/>
        <v>0.28651354111234173</v>
      </c>
      <c r="I521" s="363"/>
    </row>
    <row r="522" spans="2:9" x14ac:dyDescent="0.25">
      <c r="B522" s="620">
        <v>42705</v>
      </c>
      <c r="C522" s="362">
        <v>5000</v>
      </c>
      <c r="D522" s="621">
        <v>14.1645</v>
      </c>
      <c r="E522" s="363">
        <v>17.89</v>
      </c>
      <c r="F522" s="363">
        <f t="shared" si="93"/>
        <v>18627.5</v>
      </c>
      <c r="G522" s="363">
        <f t="shared" si="94"/>
        <v>70822.5</v>
      </c>
      <c r="H522" s="364">
        <f t="shared" si="95"/>
        <v>0.2630166966712556</v>
      </c>
      <c r="I522" s="363"/>
    </row>
    <row r="523" spans="2:9" x14ac:dyDescent="0.25">
      <c r="B523" s="620">
        <v>42708</v>
      </c>
      <c r="C523" s="362">
        <v>5000</v>
      </c>
      <c r="D523" s="621">
        <v>14.1645</v>
      </c>
      <c r="E523" s="363">
        <v>18.2</v>
      </c>
      <c r="F523" s="363">
        <f t="shared" si="93"/>
        <v>20177.499999999996</v>
      </c>
      <c r="G523" s="363">
        <f t="shared" si="94"/>
        <v>70822.5</v>
      </c>
      <c r="H523" s="364">
        <f t="shared" si="95"/>
        <v>0.28490239683716323</v>
      </c>
      <c r="I523" s="363"/>
    </row>
    <row r="524" spans="2:9" x14ac:dyDescent="0.25">
      <c r="B524" s="620">
        <v>42711</v>
      </c>
      <c r="C524" s="362">
        <v>5000</v>
      </c>
      <c r="D524" s="621">
        <v>14.143514</v>
      </c>
      <c r="E524" s="363">
        <v>18.420000000000002</v>
      </c>
      <c r="F524" s="363">
        <f t="shared" si="93"/>
        <v>21382.430000000011</v>
      </c>
      <c r="G524" s="363">
        <f t="shared" si="94"/>
        <v>70717.569999999992</v>
      </c>
      <c r="H524" s="364">
        <f t="shared" si="95"/>
        <v>0.3023637548631834</v>
      </c>
      <c r="I524" s="363"/>
    </row>
    <row r="525" spans="2:9" x14ac:dyDescent="0.25">
      <c r="B525" s="620">
        <v>42713</v>
      </c>
      <c r="C525" s="362">
        <v>5000</v>
      </c>
      <c r="D525" s="621">
        <v>14.127554</v>
      </c>
      <c r="E525" s="363">
        <v>18.25</v>
      </c>
      <c r="F525" s="363">
        <f t="shared" si="93"/>
        <v>20612.23</v>
      </c>
      <c r="G525" s="363">
        <f t="shared" si="94"/>
        <v>70637.77</v>
      </c>
      <c r="H525" s="364">
        <f t="shared" si="95"/>
        <v>0.29180182216964096</v>
      </c>
      <c r="I525" s="363"/>
    </row>
    <row r="526" spans="2:9" x14ac:dyDescent="0.25">
      <c r="B526" s="620">
        <v>42716</v>
      </c>
      <c r="C526" s="362">
        <v>5000</v>
      </c>
      <c r="D526" s="621">
        <v>14.0276</v>
      </c>
      <c r="E526" s="363">
        <v>18.489999999999998</v>
      </c>
      <c r="F526" s="363">
        <f t="shared" si="93"/>
        <v>22311.999999999993</v>
      </c>
      <c r="G526" s="363">
        <f t="shared" si="94"/>
        <v>70138</v>
      </c>
      <c r="H526" s="364">
        <f t="shared" si="95"/>
        <v>0.3181157147338104</v>
      </c>
      <c r="I526" s="363" t="s">
        <v>185</v>
      </c>
    </row>
    <row r="527" spans="2:9" x14ac:dyDescent="0.25">
      <c r="B527" s="620">
        <v>42718</v>
      </c>
      <c r="C527" s="362">
        <v>5000</v>
      </c>
      <c r="D527" s="621">
        <v>14.025399999999999</v>
      </c>
      <c r="E527" s="363">
        <v>18.2</v>
      </c>
      <c r="F527" s="363">
        <f t="shared" si="93"/>
        <v>20873</v>
      </c>
      <c r="G527" s="363">
        <f t="shared" si="94"/>
        <v>70127</v>
      </c>
      <c r="H527" s="364">
        <f t="shared" si="95"/>
        <v>0.29764569994438661</v>
      </c>
      <c r="I527" s="363">
        <v>13.8</v>
      </c>
    </row>
    <row r="528" spans="2:9" x14ac:dyDescent="0.25">
      <c r="B528" s="620">
        <v>42726</v>
      </c>
      <c r="C528" s="362">
        <v>5000</v>
      </c>
      <c r="D528" s="621">
        <v>14.025399999999999</v>
      </c>
      <c r="E528" s="363">
        <v>18.04</v>
      </c>
      <c r="F528" s="363">
        <f t="shared" si="93"/>
        <v>20073</v>
      </c>
      <c r="G528" s="363">
        <f t="shared" si="94"/>
        <v>70127</v>
      </c>
      <c r="H528" s="364">
        <f t="shared" si="95"/>
        <v>0.28623782565916123</v>
      </c>
      <c r="I528" s="363"/>
    </row>
    <row r="529" spans="1:10" x14ac:dyDescent="0.25">
      <c r="B529" s="620">
        <v>42733</v>
      </c>
      <c r="C529" s="362">
        <v>6000</v>
      </c>
      <c r="D529" s="621">
        <v>14.627558000000001</v>
      </c>
      <c r="E529" s="363">
        <v>17.57</v>
      </c>
      <c r="F529" s="443">
        <f t="shared" si="93"/>
        <v>17654.651999999998</v>
      </c>
      <c r="G529" s="363">
        <f t="shared" si="94"/>
        <v>87765.347999999998</v>
      </c>
      <c r="H529" s="365">
        <f t="shared" si="95"/>
        <v>0.20115743174629694</v>
      </c>
      <c r="I529" s="363"/>
      <c r="J529" s="3"/>
    </row>
    <row r="530" spans="1:10" x14ac:dyDescent="0.25">
      <c r="B530" s="620">
        <v>42734</v>
      </c>
      <c r="C530" s="362">
        <v>6000</v>
      </c>
      <c r="D530" s="621">
        <v>14.562623</v>
      </c>
      <c r="E530" s="363">
        <v>17.309999999999999</v>
      </c>
      <c r="F530" s="443">
        <f t="shared" si="93"/>
        <v>16484.261999999992</v>
      </c>
      <c r="G530" s="363">
        <f t="shared" si="94"/>
        <v>87375.737999999998</v>
      </c>
      <c r="H530" s="365">
        <f t="shared" si="95"/>
        <v>0.18865948806063293</v>
      </c>
      <c r="I530" s="363"/>
    </row>
    <row r="531" spans="1:10" x14ac:dyDescent="0.25">
      <c r="B531" s="620">
        <v>42739</v>
      </c>
      <c r="C531" s="362">
        <v>5500</v>
      </c>
      <c r="D531" s="621">
        <v>14.242898</v>
      </c>
      <c r="E531" s="363">
        <v>18.05</v>
      </c>
      <c r="F531" s="443">
        <f t="shared" si="93"/>
        <v>20939.061000000002</v>
      </c>
      <c r="G531" s="363">
        <f t="shared" si="94"/>
        <v>78335.938999999998</v>
      </c>
      <c r="H531" s="365">
        <f t="shared" si="95"/>
        <v>0.26729827033796072</v>
      </c>
      <c r="I531" s="363"/>
    </row>
    <row r="532" spans="1:10" x14ac:dyDescent="0.25">
      <c r="B532" s="620">
        <v>42741</v>
      </c>
      <c r="C532" s="362">
        <v>6000</v>
      </c>
      <c r="D532" s="621">
        <v>14.54599</v>
      </c>
      <c r="E532" s="363">
        <v>17.98</v>
      </c>
      <c r="F532" s="443">
        <f t="shared" si="93"/>
        <v>20604.060000000005</v>
      </c>
      <c r="G532" s="363">
        <f t="shared" si="94"/>
        <v>87275.94</v>
      </c>
      <c r="H532" s="365">
        <f t="shared" si="95"/>
        <v>0.23607949682352322</v>
      </c>
      <c r="I532" s="363"/>
    </row>
    <row r="533" spans="1:10" x14ac:dyDescent="0.25">
      <c r="B533" s="620">
        <v>42748</v>
      </c>
      <c r="C533" s="362">
        <v>6000</v>
      </c>
      <c r="D533" s="621">
        <v>14.527687999999999</v>
      </c>
      <c r="E533" s="363">
        <v>17.46</v>
      </c>
      <c r="F533" s="443">
        <f t="shared" si="93"/>
        <v>17593.872000000007</v>
      </c>
      <c r="G533" s="363">
        <f t="shared" si="94"/>
        <v>87166.127999999997</v>
      </c>
      <c r="H533" s="365">
        <f t="shared" si="95"/>
        <v>0.20184299112150547</v>
      </c>
      <c r="I533" s="363"/>
    </row>
    <row r="534" spans="1:10" x14ac:dyDescent="0.25">
      <c r="A534" s="226" t="s">
        <v>325</v>
      </c>
      <c r="B534" s="620">
        <v>42754</v>
      </c>
      <c r="C534" s="362">
        <v>6000</v>
      </c>
      <c r="D534" s="621">
        <v>14.527687999999999</v>
      </c>
      <c r="E534" s="363">
        <v>17.27</v>
      </c>
      <c r="F534" s="443">
        <f t="shared" si="93"/>
        <v>16453.871999999999</v>
      </c>
      <c r="G534" s="363">
        <f t="shared" si="94"/>
        <v>87166.127999999997</v>
      </c>
      <c r="H534" s="365">
        <f t="shared" si="95"/>
        <v>0.1887645164185795</v>
      </c>
      <c r="I534" s="363"/>
    </row>
    <row r="535" spans="1:10" x14ac:dyDescent="0.25">
      <c r="A535" t="s">
        <v>325</v>
      </c>
      <c r="B535" s="620">
        <v>42760</v>
      </c>
      <c r="C535" s="362">
        <v>6000</v>
      </c>
      <c r="D535" s="621">
        <v>14.527687999999999</v>
      </c>
      <c r="E535" s="363">
        <v>17.75</v>
      </c>
      <c r="F535" s="443">
        <f t="shared" ref="F535:F549" si="96">C535*(E535-D535)</f>
        <v>19333.872000000003</v>
      </c>
      <c r="G535" s="363">
        <f t="shared" ref="G535:G549" si="97">IF(C535=0, 0,D535*C535)</f>
        <v>87166.127999999997</v>
      </c>
      <c r="H535" s="365">
        <f t="shared" ref="H535:H549" si="98">IF(C535=0, D535, (E535-D535)/D535)</f>
        <v>0.22180487356281334</v>
      </c>
      <c r="I535" s="363"/>
    </row>
    <row r="536" spans="1:10" x14ac:dyDescent="0.25">
      <c r="A536" t="s">
        <v>357</v>
      </c>
      <c r="B536" s="620">
        <v>42761</v>
      </c>
      <c r="C536" s="362">
        <v>6000</v>
      </c>
      <c r="D536" s="621">
        <v>14.50817</v>
      </c>
      <c r="E536" s="363">
        <v>17.75</v>
      </c>
      <c r="F536" s="443">
        <f t="shared" si="96"/>
        <v>19450.98</v>
      </c>
      <c r="G536" s="363">
        <f t="shared" si="97"/>
        <v>87049.02</v>
      </c>
      <c r="H536" s="365">
        <f t="shared" si="98"/>
        <v>0.22344858104088938</v>
      </c>
      <c r="I536" s="363"/>
    </row>
    <row r="537" spans="1:10" x14ac:dyDescent="0.25">
      <c r="A537" t="s">
        <v>360</v>
      </c>
      <c r="B537" s="620">
        <v>42762</v>
      </c>
      <c r="C537" s="362">
        <v>6100</v>
      </c>
      <c r="D537" s="621">
        <v>14.553610000000001</v>
      </c>
      <c r="E537" s="363">
        <v>17.41</v>
      </c>
      <c r="F537" s="443">
        <f t="shared" si="96"/>
        <v>17423.978999999996</v>
      </c>
      <c r="G537" s="363">
        <f t="shared" si="97"/>
        <v>88777.021000000008</v>
      </c>
      <c r="H537" s="365">
        <f t="shared" si="98"/>
        <v>0.19626676817641803</v>
      </c>
      <c r="I537" s="363"/>
    </row>
    <row r="538" spans="1:10" x14ac:dyDescent="0.25">
      <c r="A538" t="s">
        <v>370</v>
      </c>
      <c r="B538" s="620">
        <v>42765</v>
      </c>
      <c r="C538" s="362">
        <v>6900</v>
      </c>
      <c r="D538" s="621">
        <v>14.793915999999999</v>
      </c>
      <c r="E538" s="363">
        <v>16.53</v>
      </c>
      <c r="F538" s="443">
        <f t="shared" si="96"/>
        <v>11978.979600000011</v>
      </c>
      <c r="G538" s="363">
        <f t="shared" si="97"/>
        <v>102078.02039999999</v>
      </c>
      <c r="H538" s="365">
        <f t="shared" si="98"/>
        <v>0.11735121383682331</v>
      </c>
      <c r="I538" s="363"/>
    </row>
    <row r="539" spans="1:10" x14ac:dyDescent="0.25">
      <c r="A539" t="s">
        <v>371</v>
      </c>
      <c r="B539" s="620">
        <v>42766</v>
      </c>
      <c r="C539" s="362">
        <v>6900</v>
      </c>
      <c r="D539" s="621">
        <v>14.783497000000001</v>
      </c>
      <c r="E539" s="363">
        <v>16.75</v>
      </c>
      <c r="F539" s="443">
        <f t="shared" si="96"/>
        <v>13568.870699999996</v>
      </c>
      <c r="G539" s="363">
        <f t="shared" si="97"/>
        <v>102006.1293</v>
      </c>
      <c r="H539" s="365">
        <f t="shared" si="98"/>
        <v>0.13302015078029233</v>
      </c>
      <c r="I539" s="363"/>
    </row>
    <row r="540" spans="1:10" x14ac:dyDescent="0.25">
      <c r="B540" s="620">
        <v>42767</v>
      </c>
      <c r="C540" s="362">
        <v>6000</v>
      </c>
      <c r="D540" s="621">
        <v>14.442175000000001</v>
      </c>
      <c r="E540" s="363">
        <v>16.59</v>
      </c>
      <c r="F540" s="443">
        <f t="shared" si="96"/>
        <v>12886.949999999995</v>
      </c>
      <c r="G540" s="363">
        <f t="shared" si="97"/>
        <v>86653.05</v>
      </c>
      <c r="H540" s="365">
        <f t="shared" si="98"/>
        <v>0.14871894295699914</v>
      </c>
      <c r="I540" s="363"/>
    </row>
    <row r="541" spans="1:10" x14ac:dyDescent="0.25">
      <c r="B541" s="620">
        <v>42767</v>
      </c>
      <c r="C541" s="362">
        <v>7000</v>
      </c>
      <c r="D541" s="621">
        <v>14.725436</v>
      </c>
      <c r="E541" s="363">
        <v>16.59</v>
      </c>
      <c r="F541" s="443">
        <f t="shared" si="96"/>
        <v>13051.947999999999</v>
      </c>
      <c r="G541" s="363">
        <f t="shared" si="97"/>
        <v>103078.052</v>
      </c>
      <c r="H541" s="365">
        <f t="shared" si="98"/>
        <v>0.1266219893251378</v>
      </c>
      <c r="I541" s="363"/>
    </row>
    <row r="542" spans="1:10" x14ac:dyDescent="0.25">
      <c r="B542" s="620">
        <v>42767</v>
      </c>
      <c r="C542" s="362">
        <v>7200</v>
      </c>
      <c r="D542" s="621">
        <v>14.771951</v>
      </c>
      <c r="E542" s="363">
        <v>16.59</v>
      </c>
      <c r="F542" s="443">
        <f t="shared" si="96"/>
        <v>13089.952800000001</v>
      </c>
      <c r="G542" s="363">
        <f t="shared" si="97"/>
        <v>106358.0472</v>
      </c>
      <c r="H542" s="365">
        <f t="shared" si="98"/>
        <v>0.12307439958337259</v>
      </c>
      <c r="I542" s="363"/>
    </row>
    <row r="543" spans="1:10" x14ac:dyDescent="0.25">
      <c r="A543" t="s">
        <v>375</v>
      </c>
      <c r="B543" s="620">
        <v>42767</v>
      </c>
      <c r="C543" s="362">
        <v>6500</v>
      </c>
      <c r="D543" s="621">
        <v>14.578353999999999</v>
      </c>
      <c r="E543" s="363">
        <v>16.59</v>
      </c>
      <c r="F543" s="443">
        <f t="shared" si="96"/>
        <v>13075.699000000004</v>
      </c>
      <c r="G543" s="363">
        <f t="shared" si="97"/>
        <v>94759.300999999992</v>
      </c>
      <c r="H543" s="365">
        <f t="shared" si="98"/>
        <v>0.13798855481215511</v>
      </c>
      <c r="I543" s="363"/>
    </row>
    <row r="544" spans="1:10" x14ac:dyDescent="0.25">
      <c r="A544" t="s">
        <v>377</v>
      </c>
      <c r="B544" s="620">
        <v>42768</v>
      </c>
      <c r="C544" s="362">
        <v>6000</v>
      </c>
      <c r="D544" s="621">
        <v>14.368788</v>
      </c>
      <c r="E544" s="363">
        <v>16.68</v>
      </c>
      <c r="F544" s="443">
        <f t="shared" si="96"/>
        <v>13867.271999999995</v>
      </c>
      <c r="G544" s="363">
        <f>IF(C544=0, 0,D544*C544)</f>
        <v>86212.728000000003</v>
      </c>
      <c r="H544" s="365">
        <f t="shared" si="98"/>
        <v>0.16084947456946261</v>
      </c>
      <c r="I544" s="363"/>
    </row>
    <row r="545" spans="1:13" x14ac:dyDescent="0.25">
      <c r="A545" t="s">
        <v>384</v>
      </c>
      <c r="B545" s="620">
        <v>42769</v>
      </c>
      <c r="C545" s="362">
        <v>5300</v>
      </c>
      <c r="D545" s="621">
        <v>14.006677</v>
      </c>
      <c r="E545" s="363">
        <v>17.23</v>
      </c>
      <c r="F545" s="443">
        <f t="shared" si="96"/>
        <v>17083.611900000004</v>
      </c>
      <c r="G545" s="363">
        <f t="shared" si="97"/>
        <v>74235.388099999996</v>
      </c>
      <c r="H545" s="365">
        <f t="shared" si="98"/>
        <v>0.2301276027140485</v>
      </c>
      <c r="I545" s="363"/>
    </row>
    <row r="546" spans="1:13" x14ac:dyDescent="0.25">
      <c r="A546" t="s">
        <v>394</v>
      </c>
      <c r="B546" s="620">
        <v>42772</v>
      </c>
      <c r="C546" s="362">
        <v>6000</v>
      </c>
      <c r="D546" s="621">
        <v>14.311230999999999</v>
      </c>
      <c r="E546" s="363">
        <v>16.52</v>
      </c>
      <c r="F546" s="443">
        <f t="shared" si="96"/>
        <v>13252.614000000001</v>
      </c>
      <c r="G546" s="363">
        <f t="shared" si="97"/>
        <v>85867.385999999999</v>
      </c>
      <c r="H546" s="365">
        <f t="shared" si="98"/>
        <v>0.15433815581622576</v>
      </c>
      <c r="I546" s="363"/>
    </row>
    <row r="547" spans="1:13" x14ac:dyDescent="0.25">
      <c r="A547" t="s">
        <v>399</v>
      </c>
      <c r="B547" s="620">
        <v>42773</v>
      </c>
      <c r="C547" s="362">
        <v>6600</v>
      </c>
      <c r="D547" s="621">
        <v>14.461574000000001</v>
      </c>
      <c r="E547" s="363">
        <v>16.03</v>
      </c>
      <c r="F547" s="443">
        <f t="shared" si="96"/>
        <v>10351.611600000004</v>
      </c>
      <c r="G547" s="363">
        <f t="shared" si="97"/>
        <v>95446.388400000011</v>
      </c>
      <c r="H547" s="365">
        <f t="shared" si="98"/>
        <v>0.10845472283998965</v>
      </c>
      <c r="I547" s="363"/>
    </row>
    <row r="548" spans="1:13" x14ac:dyDescent="0.25">
      <c r="A548" t="s">
        <v>422</v>
      </c>
      <c r="B548" s="620">
        <v>42781</v>
      </c>
      <c r="C548" s="362">
        <v>5700</v>
      </c>
      <c r="D548" s="621">
        <v>14.140828000000001</v>
      </c>
      <c r="E548" s="363">
        <v>16.3</v>
      </c>
      <c r="F548" s="443">
        <f t="shared" si="96"/>
        <v>12307.2804</v>
      </c>
      <c r="G548" s="363">
        <f t="shared" si="97"/>
        <v>80602.719600000011</v>
      </c>
      <c r="H548" s="365">
        <f t="shared" si="98"/>
        <v>0.1526906345229572</v>
      </c>
      <c r="I548" s="363"/>
    </row>
    <row r="549" spans="1:13" x14ac:dyDescent="0.25">
      <c r="A549" t="s">
        <v>424</v>
      </c>
      <c r="B549" s="620">
        <v>42782</v>
      </c>
      <c r="C549" s="362">
        <v>5700</v>
      </c>
      <c r="D549" s="621">
        <v>14.103</v>
      </c>
      <c r="E549" s="363">
        <v>16.170000000000002</v>
      </c>
      <c r="F549" s="443">
        <f t="shared" si="96"/>
        <v>11781.900000000011</v>
      </c>
      <c r="G549" s="363">
        <f t="shared" si="97"/>
        <v>80387.100000000006</v>
      </c>
      <c r="H549" s="365">
        <f t="shared" si="98"/>
        <v>0.14656456073175933</v>
      </c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1" spans="1:13" x14ac:dyDescent="0.25">
      <c r="B551" s="620"/>
      <c r="C551" s="362"/>
      <c r="D551" s="621"/>
      <c r="E551" s="363"/>
      <c r="F551" s="443"/>
      <c r="G551" s="363"/>
      <c r="H551" s="365"/>
      <c r="I551" s="363"/>
    </row>
    <row r="552" spans="1:13" x14ac:dyDescent="0.25">
      <c r="B552" s="620"/>
      <c r="C552" s="362"/>
      <c r="D552" s="621"/>
      <c r="E552" s="363"/>
      <c r="F552" s="443"/>
      <c r="G552" s="363"/>
      <c r="H552" s="365"/>
      <c r="I552" s="363"/>
    </row>
    <row r="553" spans="1:13" x14ac:dyDescent="0.25">
      <c r="B553" s="620"/>
      <c r="C553" s="362"/>
      <c r="D553" s="621"/>
      <c r="E553" s="363"/>
      <c r="F553" s="443"/>
      <c r="G553" s="363"/>
      <c r="H553" s="365"/>
      <c r="I553" s="363"/>
    </row>
    <row r="557" spans="1:13" x14ac:dyDescent="0.25">
      <c r="L557" t="s">
        <v>65</v>
      </c>
      <c r="M557" s="227">
        <f>K820+M820-F820</f>
        <v>14615.571000001626</v>
      </c>
    </row>
    <row r="558" spans="1:13" x14ac:dyDescent="0.25">
      <c r="A558" s="510" t="s">
        <v>1</v>
      </c>
      <c r="B558" s="587" t="s">
        <v>2</v>
      </c>
      <c r="C558" s="510" t="s">
        <v>4</v>
      </c>
      <c r="D558" s="588" t="s">
        <v>5</v>
      </c>
      <c r="E558" s="511" t="s">
        <v>90</v>
      </c>
      <c r="F558" s="511" t="s">
        <v>60</v>
      </c>
      <c r="G558" s="510" t="s">
        <v>3</v>
      </c>
      <c r="H558" s="589" t="s">
        <v>6</v>
      </c>
      <c r="I558" s="588" t="s">
        <v>7</v>
      </c>
      <c r="J558" s="511" t="s">
        <v>89</v>
      </c>
      <c r="K558" s="511" t="s">
        <v>61</v>
      </c>
      <c r="L558" s="510" t="s">
        <v>37</v>
      </c>
      <c r="M558" s="511" t="s">
        <v>38</v>
      </c>
    </row>
    <row r="559" spans="1:13" x14ac:dyDescent="0.25">
      <c r="A559" s="512" t="s">
        <v>50</v>
      </c>
      <c r="B559" s="545">
        <v>42187</v>
      </c>
      <c r="C559" s="497">
        <v>1000</v>
      </c>
      <c r="D559" s="498">
        <v>27.25</v>
      </c>
      <c r="E559" s="499">
        <v>0</v>
      </c>
      <c r="F559" s="499">
        <f>C559*D559+E559</f>
        <v>27250</v>
      </c>
      <c r="G559" s="496">
        <v>42187</v>
      </c>
      <c r="H559" s="513">
        <v>2000</v>
      </c>
      <c r="I559" s="498">
        <v>27.34</v>
      </c>
      <c r="J559" s="499">
        <v>-5.49</v>
      </c>
      <c r="K559" s="499">
        <f>H559*I559-J559</f>
        <v>54685.49</v>
      </c>
      <c r="L559" s="496">
        <v>42257</v>
      </c>
      <c r="M559" s="499">
        <v>850.5</v>
      </c>
    </row>
    <row r="560" spans="1:13" x14ac:dyDescent="0.25">
      <c r="A560" s="514" t="s">
        <v>71</v>
      </c>
      <c r="B560" s="545">
        <v>42187</v>
      </c>
      <c r="C560" s="497">
        <v>80</v>
      </c>
      <c r="D560" s="498">
        <v>27.152249999999999</v>
      </c>
      <c r="E560" s="499">
        <v>0</v>
      </c>
      <c r="F560" s="499">
        <f t="shared" ref="F560:F623" si="99">C560*D560+E560</f>
        <v>2172.1799999999998</v>
      </c>
      <c r="G560" s="496">
        <v>42199</v>
      </c>
      <c r="H560" s="513">
        <v>102</v>
      </c>
      <c r="I560" s="498">
        <v>25.28</v>
      </c>
      <c r="J560" s="499">
        <v>0.05</v>
      </c>
      <c r="K560" s="499">
        <f t="shared" ref="K560:K587" si="100">H560*I560-J560</f>
        <v>2578.5099999999998</v>
      </c>
      <c r="L560" s="496">
        <v>42439</v>
      </c>
      <c r="M560" s="499">
        <v>483.9</v>
      </c>
    </row>
    <row r="561" spans="1:13" x14ac:dyDescent="0.25">
      <c r="A561" s="497"/>
      <c r="B561" s="545">
        <v>42187</v>
      </c>
      <c r="C561" s="497">
        <v>1000</v>
      </c>
      <c r="D561" s="498">
        <v>27.1</v>
      </c>
      <c r="E561" s="499">
        <v>0</v>
      </c>
      <c r="F561" s="499">
        <f t="shared" si="99"/>
        <v>27100</v>
      </c>
      <c r="G561" s="496">
        <v>42227</v>
      </c>
      <c r="H561" s="513">
        <v>200</v>
      </c>
      <c r="I561" s="498">
        <v>19.649999999999999</v>
      </c>
      <c r="J561" s="499">
        <v>7.0000000000000007E-2</v>
      </c>
      <c r="K561" s="499">
        <f t="shared" si="100"/>
        <v>3929.9299999999994</v>
      </c>
      <c r="L561" s="496">
        <v>42531</v>
      </c>
      <c r="M561" s="499">
        <v>483.9</v>
      </c>
    </row>
    <row r="562" spans="1:13" x14ac:dyDescent="0.25">
      <c r="A562" s="497"/>
      <c r="B562" s="608">
        <v>42187</v>
      </c>
      <c r="C562" s="497">
        <v>500</v>
      </c>
      <c r="D562" s="498">
        <v>27.039332999999999</v>
      </c>
      <c r="E562" s="499">
        <v>0</v>
      </c>
      <c r="F562" s="499">
        <f t="shared" si="99"/>
        <v>13519.666499999999</v>
      </c>
      <c r="G562" s="496">
        <v>42227</v>
      </c>
      <c r="H562" s="513">
        <v>200</v>
      </c>
      <c r="I562" s="498">
        <v>18.7</v>
      </c>
      <c r="J562" s="499">
        <v>7.0000000000000007E-2</v>
      </c>
      <c r="K562" s="499">
        <f t="shared" si="100"/>
        <v>3739.93</v>
      </c>
      <c r="L562" s="496">
        <v>42625</v>
      </c>
      <c r="M562" s="499">
        <v>433.9</v>
      </c>
    </row>
    <row r="563" spans="1:13" x14ac:dyDescent="0.25">
      <c r="A563" s="497"/>
      <c r="B563" s="608"/>
      <c r="C563" s="497">
        <v>500</v>
      </c>
      <c r="D563" s="498">
        <v>27.039332999999999</v>
      </c>
      <c r="E563" s="499">
        <v>0</v>
      </c>
      <c r="F563" s="499">
        <f t="shared" si="99"/>
        <v>13519.666499999999</v>
      </c>
      <c r="G563" s="496">
        <v>42257</v>
      </c>
      <c r="H563" s="513">
        <v>1600</v>
      </c>
      <c r="I563" s="498">
        <v>16.445</v>
      </c>
      <c r="J563" s="499">
        <v>0.48</v>
      </c>
      <c r="K563" s="499">
        <f t="shared" si="100"/>
        <v>26311.52</v>
      </c>
      <c r="L563" s="496">
        <v>42716</v>
      </c>
      <c r="M563" s="499">
        <v>500</v>
      </c>
    </row>
    <row r="564" spans="1:13" x14ac:dyDescent="0.25">
      <c r="A564" s="497"/>
      <c r="B564" s="608"/>
      <c r="C564" s="497">
        <v>500</v>
      </c>
      <c r="D564" s="498">
        <v>27.039332999999999</v>
      </c>
      <c r="E564" s="499">
        <v>0</v>
      </c>
      <c r="F564" s="499">
        <f t="shared" si="99"/>
        <v>13519.666499999999</v>
      </c>
      <c r="G564" s="609">
        <v>42265</v>
      </c>
      <c r="H564" s="513">
        <v>200</v>
      </c>
      <c r="I564" s="498">
        <v>15.65</v>
      </c>
      <c r="J564" s="499">
        <v>0.05</v>
      </c>
      <c r="K564" s="499">
        <f t="shared" si="100"/>
        <v>3129.95</v>
      </c>
      <c r="L564" s="497"/>
      <c r="M564" s="499"/>
    </row>
    <row r="565" spans="1:13" x14ac:dyDescent="0.25">
      <c r="A565" s="497"/>
      <c r="B565" s="608"/>
      <c r="C565" s="497">
        <v>500</v>
      </c>
      <c r="D565" s="498">
        <v>27.039332999999999</v>
      </c>
      <c r="E565" s="499">
        <v>0</v>
      </c>
      <c r="F565" s="499">
        <f t="shared" si="99"/>
        <v>13519.666499999999</v>
      </c>
      <c r="G565" s="609"/>
      <c r="H565" s="513">
        <v>2400</v>
      </c>
      <c r="I565" s="498">
        <v>15.7</v>
      </c>
      <c r="J565" s="499">
        <v>0.7</v>
      </c>
      <c r="K565" s="499">
        <f t="shared" si="100"/>
        <v>37679.300000000003</v>
      </c>
      <c r="L565" s="497"/>
      <c r="M565" s="499"/>
    </row>
    <row r="566" spans="1:13" x14ac:dyDescent="0.25">
      <c r="A566" s="497"/>
      <c r="B566" s="608"/>
      <c r="C566" s="497">
        <v>1000</v>
      </c>
      <c r="D566" s="498">
        <v>27.039332999999999</v>
      </c>
      <c r="E566" s="499">
        <v>0</v>
      </c>
      <c r="F566" s="499">
        <f t="shared" si="99"/>
        <v>27039.332999999999</v>
      </c>
      <c r="G566" s="496">
        <v>42271</v>
      </c>
      <c r="H566" s="590">
        <v>918</v>
      </c>
      <c r="I566" s="591">
        <v>16.45</v>
      </c>
      <c r="J566" s="592">
        <v>0.28000000000000003</v>
      </c>
      <c r="K566" s="592">
        <f t="shared" si="100"/>
        <v>15100.819999999998</v>
      </c>
      <c r="L566" s="497"/>
      <c r="M566" s="499"/>
    </row>
    <row r="567" spans="1:13" ht="60" x14ac:dyDescent="0.25">
      <c r="A567" s="497"/>
      <c r="B567" s="545">
        <v>42198</v>
      </c>
      <c r="C567" s="497">
        <v>100</v>
      </c>
      <c r="D567" s="498">
        <v>24.77</v>
      </c>
      <c r="E567" s="499">
        <v>0</v>
      </c>
      <c r="F567" s="499">
        <f t="shared" si="99"/>
        <v>2477</v>
      </c>
      <c r="G567" s="610" t="s">
        <v>139</v>
      </c>
      <c r="H567" s="513">
        <v>500</v>
      </c>
      <c r="I567" s="498">
        <v>15.95</v>
      </c>
      <c r="J567" s="499">
        <v>0.15</v>
      </c>
      <c r="K567" s="592">
        <f t="shared" si="100"/>
        <v>7974.85</v>
      </c>
      <c r="L567" s="497"/>
      <c r="M567" s="499"/>
    </row>
    <row r="568" spans="1:13" x14ac:dyDescent="0.25">
      <c r="A568" s="497"/>
      <c r="B568" s="545">
        <v>42205</v>
      </c>
      <c r="C568" s="497">
        <v>50</v>
      </c>
      <c r="D568" s="498">
        <v>24.35</v>
      </c>
      <c r="E568" s="499">
        <v>0</v>
      </c>
      <c r="F568" s="499">
        <f t="shared" si="99"/>
        <v>1217.5</v>
      </c>
      <c r="G568" s="610"/>
      <c r="H568" s="513">
        <v>500</v>
      </c>
      <c r="I568" s="498">
        <v>16.100000000000001</v>
      </c>
      <c r="J568" s="499">
        <v>0.15</v>
      </c>
      <c r="K568" s="592">
        <f t="shared" si="100"/>
        <v>8049.8500000000013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24.02</v>
      </c>
      <c r="E569" s="499">
        <v>0</v>
      </c>
      <c r="F569" s="499">
        <f t="shared" si="99"/>
        <v>480.4</v>
      </c>
      <c r="G569" s="610"/>
      <c r="H569" s="513">
        <v>500</v>
      </c>
      <c r="I569" s="498">
        <v>16.170000000000002</v>
      </c>
      <c r="J569" s="499">
        <v>0.15</v>
      </c>
      <c r="K569" s="592">
        <f t="shared" si="100"/>
        <v>8084.8500000000013</v>
      </c>
      <c r="L569" s="497"/>
      <c r="M569" s="499"/>
    </row>
    <row r="570" spans="1:13" x14ac:dyDescent="0.25">
      <c r="A570" s="497"/>
      <c r="B570" s="545">
        <v>42207</v>
      </c>
      <c r="C570" s="497">
        <v>20</v>
      </c>
      <c r="D570" s="498">
        <v>23.91</v>
      </c>
      <c r="E570" s="499">
        <v>0</v>
      </c>
      <c r="F570" s="499">
        <f t="shared" si="99"/>
        <v>478.2</v>
      </c>
      <c r="G570" s="610"/>
      <c r="H570" s="513">
        <v>500</v>
      </c>
      <c r="I570" s="498">
        <v>16.28</v>
      </c>
      <c r="J570" s="499">
        <v>0.15</v>
      </c>
      <c r="K570" s="592">
        <f t="shared" si="100"/>
        <v>8139.8500000000013</v>
      </c>
      <c r="L570" s="499"/>
      <c r="M570" s="499"/>
    </row>
    <row r="571" spans="1:13" x14ac:dyDescent="0.25">
      <c r="A571" s="497"/>
      <c r="B571" s="545">
        <v>42207</v>
      </c>
      <c r="C571" s="497">
        <v>20</v>
      </c>
      <c r="D571" s="498">
        <v>23.7</v>
      </c>
      <c r="E571" s="499">
        <v>0</v>
      </c>
      <c r="F571" s="499">
        <f t="shared" si="99"/>
        <v>474</v>
      </c>
      <c r="G571" s="610"/>
      <c r="H571" s="513">
        <v>500</v>
      </c>
      <c r="I571" s="498">
        <v>16.39</v>
      </c>
      <c r="J571" s="499">
        <v>0.15</v>
      </c>
      <c r="K571" s="592">
        <f t="shared" si="100"/>
        <v>8194.85</v>
      </c>
      <c r="L571" s="497"/>
      <c r="M571" s="499"/>
    </row>
    <row r="572" spans="1:13" x14ac:dyDescent="0.25">
      <c r="A572" s="497"/>
      <c r="B572" s="545">
        <v>42207</v>
      </c>
      <c r="C572" s="497">
        <v>20</v>
      </c>
      <c r="D572" s="498">
        <v>23.6</v>
      </c>
      <c r="E572" s="499">
        <v>0</v>
      </c>
      <c r="F572" s="499">
        <f t="shared" si="99"/>
        <v>472</v>
      </c>
      <c r="G572" s="610"/>
      <c r="H572" s="513">
        <v>500</v>
      </c>
      <c r="I572" s="498">
        <v>16.55</v>
      </c>
      <c r="J572" s="499">
        <v>0.17</v>
      </c>
      <c r="K572" s="592">
        <f t="shared" si="100"/>
        <v>8274.83</v>
      </c>
      <c r="L572" s="497"/>
      <c r="M572" s="499"/>
    </row>
    <row r="573" spans="1:13" x14ac:dyDescent="0.25">
      <c r="A573" s="497"/>
      <c r="B573" s="545">
        <v>42209</v>
      </c>
      <c r="C573" s="497">
        <v>40</v>
      </c>
      <c r="D573" s="498">
        <v>22.3</v>
      </c>
      <c r="E573" s="499">
        <v>0</v>
      </c>
      <c r="F573" s="499">
        <f t="shared" si="99"/>
        <v>892</v>
      </c>
      <c r="G573" s="610"/>
      <c r="H573" s="513">
        <v>50</v>
      </c>
      <c r="I573" s="498">
        <v>16.55</v>
      </c>
      <c r="J573" s="499">
        <v>0</v>
      </c>
      <c r="K573" s="592">
        <f t="shared" si="100"/>
        <v>827.5</v>
      </c>
      <c r="L573" s="497"/>
      <c r="M573" s="499"/>
    </row>
    <row r="574" spans="1:13" x14ac:dyDescent="0.25">
      <c r="A574" s="499"/>
      <c r="B574" s="545">
        <v>42221</v>
      </c>
      <c r="C574" s="497">
        <v>12</v>
      </c>
      <c r="D574" s="498">
        <v>20.95</v>
      </c>
      <c r="E574" s="499">
        <v>0</v>
      </c>
      <c r="F574" s="499">
        <f t="shared" si="99"/>
        <v>251.39999999999998</v>
      </c>
      <c r="G574" s="610"/>
      <c r="H574" s="513">
        <v>28</v>
      </c>
      <c r="I574" s="498">
        <v>16.68</v>
      </c>
      <c r="J574" s="499">
        <v>0.01</v>
      </c>
      <c r="K574" s="592">
        <f t="shared" si="100"/>
        <v>467.03</v>
      </c>
      <c r="L574" s="513"/>
      <c r="M574" s="499"/>
    </row>
    <row r="575" spans="1:13" x14ac:dyDescent="0.25">
      <c r="A575" s="497"/>
      <c r="B575" s="545">
        <v>42223</v>
      </c>
      <c r="C575" s="497">
        <v>100</v>
      </c>
      <c r="D575" s="498">
        <v>20.399999999999999</v>
      </c>
      <c r="E575" s="499">
        <v>0</v>
      </c>
      <c r="F575" s="499">
        <f t="shared" si="99"/>
        <v>2039.9999999999998</v>
      </c>
      <c r="G575" s="496">
        <v>42285</v>
      </c>
      <c r="H575" s="513">
        <v>632</v>
      </c>
      <c r="I575" s="498">
        <v>17.850000000000001</v>
      </c>
      <c r="J575" s="499">
        <v>0.21</v>
      </c>
      <c r="K575" s="592">
        <f t="shared" si="100"/>
        <v>11280.990000000002</v>
      </c>
      <c r="L575" s="499"/>
      <c r="M575" s="499"/>
    </row>
    <row r="576" spans="1:13" x14ac:dyDescent="0.25">
      <c r="A576" s="499"/>
      <c r="B576" s="545">
        <v>42226</v>
      </c>
      <c r="C576" s="497">
        <v>200</v>
      </c>
      <c r="D576" s="498">
        <v>19.95</v>
      </c>
      <c r="E576" s="499">
        <v>0</v>
      </c>
      <c r="F576" s="499">
        <f t="shared" si="99"/>
        <v>3990</v>
      </c>
      <c r="G576" s="496">
        <v>42297</v>
      </c>
      <c r="H576" s="513">
        <v>500</v>
      </c>
      <c r="I576" s="498">
        <v>19.149999999999999</v>
      </c>
      <c r="J576" s="499">
        <v>0.18</v>
      </c>
      <c r="K576" s="592">
        <f t="shared" si="100"/>
        <v>9574.82</v>
      </c>
      <c r="L576" s="497"/>
      <c r="M576" s="499"/>
    </row>
    <row r="577" spans="1:13" x14ac:dyDescent="0.25">
      <c r="A577" s="497"/>
      <c r="B577" s="545">
        <v>42226</v>
      </c>
      <c r="C577" s="497">
        <v>50</v>
      </c>
      <c r="D577" s="498">
        <v>20.010000000000002</v>
      </c>
      <c r="E577" s="499">
        <v>0</v>
      </c>
      <c r="F577" s="499">
        <f t="shared" si="99"/>
        <v>1000.5000000000001</v>
      </c>
      <c r="G577" s="496">
        <v>42300</v>
      </c>
      <c r="H577" s="513">
        <v>1000</v>
      </c>
      <c r="I577" s="498">
        <v>18.62</v>
      </c>
      <c r="J577" s="499">
        <v>0.34</v>
      </c>
      <c r="K577" s="592">
        <f t="shared" si="100"/>
        <v>18619.66</v>
      </c>
      <c r="L577" s="497"/>
      <c r="M577" s="499"/>
    </row>
    <row r="578" spans="1:13" x14ac:dyDescent="0.25">
      <c r="A578" s="497"/>
      <c r="B578" s="545">
        <v>42226</v>
      </c>
      <c r="C578" s="497">
        <v>100</v>
      </c>
      <c r="D578" s="498">
        <v>20.2</v>
      </c>
      <c r="E578" s="499">
        <v>0</v>
      </c>
      <c r="F578" s="499">
        <f t="shared" si="99"/>
        <v>2020</v>
      </c>
      <c r="G578" s="496">
        <v>42312</v>
      </c>
      <c r="H578" s="513">
        <v>2500</v>
      </c>
      <c r="I578" s="498">
        <v>18.48</v>
      </c>
      <c r="J578" s="499">
        <v>7.8</v>
      </c>
      <c r="K578" s="499">
        <f t="shared" si="100"/>
        <v>46192.2</v>
      </c>
      <c r="L578" s="497"/>
      <c r="M578" s="499"/>
    </row>
    <row r="579" spans="1:13" x14ac:dyDescent="0.25">
      <c r="A579" s="497"/>
      <c r="B579" s="545">
        <v>42227</v>
      </c>
      <c r="C579" s="497">
        <v>200</v>
      </c>
      <c r="D579" s="498">
        <v>18.399999999999999</v>
      </c>
      <c r="E579" s="499">
        <v>0</v>
      </c>
      <c r="F579" s="499">
        <f t="shared" si="99"/>
        <v>3679.9999999999995</v>
      </c>
      <c r="G579" s="496">
        <v>42313</v>
      </c>
      <c r="H579" s="513">
        <v>3000</v>
      </c>
      <c r="I579" s="498">
        <v>19.059999999999999</v>
      </c>
      <c r="J579" s="499">
        <v>1.05</v>
      </c>
      <c r="K579" s="499">
        <f t="shared" si="100"/>
        <v>57178.94999999999</v>
      </c>
      <c r="L579" s="497"/>
      <c r="M579" s="499"/>
    </row>
    <row r="580" spans="1:13" x14ac:dyDescent="0.25">
      <c r="A580" s="497"/>
      <c r="B580" s="545">
        <v>42227</v>
      </c>
      <c r="C580" s="497">
        <v>200</v>
      </c>
      <c r="D580" s="498">
        <v>19.55</v>
      </c>
      <c r="E580" s="499">
        <v>0</v>
      </c>
      <c r="F580" s="499">
        <f t="shared" si="99"/>
        <v>3910</v>
      </c>
      <c r="G580" s="496">
        <v>42324</v>
      </c>
      <c r="H580" s="513">
        <v>2500</v>
      </c>
      <c r="I580" s="498">
        <v>18.8</v>
      </c>
      <c r="J580" s="499">
        <v>0.86</v>
      </c>
      <c r="K580" s="499">
        <f t="shared" si="100"/>
        <v>46999.14</v>
      </c>
      <c r="L580" s="499"/>
      <c r="M580" s="499"/>
    </row>
    <row r="581" spans="1:13" x14ac:dyDescent="0.25">
      <c r="A581" s="497"/>
      <c r="B581" s="545">
        <v>42234</v>
      </c>
      <c r="C581" s="497">
        <v>40</v>
      </c>
      <c r="D581" s="498">
        <v>18.149999999999999</v>
      </c>
      <c r="E581" s="499">
        <v>0</v>
      </c>
      <c r="F581" s="499">
        <f t="shared" si="99"/>
        <v>726</v>
      </c>
      <c r="G581" s="496">
        <v>42335</v>
      </c>
      <c r="H581" s="513">
        <v>3078</v>
      </c>
      <c r="I581" s="498">
        <v>17.649999999999999</v>
      </c>
      <c r="J581" s="499">
        <v>1</v>
      </c>
      <c r="K581" s="499">
        <f t="shared" si="100"/>
        <v>54325.7</v>
      </c>
      <c r="L581" s="497"/>
      <c r="M581" s="499"/>
    </row>
    <row r="582" spans="1:13" x14ac:dyDescent="0.25">
      <c r="A582" s="497"/>
      <c r="B582" s="545">
        <v>42234</v>
      </c>
      <c r="C582" s="497">
        <v>100</v>
      </c>
      <c r="D582" s="498">
        <v>18</v>
      </c>
      <c r="E582" s="499">
        <v>0</v>
      </c>
      <c r="F582" s="499">
        <f t="shared" si="99"/>
        <v>1800</v>
      </c>
      <c r="G582" s="496">
        <v>42347</v>
      </c>
      <c r="H582" s="513">
        <v>500</v>
      </c>
      <c r="I582" s="498">
        <v>16.149999999999999</v>
      </c>
      <c r="J582" s="499">
        <v>0.15</v>
      </c>
      <c r="K582" s="499">
        <f t="shared" si="100"/>
        <v>8074.8499999999995</v>
      </c>
      <c r="L582" s="497"/>
      <c r="M582" s="499"/>
    </row>
    <row r="583" spans="1:13" x14ac:dyDescent="0.25">
      <c r="A583" s="497"/>
      <c r="B583" s="545">
        <v>42235</v>
      </c>
      <c r="C583" s="497">
        <v>100</v>
      </c>
      <c r="D583" s="498">
        <v>17.78</v>
      </c>
      <c r="E583" s="499">
        <v>0</v>
      </c>
      <c r="F583" s="499">
        <f t="shared" si="99"/>
        <v>1778</v>
      </c>
      <c r="G583" s="496">
        <v>42353</v>
      </c>
      <c r="H583" s="513">
        <v>600</v>
      </c>
      <c r="I583" s="498">
        <v>14.95</v>
      </c>
      <c r="J583" s="499">
        <v>0.17</v>
      </c>
      <c r="K583" s="499">
        <f t="shared" si="100"/>
        <v>8969.83</v>
      </c>
      <c r="L583" s="497"/>
      <c r="M583" s="499"/>
    </row>
    <row r="584" spans="1:13" x14ac:dyDescent="0.25">
      <c r="A584" s="497"/>
      <c r="B584" s="545">
        <v>42235</v>
      </c>
      <c r="C584" s="497">
        <v>100</v>
      </c>
      <c r="D584" s="498">
        <v>17.68</v>
      </c>
      <c r="E584" s="499">
        <v>0</v>
      </c>
      <c r="F584" s="499">
        <f t="shared" si="99"/>
        <v>1768</v>
      </c>
      <c r="G584" s="496">
        <v>42354</v>
      </c>
      <c r="H584" s="513">
        <v>500</v>
      </c>
      <c r="I584" s="498">
        <v>14.32</v>
      </c>
      <c r="J584" s="499">
        <v>0.13</v>
      </c>
      <c r="K584" s="499">
        <f t="shared" si="100"/>
        <v>7159.87</v>
      </c>
      <c r="L584" s="497"/>
      <c r="M584" s="499"/>
    </row>
    <row r="585" spans="1:13" x14ac:dyDescent="0.25">
      <c r="A585" s="497"/>
      <c r="B585" s="545">
        <v>42240</v>
      </c>
      <c r="C585" s="497">
        <v>100</v>
      </c>
      <c r="D585" s="498">
        <v>16.649999999999999</v>
      </c>
      <c r="E585" s="499">
        <v>0</v>
      </c>
      <c r="F585" s="499">
        <f t="shared" si="99"/>
        <v>1664.9999999999998</v>
      </c>
      <c r="G585" s="496">
        <v>42361</v>
      </c>
      <c r="H585" s="513">
        <v>500</v>
      </c>
      <c r="I585" s="498">
        <v>12.83</v>
      </c>
      <c r="J585" s="499">
        <v>0.12</v>
      </c>
      <c r="K585" s="499">
        <f t="shared" si="100"/>
        <v>6414.88</v>
      </c>
      <c r="L585" s="497"/>
      <c r="M585" s="499"/>
    </row>
    <row r="586" spans="1:13" x14ac:dyDescent="0.25">
      <c r="A586" s="497"/>
      <c r="B586" s="545">
        <v>42240</v>
      </c>
      <c r="C586" s="497">
        <v>100</v>
      </c>
      <c r="D586" s="498">
        <v>16.100000000000001</v>
      </c>
      <c r="E586" s="499">
        <v>0</v>
      </c>
      <c r="F586" s="499">
        <f t="shared" si="99"/>
        <v>1610.0000000000002</v>
      </c>
      <c r="G586" s="496">
        <v>42362</v>
      </c>
      <c r="H586" s="513">
        <v>1222</v>
      </c>
      <c r="I586" s="498">
        <v>12.75</v>
      </c>
      <c r="J586" s="499">
        <v>0.28999999999999998</v>
      </c>
      <c r="K586" s="499">
        <f t="shared" si="100"/>
        <v>15580.21</v>
      </c>
      <c r="L586" s="497"/>
      <c r="M586" s="499"/>
    </row>
    <row r="587" spans="1:13" x14ac:dyDescent="0.25">
      <c r="A587" s="497"/>
      <c r="B587" s="545">
        <v>42257</v>
      </c>
      <c r="C587" s="497">
        <v>1500</v>
      </c>
      <c r="D587" s="498">
        <v>16.350000000000001</v>
      </c>
      <c r="E587" s="499">
        <v>0</v>
      </c>
      <c r="F587" s="499">
        <f t="shared" si="99"/>
        <v>24525.000000000004</v>
      </c>
      <c r="G587" s="496">
        <v>42367</v>
      </c>
      <c r="H587" s="513">
        <v>1000</v>
      </c>
      <c r="I587" s="498">
        <v>13.15</v>
      </c>
      <c r="J587" s="499">
        <v>0.24</v>
      </c>
      <c r="K587" s="499">
        <f t="shared" si="100"/>
        <v>13149.76</v>
      </c>
      <c r="L587" s="497"/>
      <c r="M587" s="499"/>
    </row>
    <row r="588" spans="1:13" x14ac:dyDescent="0.25">
      <c r="A588" s="497"/>
      <c r="B588" s="545">
        <v>42258</v>
      </c>
      <c r="C588" s="497">
        <v>100</v>
      </c>
      <c r="D588" s="498">
        <v>16.100000000000001</v>
      </c>
      <c r="E588" s="499">
        <v>0</v>
      </c>
      <c r="F588" s="499">
        <f t="shared" si="99"/>
        <v>1610.0000000000002</v>
      </c>
      <c r="G588" s="496">
        <v>42367</v>
      </c>
      <c r="H588" s="513">
        <v>2178</v>
      </c>
      <c r="I588" s="498">
        <v>13.75</v>
      </c>
      <c r="J588" s="499">
        <v>0.55000000000000004</v>
      </c>
      <c r="K588" s="499">
        <f>H588*I588-J588</f>
        <v>29946.95</v>
      </c>
      <c r="L588" s="497"/>
      <c r="M588" s="499"/>
    </row>
    <row r="589" spans="1:13" x14ac:dyDescent="0.25">
      <c r="A589" s="497"/>
      <c r="B589" s="545">
        <v>42261</v>
      </c>
      <c r="C589" s="497">
        <v>1000</v>
      </c>
      <c r="D589" s="498">
        <v>15.416</v>
      </c>
      <c r="E589" s="499">
        <v>0</v>
      </c>
      <c r="F589" s="499">
        <f t="shared" si="99"/>
        <v>15416</v>
      </c>
      <c r="G589" s="496">
        <v>42010</v>
      </c>
      <c r="H589" s="513">
        <v>1000</v>
      </c>
      <c r="I589" s="498">
        <v>12.63</v>
      </c>
      <c r="J589" s="499">
        <v>0.23</v>
      </c>
      <c r="K589" s="499">
        <f>H589*I589-J589</f>
        <v>12629.77</v>
      </c>
      <c r="L589" s="497"/>
      <c r="M589" s="499"/>
    </row>
    <row r="590" spans="1:13" x14ac:dyDescent="0.25">
      <c r="A590" s="497"/>
      <c r="B590" s="545">
        <v>42261</v>
      </c>
      <c r="C590" s="497">
        <v>1000</v>
      </c>
      <c r="D590" s="498">
        <v>15.1</v>
      </c>
      <c r="E590" s="499">
        <v>0</v>
      </c>
      <c r="F590" s="499">
        <f t="shared" si="99"/>
        <v>15100</v>
      </c>
      <c r="G590" s="593">
        <v>42374</v>
      </c>
      <c r="H590" s="513">
        <v>2000</v>
      </c>
      <c r="I590" s="498">
        <v>12.81</v>
      </c>
      <c r="J590" s="499">
        <v>0.47</v>
      </c>
      <c r="K590" s="499">
        <f t="shared" ref="K590:K602" si="101">H590*I590-J590</f>
        <v>25619.53</v>
      </c>
      <c r="L590" s="497"/>
      <c r="M590" s="499"/>
    </row>
    <row r="591" spans="1:13" x14ac:dyDescent="0.25">
      <c r="A591" s="497"/>
      <c r="B591" s="545">
        <v>42261</v>
      </c>
      <c r="C591" s="497">
        <v>200</v>
      </c>
      <c r="D591" s="498">
        <v>14.87</v>
      </c>
      <c r="E591" s="499">
        <v>0</v>
      </c>
      <c r="F591" s="499">
        <f t="shared" si="99"/>
        <v>2974</v>
      </c>
      <c r="G591" s="496">
        <v>42374</v>
      </c>
      <c r="H591" s="513">
        <v>1000</v>
      </c>
      <c r="I591" s="498">
        <v>12.82</v>
      </c>
      <c r="J591" s="499">
        <v>0.24</v>
      </c>
      <c r="K591" s="499">
        <f t="shared" si="101"/>
        <v>12819.76</v>
      </c>
      <c r="L591" s="497"/>
      <c r="M591" s="499"/>
    </row>
    <row r="592" spans="1:13" x14ac:dyDescent="0.25">
      <c r="A592" s="497"/>
      <c r="B592" s="545">
        <v>42261</v>
      </c>
      <c r="C592" s="497">
        <v>300</v>
      </c>
      <c r="D592" s="498">
        <v>14.87</v>
      </c>
      <c r="E592" s="499">
        <v>0</v>
      </c>
      <c r="F592" s="499">
        <f t="shared" si="99"/>
        <v>4461</v>
      </c>
      <c r="G592" s="496">
        <v>42398</v>
      </c>
      <c r="H592" s="513">
        <v>400</v>
      </c>
      <c r="I592" s="498">
        <v>9.5500000000000007</v>
      </c>
      <c r="J592" s="499">
        <v>7.0000000000000007E-2</v>
      </c>
      <c r="K592" s="499">
        <f t="shared" si="101"/>
        <v>3819.9300000000003</v>
      </c>
      <c r="L592" s="497"/>
      <c r="M592" s="499"/>
    </row>
    <row r="593" spans="1:13" x14ac:dyDescent="0.25">
      <c r="A593" s="497"/>
      <c r="B593" s="545">
        <v>42270</v>
      </c>
      <c r="C593" s="497">
        <v>478</v>
      </c>
      <c r="D593" s="498">
        <v>15.85</v>
      </c>
      <c r="E593" s="499">
        <v>0</v>
      </c>
      <c r="F593" s="499">
        <f t="shared" si="99"/>
        <v>7576.3</v>
      </c>
      <c r="G593" s="496">
        <v>42411</v>
      </c>
      <c r="H593" s="513">
        <v>500</v>
      </c>
      <c r="I593" s="498">
        <v>6.97</v>
      </c>
      <c r="J593" s="499">
        <v>0.08</v>
      </c>
      <c r="K593" s="499">
        <f t="shared" si="101"/>
        <v>3484.92</v>
      </c>
      <c r="L593" s="497"/>
      <c r="M593" s="499"/>
    </row>
    <row r="594" spans="1:13" x14ac:dyDescent="0.25">
      <c r="A594" s="497"/>
      <c r="B594" s="545">
        <v>42292</v>
      </c>
      <c r="C594" s="497">
        <v>500</v>
      </c>
      <c r="D594" s="498">
        <v>18.55</v>
      </c>
      <c r="E594" s="499">
        <v>0</v>
      </c>
      <c r="F594" s="499">
        <f t="shared" si="99"/>
        <v>9275</v>
      </c>
      <c r="G594" s="496">
        <v>42412</v>
      </c>
      <c r="H594" s="513">
        <v>200</v>
      </c>
      <c r="I594" s="498">
        <v>7.45</v>
      </c>
      <c r="J594" s="499">
        <v>0.03</v>
      </c>
      <c r="K594" s="499">
        <f t="shared" si="101"/>
        <v>1489.97</v>
      </c>
      <c r="L594" s="497"/>
      <c r="M594" s="499"/>
    </row>
    <row r="595" spans="1:13" x14ac:dyDescent="0.25">
      <c r="A595" s="497"/>
      <c r="B595" s="545">
        <v>42299</v>
      </c>
      <c r="C595" s="497">
        <v>500</v>
      </c>
      <c r="D595" s="498">
        <v>18.55</v>
      </c>
      <c r="E595" s="499">
        <v>0</v>
      </c>
      <c r="F595" s="499">
        <f t="shared" si="99"/>
        <v>9275</v>
      </c>
      <c r="G595" s="496">
        <v>42416</v>
      </c>
      <c r="H595" s="513">
        <v>500</v>
      </c>
      <c r="I595" s="498">
        <v>7.75</v>
      </c>
      <c r="J595" s="499">
        <v>0.08</v>
      </c>
      <c r="K595" s="499">
        <f t="shared" si="101"/>
        <v>3874.92</v>
      </c>
      <c r="L595" s="497"/>
      <c r="M595" s="499"/>
    </row>
    <row r="596" spans="1:13" x14ac:dyDescent="0.25">
      <c r="A596" s="497"/>
      <c r="B596" s="545">
        <v>42299</v>
      </c>
      <c r="C596" s="497">
        <v>500</v>
      </c>
      <c r="D596" s="498">
        <v>18.28</v>
      </c>
      <c r="E596" s="499">
        <v>0</v>
      </c>
      <c r="F596" s="499">
        <f t="shared" si="99"/>
        <v>9140</v>
      </c>
      <c r="G596" s="496">
        <v>42422</v>
      </c>
      <c r="H596" s="513">
        <v>2500</v>
      </c>
      <c r="I596" s="498">
        <v>7.47</v>
      </c>
      <c r="J596" s="499">
        <v>0.41</v>
      </c>
      <c r="K596" s="499">
        <f t="shared" si="101"/>
        <v>18674.59</v>
      </c>
      <c r="L596" s="497"/>
      <c r="M596" s="499"/>
    </row>
    <row r="597" spans="1:13" x14ac:dyDescent="0.25">
      <c r="A597" s="497"/>
      <c r="B597" s="545">
        <v>42299</v>
      </c>
      <c r="C597" s="497">
        <v>1000</v>
      </c>
      <c r="D597" s="498">
        <v>18.100000000000001</v>
      </c>
      <c r="E597" s="499">
        <v>0</v>
      </c>
      <c r="F597" s="499">
        <f t="shared" si="99"/>
        <v>18100</v>
      </c>
      <c r="G597" s="496">
        <v>42422</v>
      </c>
      <c r="H597" s="513">
        <v>1000</v>
      </c>
      <c r="I597" s="498">
        <v>7.49</v>
      </c>
      <c r="J597" s="499">
        <v>0.16</v>
      </c>
      <c r="K597" s="499">
        <f t="shared" si="101"/>
        <v>7489.84</v>
      </c>
      <c r="L597" s="497"/>
      <c r="M597" s="499"/>
    </row>
    <row r="598" spans="1:13" x14ac:dyDescent="0.25">
      <c r="A598" s="497"/>
      <c r="B598" s="608">
        <v>42306</v>
      </c>
      <c r="C598" s="497">
        <v>660</v>
      </c>
      <c r="D598" s="498">
        <v>17.8</v>
      </c>
      <c r="E598" s="499">
        <v>0</v>
      </c>
      <c r="F598" s="499">
        <f t="shared" si="99"/>
        <v>11748</v>
      </c>
      <c r="G598" s="496">
        <v>42426</v>
      </c>
      <c r="H598" s="513">
        <v>900</v>
      </c>
      <c r="I598" s="498">
        <v>7.7</v>
      </c>
      <c r="J598" s="499">
        <v>0.15</v>
      </c>
      <c r="K598" s="499">
        <f t="shared" si="101"/>
        <v>6929.85</v>
      </c>
      <c r="L598" s="497"/>
      <c r="M598" s="499"/>
    </row>
    <row r="599" spans="1:13" ht="30" x14ac:dyDescent="0.25">
      <c r="A599" s="497"/>
      <c r="B599" s="608"/>
      <c r="C599" s="497">
        <v>340</v>
      </c>
      <c r="D599" s="498">
        <v>17.8</v>
      </c>
      <c r="E599" s="499">
        <v>0</v>
      </c>
      <c r="F599" s="499">
        <f t="shared" si="99"/>
        <v>6052</v>
      </c>
      <c r="G599" s="611" t="s">
        <v>181</v>
      </c>
      <c r="H599" s="513">
        <v>500</v>
      </c>
      <c r="I599" s="498">
        <v>7.73</v>
      </c>
      <c r="J599" s="499">
        <v>0.08</v>
      </c>
      <c r="K599" s="499">
        <f t="shared" si="101"/>
        <v>3864.92</v>
      </c>
      <c r="L599" s="497"/>
      <c r="M599" s="499"/>
    </row>
    <row r="600" spans="1:13" x14ac:dyDescent="0.25">
      <c r="A600" s="497"/>
      <c r="B600" s="545">
        <v>42312</v>
      </c>
      <c r="C600" s="594">
        <v>500</v>
      </c>
      <c r="D600" s="591">
        <v>17.559999999999999</v>
      </c>
      <c r="E600" s="592">
        <v>6.95</v>
      </c>
      <c r="F600" s="592">
        <f t="shared" si="99"/>
        <v>8786.9500000000007</v>
      </c>
      <c r="G600" s="611"/>
      <c r="H600" s="513">
        <v>500</v>
      </c>
      <c r="I600" s="498">
        <v>7.96</v>
      </c>
      <c r="J600" s="499">
        <v>0.09</v>
      </c>
      <c r="K600" s="499">
        <f t="shared" si="101"/>
        <v>3979.91</v>
      </c>
      <c r="L600" s="497"/>
      <c r="M600" s="499"/>
    </row>
    <row r="601" spans="1:13" x14ac:dyDescent="0.25">
      <c r="A601" s="497"/>
      <c r="B601" s="545">
        <v>42313</v>
      </c>
      <c r="C601" s="497">
        <v>3000</v>
      </c>
      <c r="D601" s="498">
        <v>19.05</v>
      </c>
      <c r="E601" s="499">
        <v>0</v>
      </c>
      <c r="F601" s="499">
        <f t="shared" si="99"/>
        <v>57150</v>
      </c>
      <c r="G601" s="611"/>
      <c r="H601" s="513">
        <v>500</v>
      </c>
      <c r="I601" s="498">
        <v>8.0299999999999994</v>
      </c>
      <c r="J601" s="499">
        <v>0.09</v>
      </c>
      <c r="K601" s="499">
        <f t="shared" si="101"/>
        <v>4014.9099999999994</v>
      </c>
      <c r="L601" s="497"/>
      <c r="M601" s="498"/>
    </row>
    <row r="602" spans="1:13" x14ac:dyDescent="0.25">
      <c r="A602" s="497"/>
      <c r="B602" s="545">
        <v>42320</v>
      </c>
      <c r="C602" s="497">
        <v>500</v>
      </c>
      <c r="D602" s="498">
        <v>18.079999999999998</v>
      </c>
      <c r="E602" s="499">
        <v>0</v>
      </c>
      <c r="F602" s="499">
        <f t="shared" si="99"/>
        <v>9040</v>
      </c>
      <c r="G602" s="611"/>
      <c r="H602" s="513">
        <v>1500</v>
      </c>
      <c r="I602" s="498">
        <v>8.1</v>
      </c>
      <c r="J602" s="499">
        <v>0.26</v>
      </c>
      <c r="K602" s="499">
        <f t="shared" si="101"/>
        <v>12149.74</v>
      </c>
      <c r="L602" s="497"/>
      <c r="M602" s="499"/>
    </row>
    <row r="603" spans="1:13" x14ac:dyDescent="0.25">
      <c r="A603" s="497"/>
      <c r="B603" s="545">
        <v>42320</v>
      </c>
      <c r="C603" s="497">
        <v>1000</v>
      </c>
      <c r="D603" s="498">
        <v>18.05</v>
      </c>
      <c r="E603" s="499">
        <v>0</v>
      </c>
      <c r="F603" s="499">
        <f t="shared" si="99"/>
        <v>18050</v>
      </c>
      <c r="G603" s="496">
        <v>42429</v>
      </c>
      <c r="H603" s="513">
        <v>1000</v>
      </c>
      <c r="I603" s="498">
        <v>8.5399999999999991</v>
      </c>
      <c r="J603" s="499">
        <v>0.19</v>
      </c>
      <c r="K603" s="499">
        <f>H603*I603-J603</f>
        <v>8539.81</v>
      </c>
      <c r="L603" s="497"/>
      <c r="M603" s="595"/>
    </row>
    <row r="604" spans="1:13" x14ac:dyDescent="0.25">
      <c r="A604" s="497"/>
      <c r="B604" s="545">
        <v>42320</v>
      </c>
      <c r="C604" s="497">
        <v>1000</v>
      </c>
      <c r="D604" s="498">
        <v>17.82</v>
      </c>
      <c r="E604" s="499">
        <v>0</v>
      </c>
      <c r="F604" s="499">
        <f t="shared" si="99"/>
        <v>17820</v>
      </c>
      <c r="G604" s="496">
        <v>42429</v>
      </c>
      <c r="H604" s="513">
        <v>500</v>
      </c>
      <c r="I604" s="498">
        <v>7.95</v>
      </c>
      <c r="J604" s="499">
        <v>0.09</v>
      </c>
      <c r="K604" s="499">
        <f>H604*I604-J604</f>
        <v>3974.91</v>
      </c>
      <c r="L604" s="497"/>
      <c r="M604" s="499"/>
    </row>
    <row r="605" spans="1:13" x14ac:dyDescent="0.25">
      <c r="A605" s="497"/>
      <c r="B605" s="545">
        <v>42328</v>
      </c>
      <c r="C605" s="497">
        <v>3078</v>
      </c>
      <c r="D605" s="498">
        <v>17.47</v>
      </c>
      <c r="E605" s="499">
        <v>0</v>
      </c>
      <c r="F605" s="499">
        <f t="shared" si="99"/>
        <v>53772.659999999996</v>
      </c>
      <c r="G605" s="496">
        <v>42429</v>
      </c>
      <c r="H605" s="513">
        <v>500</v>
      </c>
      <c r="I605" s="498">
        <v>7.97</v>
      </c>
      <c r="J605" s="499">
        <v>0.09</v>
      </c>
      <c r="K605" s="499">
        <f t="shared" ref="K605:K664" si="102">H605*I605-J605</f>
        <v>3984.91</v>
      </c>
      <c r="L605" s="497"/>
      <c r="M605" s="499"/>
    </row>
    <row r="606" spans="1:13" x14ac:dyDescent="0.25">
      <c r="A606" s="497"/>
      <c r="B606" s="545">
        <v>42340</v>
      </c>
      <c r="C606" s="497">
        <v>3078</v>
      </c>
      <c r="D606" s="498">
        <v>17.739999999999998</v>
      </c>
      <c r="E606" s="499">
        <v>0</v>
      </c>
      <c r="F606" s="499">
        <f t="shared" si="99"/>
        <v>54603.719999999994</v>
      </c>
      <c r="G606" s="496">
        <v>42430</v>
      </c>
      <c r="H606" s="513">
        <v>500</v>
      </c>
      <c r="I606" s="498">
        <v>7.85</v>
      </c>
      <c r="J606" s="499">
        <v>0.09</v>
      </c>
      <c r="K606" s="499">
        <f t="shared" si="102"/>
        <v>3924.91</v>
      </c>
      <c r="L606" s="497"/>
      <c r="M606" s="499"/>
    </row>
    <row r="607" spans="1:13" x14ac:dyDescent="0.25">
      <c r="A607" s="497"/>
      <c r="B607" s="545">
        <v>42340</v>
      </c>
      <c r="C607" s="497">
        <v>500</v>
      </c>
      <c r="D607" s="498">
        <v>17.5</v>
      </c>
      <c r="E607" s="499">
        <v>0</v>
      </c>
      <c r="F607" s="499">
        <f t="shared" si="99"/>
        <v>8750</v>
      </c>
      <c r="G607" s="496">
        <v>42430</v>
      </c>
      <c r="H607" s="513">
        <v>500</v>
      </c>
      <c r="I607" s="498">
        <v>8.0299999999999994</v>
      </c>
      <c r="J607" s="499">
        <v>0.09</v>
      </c>
      <c r="K607" s="499">
        <f t="shared" si="102"/>
        <v>4014.9099999999994</v>
      </c>
      <c r="L607" s="499"/>
      <c r="M607" s="499"/>
    </row>
    <row r="608" spans="1:13" x14ac:dyDescent="0.25">
      <c r="A608" s="497"/>
      <c r="B608" s="545">
        <v>42345</v>
      </c>
      <c r="C608" s="497">
        <v>100</v>
      </c>
      <c r="D608" s="498">
        <v>16.7</v>
      </c>
      <c r="E608" s="499">
        <v>0</v>
      </c>
      <c r="F608" s="499">
        <f t="shared" si="99"/>
        <v>1670</v>
      </c>
      <c r="G608" s="496">
        <v>42431</v>
      </c>
      <c r="H608" s="513">
        <v>500</v>
      </c>
      <c r="I608" s="498">
        <v>8.3800000000000008</v>
      </c>
      <c r="J608" s="499">
        <v>0.09</v>
      </c>
      <c r="K608" s="499">
        <f t="shared" si="102"/>
        <v>4189.91</v>
      </c>
      <c r="L608" s="499"/>
      <c r="M608" s="499"/>
    </row>
    <row r="609" spans="1:13" x14ac:dyDescent="0.25">
      <c r="A609" s="497"/>
      <c r="B609" s="545">
        <v>42345</v>
      </c>
      <c r="C609" s="497">
        <v>500</v>
      </c>
      <c r="D609" s="498">
        <v>16.850000000000001</v>
      </c>
      <c r="E609" s="499">
        <v>0</v>
      </c>
      <c r="F609" s="499">
        <f t="shared" si="99"/>
        <v>8425</v>
      </c>
      <c r="G609" s="496">
        <v>42431</v>
      </c>
      <c r="H609" s="513">
        <v>500</v>
      </c>
      <c r="I609" s="498">
        <v>8.58</v>
      </c>
      <c r="J609" s="499">
        <v>0.09</v>
      </c>
      <c r="K609" s="499">
        <f t="shared" si="102"/>
        <v>4289.91</v>
      </c>
      <c r="L609" s="497"/>
      <c r="M609" s="499"/>
    </row>
    <row r="610" spans="1:13" ht="30" x14ac:dyDescent="0.25">
      <c r="A610" s="497"/>
      <c r="B610" s="545">
        <v>42347</v>
      </c>
      <c r="C610" s="497">
        <v>500</v>
      </c>
      <c r="D610" s="498">
        <v>15.84</v>
      </c>
      <c r="E610" s="499">
        <v>0</v>
      </c>
      <c r="F610" s="499">
        <f t="shared" si="99"/>
        <v>7920</v>
      </c>
      <c r="G610" s="610" t="s">
        <v>183</v>
      </c>
      <c r="H610" s="513">
        <v>400</v>
      </c>
      <c r="I610" s="498">
        <v>9.09</v>
      </c>
      <c r="J610" s="499">
        <v>0.1</v>
      </c>
      <c r="K610" s="499">
        <f t="shared" si="102"/>
        <v>3635.9</v>
      </c>
      <c r="L610" s="497"/>
      <c r="M610" s="499"/>
    </row>
    <row r="611" spans="1:13" x14ac:dyDescent="0.25">
      <c r="A611" s="497"/>
      <c r="B611" s="545">
        <v>42348</v>
      </c>
      <c r="C611" s="497">
        <v>500</v>
      </c>
      <c r="D611" s="498">
        <v>14.78</v>
      </c>
      <c r="E611" s="499">
        <v>0</v>
      </c>
      <c r="F611" s="499">
        <f t="shared" si="99"/>
        <v>7390</v>
      </c>
      <c r="G611" s="610"/>
      <c r="H611" s="513">
        <v>100</v>
      </c>
      <c r="I611" s="498">
        <v>9.09</v>
      </c>
      <c r="J611" s="499">
        <v>0</v>
      </c>
      <c r="K611" s="499">
        <f t="shared" si="102"/>
        <v>909</v>
      </c>
      <c r="L611" s="497"/>
      <c r="M611" s="499"/>
    </row>
    <row r="612" spans="1:13" x14ac:dyDescent="0.25">
      <c r="A612" s="497"/>
      <c r="B612" s="545">
        <v>42352</v>
      </c>
      <c r="C612" s="497">
        <v>100</v>
      </c>
      <c r="D612" s="498">
        <v>14.57</v>
      </c>
      <c r="E612" s="499">
        <v>0</v>
      </c>
      <c r="F612" s="499">
        <f t="shared" si="99"/>
        <v>1457</v>
      </c>
      <c r="G612" s="610"/>
      <c r="H612" s="513">
        <v>500</v>
      </c>
      <c r="I612" s="498">
        <v>8.81</v>
      </c>
      <c r="J612" s="499">
        <v>0.1</v>
      </c>
      <c r="K612" s="499">
        <f t="shared" si="102"/>
        <v>4404.8999999999996</v>
      </c>
      <c r="L612" s="497"/>
      <c r="M612" s="499"/>
    </row>
    <row r="613" spans="1:13" x14ac:dyDescent="0.25">
      <c r="A613" s="497"/>
      <c r="B613" s="545">
        <v>42355</v>
      </c>
      <c r="C613" s="497">
        <v>500</v>
      </c>
      <c r="D613" s="498">
        <v>13.89</v>
      </c>
      <c r="E613" s="499">
        <v>0</v>
      </c>
      <c r="F613" s="499">
        <f t="shared" si="99"/>
        <v>6945</v>
      </c>
      <c r="G613" s="496">
        <v>42432</v>
      </c>
      <c r="H613" s="513">
        <v>600</v>
      </c>
      <c r="I613" s="498">
        <v>9.65</v>
      </c>
      <c r="J613" s="499">
        <v>0.13</v>
      </c>
      <c r="K613" s="499">
        <f t="shared" si="102"/>
        <v>5789.87</v>
      </c>
      <c r="L613" s="497"/>
      <c r="M613" s="499"/>
    </row>
    <row r="614" spans="1:13" x14ac:dyDescent="0.25">
      <c r="A614" s="497"/>
      <c r="B614" s="545">
        <v>42360</v>
      </c>
      <c r="C614" s="497">
        <v>500</v>
      </c>
      <c r="D614" s="498">
        <v>12.95</v>
      </c>
      <c r="E614" s="499">
        <v>0</v>
      </c>
      <c r="F614" s="499">
        <f t="shared" si="99"/>
        <v>6475</v>
      </c>
      <c r="G614" s="496">
        <v>42433</v>
      </c>
      <c r="H614" s="513">
        <v>600</v>
      </c>
      <c r="I614" s="498">
        <v>10.45</v>
      </c>
      <c r="J614" s="499">
        <v>0.14000000000000001</v>
      </c>
      <c r="K614" s="499">
        <f t="shared" si="102"/>
        <v>6269.86</v>
      </c>
      <c r="L614" s="497"/>
      <c r="M614" s="499"/>
    </row>
    <row r="615" spans="1:13" x14ac:dyDescent="0.25">
      <c r="A615" s="497"/>
      <c r="B615" s="545">
        <v>42361</v>
      </c>
      <c r="C615" s="497">
        <v>500</v>
      </c>
      <c r="D615" s="498">
        <v>12.75</v>
      </c>
      <c r="E615" s="499">
        <v>0</v>
      </c>
      <c r="F615" s="499">
        <f t="shared" si="99"/>
        <v>6375</v>
      </c>
      <c r="G615" s="496">
        <v>42440</v>
      </c>
      <c r="H615" s="513">
        <v>400</v>
      </c>
      <c r="I615" s="498">
        <v>11.25</v>
      </c>
      <c r="J615" s="499">
        <v>0.1</v>
      </c>
      <c r="K615" s="499">
        <f t="shared" si="102"/>
        <v>4499.8999999999996</v>
      </c>
      <c r="L615" s="497"/>
      <c r="M615" s="499"/>
    </row>
    <row r="616" spans="1:13" x14ac:dyDescent="0.25">
      <c r="A616" s="497"/>
      <c r="B616" s="545">
        <v>42361</v>
      </c>
      <c r="C616" s="497">
        <v>500</v>
      </c>
      <c r="D616" s="498">
        <v>12.8</v>
      </c>
      <c r="E616" s="499">
        <v>0</v>
      </c>
      <c r="F616" s="499">
        <f t="shared" si="99"/>
        <v>6400</v>
      </c>
      <c r="G616" s="496">
        <v>42446</v>
      </c>
      <c r="H616" s="513">
        <v>1500</v>
      </c>
      <c r="I616" s="498">
        <v>11.49</v>
      </c>
      <c r="J616" s="499">
        <v>0.38</v>
      </c>
      <c r="K616" s="499">
        <f t="shared" si="102"/>
        <v>17234.62</v>
      </c>
      <c r="L616" s="497"/>
      <c r="M616" s="499"/>
    </row>
    <row r="617" spans="1:13" x14ac:dyDescent="0.25">
      <c r="A617" s="497"/>
      <c r="B617" s="545">
        <v>42361</v>
      </c>
      <c r="C617" s="497">
        <v>1000</v>
      </c>
      <c r="D617" s="498">
        <v>12.67</v>
      </c>
      <c r="E617" s="499">
        <v>0</v>
      </c>
      <c r="F617" s="499">
        <f t="shared" si="99"/>
        <v>12670</v>
      </c>
      <c r="G617" s="496">
        <v>42447</v>
      </c>
      <c r="H617" s="513">
        <v>1500</v>
      </c>
      <c r="I617" s="498">
        <v>11.44</v>
      </c>
      <c r="J617" s="499">
        <v>0.37</v>
      </c>
      <c r="K617" s="499">
        <f t="shared" si="102"/>
        <v>17159.63</v>
      </c>
      <c r="L617" s="497"/>
      <c r="M617" s="499"/>
    </row>
    <row r="618" spans="1:13" x14ac:dyDescent="0.25">
      <c r="A618" s="497"/>
      <c r="B618" s="545">
        <v>42361</v>
      </c>
      <c r="C618" s="497">
        <v>222</v>
      </c>
      <c r="D618" s="498">
        <v>12.44</v>
      </c>
      <c r="E618" s="499">
        <v>0</v>
      </c>
      <c r="F618" s="499">
        <f t="shared" si="99"/>
        <v>2761.68</v>
      </c>
      <c r="G618" s="496">
        <v>42447</v>
      </c>
      <c r="H618" s="513">
        <v>500</v>
      </c>
      <c r="I618" s="498">
        <v>11.484999999999999</v>
      </c>
      <c r="J618" s="499">
        <v>0.13</v>
      </c>
      <c r="K618" s="499">
        <f t="shared" si="102"/>
        <v>5742.37</v>
      </c>
      <c r="L618" s="497"/>
      <c r="M618" s="499"/>
    </row>
    <row r="619" spans="1:13" x14ac:dyDescent="0.25">
      <c r="A619" s="497"/>
      <c r="B619" s="545">
        <v>42367</v>
      </c>
      <c r="C619" s="497">
        <v>2178</v>
      </c>
      <c r="D619" s="498">
        <v>13.68</v>
      </c>
      <c r="E619" s="499">
        <v>0</v>
      </c>
      <c r="F619" s="499">
        <f t="shared" si="99"/>
        <v>29795.040000000001</v>
      </c>
      <c r="G619" s="609">
        <v>42447</v>
      </c>
      <c r="H619" s="513">
        <v>650</v>
      </c>
      <c r="I619" s="498">
        <v>11.56</v>
      </c>
      <c r="J619" s="499">
        <v>0.25</v>
      </c>
      <c r="K619" s="499">
        <f t="shared" si="102"/>
        <v>7513.75</v>
      </c>
      <c r="L619" s="497"/>
      <c r="M619" s="499"/>
    </row>
    <row r="620" spans="1:13" x14ac:dyDescent="0.25">
      <c r="A620" s="497"/>
      <c r="B620" s="545">
        <v>42369</v>
      </c>
      <c r="C620" s="497">
        <v>2500</v>
      </c>
      <c r="D620" s="498">
        <v>13.04</v>
      </c>
      <c r="E620" s="499">
        <v>0</v>
      </c>
      <c r="F620" s="499">
        <f t="shared" si="99"/>
        <v>32599.999999999996</v>
      </c>
      <c r="G620" s="609"/>
      <c r="H620" s="513">
        <v>350</v>
      </c>
      <c r="I620" s="498">
        <v>11.56</v>
      </c>
      <c r="J620" s="499">
        <v>0</v>
      </c>
      <c r="K620" s="499">
        <f t="shared" si="102"/>
        <v>4046</v>
      </c>
      <c r="L620" s="497"/>
      <c r="M620" s="499"/>
    </row>
    <row r="621" spans="1:13" x14ac:dyDescent="0.25">
      <c r="A621" s="497"/>
      <c r="B621" s="545">
        <v>42008</v>
      </c>
      <c r="C621" s="497">
        <v>2000</v>
      </c>
      <c r="D621" s="498">
        <v>13.01</v>
      </c>
      <c r="E621" s="499">
        <v>0</v>
      </c>
      <c r="F621" s="499">
        <f t="shared" si="99"/>
        <v>26020</v>
      </c>
      <c r="G621" s="496">
        <v>42447</v>
      </c>
      <c r="H621" s="513">
        <v>1000</v>
      </c>
      <c r="I621" s="498">
        <v>11.62</v>
      </c>
      <c r="J621" s="499">
        <v>0.25</v>
      </c>
      <c r="K621" s="499">
        <f t="shared" si="102"/>
        <v>11619.75</v>
      </c>
      <c r="L621" s="497"/>
      <c r="M621" s="499"/>
    </row>
    <row r="622" spans="1:13" x14ac:dyDescent="0.25">
      <c r="A622" s="497"/>
      <c r="B622" s="545">
        <v>42009</v>
      </c>
      <c r="C622" s="497">
        <v>500</v>
      </c>
      <c r="D622" s="498">
        <v>12.62</v>
      </c>
      <c r="E622" s="499">
        <v>0</v>
      </c>
      <c r="F622" s="499">
        <f t="shared" si="99"/>
        <v>6310</v>
      </c>
      <c r="G622" s="496">
        <v>42451</v>
      </c>
      <c r="H622" s="513">
        <v>1000</v>
      </c>
      <c r="I622" s="498">
        <v>11.45</v>
      </c>
      <c r="J622" s="499">
        <v>0.25</v>
      </c>
      <c r="K622" s="499">
        <f t="shared" si="102"/>
        <v>11449.75</v>
      </c>
      <c r="L622" s="497"/>
      <c r="M622" s="499"/>
    </row>
    <row r="623" spans="1:13" x14ac:dyDescent="0.25">
      <c r="A623" s="497"/>
      <c r="B623" s="545">
        <v>42009</v>
      </c>
      <c r="C623" s="497">
        <v>500</v>
      </c>
      <c r="D623" s="498">
        <v>12.45</v>
      </c>
      <c r="E623" s="499">
        <v>0</v>
      </c>
      <c r="F623" s="499">
        <f t="shared" si="99"/>
        <v>6225</v>
      </c>
      <c r="G623" s="496">
        <v>42451</v>
      </c>
      <c r="H623" s="513">
        <v>50</v>
      </c>
      <c r="I623" s="498">
        <v>11.28</v>
      </c>
      <c r="J623" s="499">
        <v>0.01</v>
      </c>
      <c r="K623" s="499">
        <f t="shared" si="102"/>
        <v>563.99</v>
      </c>
      <c r="L623" s="497"/>
      <c r="M623" s="499"/>
    </row>
    <row r="624" spans="1:13" x14ac:dyDescent="0.25">
      <c r="A624" s="497"/>
      <c r="B624" s="596">
        <v>42374</v>
      </c>
      <c r="C624" s="497">
        <v>2000</v>
      </c>
      <c r="D624" s="498">
        <v>12.73</v>
      </c>
      <c r="E624" s="499">
        <v>0</v>
      </c>
      <c r="F624" s="499">
        <f t="shared" ref="F624:F687" si="103">C624*D624+E624</f>
        <v>25460</v>
      </c>
      <c r="G624" s="496">
        <v>42459</v>
      </c>
      <c r="H624" s="513">
        <v>2000</v>
      </c>
      <c r="I624" s="498">
        <v>10.75</v>
      </c>
      <c r="J624" s="499">
        <v>0.47</v>
      </c>
      <c r="K624" s="499">
        <f t="shared" si="102"/>
        <v>21499.53</v>
      </c>
      <c r="L624" s="497"/>
      <c r="M624" s="499"/>
    </row>
    <row r="625" spans="1:13" x14ac:dyDescent="0.25">
      <c r="A625" s="497"/>
      <c r="B625" s="545">
        <v>42375</v>
      </c>
      <c r="C625" s="497">
        <v>1000</v>
      </c>
      <c r="D625" s="498">
        <v>12.5</v>
      </c>
      <c r="E625" s="499">
        <v>0</v>
      </c>
      <c r="F625" s="499">
        <f t="shared" si="103"/>
        <v>12500</v>
      </c>
      <c r="G625" s="496">
        <v>42460</v>
      </c>
      <c r="H625" s="513">
        <v>1600</v>
      </c>
      <c r="I625" s="498">
        <v>10.95</v>
      </c>
      <c r="J625" s="499">
        <v>2.88</v>
      </c>
      <c r="K625" s="499">
        <f t="shared" si="102"/>
        <v>17517.12</v>
      </c>
      <c r="L625" s="497"/>
      <c r="M625" s="499"/>
    </row>
    <row r="626" spans="1:13" x14ac:dyDescent="0.25">
      <c r="A626" s="497"/>
      <c r="B626" s="545">
        <v>42375</v>
      </c>
      <c r="C626" s="497">
        <v>1000</v>
      </c>
      <c r="D626" s="498">
        <v>11.7</v>
      </c>
      <c r="E626" s="499">
        <v>0</v>
      </c>
      <c r="F626" s="499">
        <f t="shared" si="103"/>
        <v>11700</v>
      </c>
      <c r="G626" s="496">
        <v>42461</v>
      </c>
      <c r="H626" s="513">
        <v>2000</v>
      </c>
      <c r="I626" s="498">
        <v>10.52</v>
      </c>
      <c r="J626" s="499">
        <v>0.46</v>
      </c>
      <c r="K626" s="499">
        <f t="shared" si="102"/>
        <v>21039.54</v>
      </c>
      <c r="L626" s="497"/>
      <c r="M626" s="499"/>
    </row>
    <row r="627" spans="1:13" x14ac:dyDescent="0.25">
      <c r="A627" s="497"/>
      <c r="B627" s="545">
        <v>42402</v>
      </c>
      <c r="C627" s="497">
        <v>400</v>
      </c>
      <c r="D627" s="498">
        <v>9.1</v>
      </c>
      <c r="E627" s="499">
        <v>0</v>
      </c>
      <c r="F627" s="499">
        <f t="shared" si="103"/>
        <v>3640</v>
      </c>
      <c r="G627" s="496">
        <v>42461</v>
      </c>
      <c r="H627" s="513">
        <v>2000</v>
      </c>
      <c r="I627" s="498">
        <v>10.55</v>
      </c>
      <c r="J627" s="499">
        <v>0.46</v>
      </c>
      <c r="K627" s="499">
        <f t="shared" si="102"/>
        <v>21099.54</v>
      </c>
      <c r="L627" s="497"/>
      <c r="M627" s="499"/>
    </row>
    <row r="628" spans="1:13" x14ac:dyDescent="0.25">
      <c r="A628" s="497"/>
      <c r="B628" s="545">
        <v>42411</v>
      </c>
      <c r="C628" s="497">
        <v>500</v>
      </c>
      <c r="D628" s="498">
        <v>6.835</v>
      </c>
      <c r="E628" s="499">
        <v>0</v>
      </c>
      <c r="F628" s="499">
        <f t="shared" si="103"/>
        <v>3417.5</v>
      </c>
      <c r="G628" s="496">
        <v>42465</v>
      </c>
      <c r="H628" s="513">
        <v>100</v>
      </c>
      <c r="I628" s="498">
        <v>10.75</v>
      </c>
      <c r="J628" s="499">
        <v>0.02</v>
      </c>
      <c r="K628" s="499">
        <f t="shared" si="102"/>
        <v>1074.98</v>
      </c>
      <c r="L628" s="497"/>
      <c r="M628" s="499"/>
    </row>
    <row r="629" spans="1:13" x14ac:dyDescent="0.25">
      <c r="A629" s="497"/>
      <c r="B629" s="545">
        <v>42412</v>
      </c>
      <c r="C629" s="497">
        <v>200</v>
      </c>
      <c r="D629" s="498">
        <v>7.23</v>
      </c>
      <c r="E629" s="499">
        <v>0</v>
      </c>
      <c r="F629" s="499">
        <f t="shared" si="103"/>
        <v>1446</v>
      </c>
      <c r="G629" s="496">
        <v>42468</v>
      </c>
      <c r="H629" s="513">
        <v>1000</v>
      </c>
      <c r="I629" s="498">
        <v>11.77</v>
      </c>
      <c r="J629" s="499">
        <v>0.26</v>
      </c>
      <c r="K629" s="499">
        <f t="shared" si="102"/>
        <v>11769.74</v>
      </c>
      <c r="L629" s="497"/>
      <c r="M629" s="499"/>
    </row>
    <row r="630" spans="1:13" x14ac:dyDescent="0.25">
      <c r="A630" s="497"/>
      <c r="B630" s="545">
        <v>42416</v>
      </c>
      <c r="C630" s="497">
        <v>500</v>
      </c>
      <c r="D630" s="498">
        <v>7.5</v>
      </c>
      <c r="E630" s="499">
        <v>0</v>
      </c>
      <c r="F630" s="499">
        <f t="shared" si="103"/>
        <v>3750</v>
      </c>
      <c r="G630" s="609">
        <v>42472</v>
      </c>
      <c r="H630" s="513">
        <v>420</v>
      </c>
      <c r="I630" s="498">
        <v>13.35</v>
      </c>
      <c r="J630" s="499">
        <v>0.15</v>
      </c>
      <c r="K630" s="499">
        <f t="shared" si="102"/>
        <v>5606.85</v>
      </c>
      <c r="L630" s="497"/>
      <c r="M630" s="499"/>
    </row>
    <row r="631" spans="1:13" ht="30" x14ac:dyDescent="0.25">
      <c r="A631" s="497"/>
      <c r="B631" s="612" t="s">
        <v>179</v>
      </c>
      <c r="C631" s="497">
        <v>3000</v>
      </c>
      <c r="D631" s="498">
        <v>7.55</v>
      </c>
      <c r="E631" s="499">
        <v>0</v>
      </c>
      <c r="F631" s="499">
        <f t="shared" si="103"/>
        <v>22650</v>
      </c>
      <c r="G631" s="609"/>
      <c r="H631" s="513">
        <v>80</v>
      </c>
      <c r="I631" s="498">
        <v>13.35</v>
      </c>
      <c r="J631" s="499">
        <v>0</v>
      </c>
      <c r="K631" s="499">
        <f t="shared" si="102"/>
        <v>1068</v>
      </c>
      <c r="L631" s="497"/>
      <c r="M631" s="499"/>
    </row>
    <row r="632" spans="1:13" x14ac:dyDescent="0.25">
      <c r="A632" s="497"/>
      <c r="B632" s="612"/>
      <c r="C632" s="497">
        <v>500</v>
      </c>
      <c r="D632" s="498">
        <v>6.75</v>
      </c>
      <c r="E632" s="499">
        <v>0</v>
      </c>
      <c r="F632" s="499">
        <f t="shared" si="103"/>
        <v>3375</v>
      </c>
      <c r="G632" s="496">
        <v>42472</v>
      </c>
      <c r="H632" s="513">
        <v>500</v>
      </c>
      <c r="I632" s="498">
        <v>13.15</v>
      </c>
      <c r="J632" s="499">
        <v>0.14000000000000001</v>
      </c>
      <c r="K632" s="499">
        <f t="shared" si="102"/>
        <v>6574.86</v>
      </c>
      <c r="L632" s="497"/>
      <c r="M632" s="499"/>
    </row>
    <row r="633" spans="1:13" x14ac:dyDescent="0.25">
      <c r="A633" s="497"/>
      <c r="B633" s="612"/>
      <c r="C633" s="497">
        <v>300</v>
      </c>
      <c r="D633" s="498">
        <v>6.75</v>
      </c>
      <c r="E633" s="499">
        <v>0</v>
      </c>
      <c r="F633" s="499">
        <f t="shared" si="103"/>
        <v>2025</v>
      </c>
      <c r="G633" s="496">
        <v>42472</v>
      </c>
      <c r="H633" s="513">
        <v>500</v>
      </c>
      <c r="I633" s="498">
        <v>12.92</v>
      </c>
      <c r="J633" s="499">
        <v>0.14000000000000001</v>
      </c>
      <c r="K633" s="499">
        <f t="shared" si="102"/>
        <v>6459.86</v>
      </c>
      <c r="L633" s="497"/>
      <c r="M633" s="499"/>
    </row>
    <row r="634" spans="1:13" x14ac:dyDescent="0.25">
      <c r="A634" s="497"/>
      <c r="B634" s="545">
        <v>42426</v>
      </c>
      <c r="C634" s="497">
        <v>600</v>
      </c>
      <c r="D634" s="498">
        <v>7.63</v>
      </c>
      <c r="E634" s="499">
        <v>0</v>
      </c>
      <c r="F634" s="499">
        <f t="shared" si="103"/>
        <v>4578</v>
      </c>
      <c r="G634" s="496">
        <v>42472</v>
      </c>
      <c r="H634" s="513">
        <v>500</v>
      </c>
      <c r="I634" s="498">
        <v>12.59</v>
      </c>
      <c r="J634" s="499">
        <v>0.14000000000000001</v>
      </c>
      <c r="K634" s="499">
        <f t="shared" si="102"/>
        <v>6294.86</v>
      </c>
      <c r="L634" s="497"/>
      <c r="M634" s="499"/>
    </row>
    <row r="635" spans="1:13" x14ac:dyDescent="0.25">
      <c r="A635" s="497"/>
      <c r="B635" s="545">
        <v>42426</v>
      </c>
      <c r="C635" s="497">
        <v>2000</v>
      </c>
      <c r="D635" s="498">
        <v>7.95</v>
      </c>
      <c r="E635" s="499">
        <v>0</v>
      </c>
      <c r="F635" s="499">
        <f t="shared" si="103"/>
        <v>15900</v>
      </c>
      <c r="G635" s="496">
        <v>42474</v>
      </c>
      <c r="H635" s="513">
        <v>500</v>
      </c>
      <c r="I635" s="498">
        <v>13.18</v>
      </c>
      <c r="J635" s="499">
        <v>0.14000000000000001</v>
      </c>
      <c r="K635" s="499">
        <f t="shared" si="102"/>
        <v>6589.86</v>
      </c>
      <c r="L635" s="497"/>
      <c r="M635" s="499"/>
    </row>
    <row r="636" spans="1:13" x14ac:dyDescent="0.25">
      <c r="A636" s="497"/>
      <c r="B636" s="545">
        <v>42429</v>
      </c>
      <c r="C636" s="497">
        <v>2000</v>
      </c>
      <c r="D636" s="498">
        <v>8.1999999999999993</v>
      </c>
      <c r="E636" s="499">
        <v>0</v>
      </c>
      <c r="F636" s="499">
        <f t="shared" si="103"/>
        <v>16400</v>
      </c>
      <c r="G636" s="496">
        <v>42478</v>
      </c>
      <c r="H636" s="513">
        <v>500</v>
      </c>
      <c r="I636" s="498">
        <v>13.4</v>
      </c>
      <c r="J636" s="499">
        <v>0.15</v>
      </c>
      <c r="K636" s="499">
        <f t="shared" si="102"/>
        <v>6699.85</v>
      </c>
      <c r="L636" s="497"/>
      <c r="M636" s="499"/>
    </row>
    <row r="637" spans="1:13" x14ac:dyDescent="0.25">
      <c r="A637" s="499"/>
      <c r="B637" s="545">
        <v>42429</v>
      </c>
      <c r="C637" s="497">
        <v>500</v>
      </c>
      <c r="D637" s="498">
        <v>7.88</v>
      </c>
      <c r="E637" s="499">
        <v>0</v>
      </c>
      <c r="F637" s="499">
        <f t="shared" si="103"/>
        <v>3940</v>
      </c>
      <c r="G637" s="496">
        <v>42486</v>
      </c>
      <c r="H637" s="513">
        <v>500</v>
      </c>
      <c r="I637" s="498">
        <v>14.35</v>
      </c>
      <c r="J637" s="499">
        <v>0.16</v>
      </c>
      <c r="K637" s="499">
        <f t="shared" si="102"/>
        <v>7174.84</v>
      </c>
      <c r="L637" s="497"/>
      <c r="M637" s="499"/>
    </row>
    <row r="638" spans="1:13" x14ac:dyDescent="0.25">
      <c r="A638" s="497"/>
      <c r="B638" s="545">
        <v>42430</v>
      </c>
      <c r="C638" s="497">
        <v>1000</v>
      </c>
      <c r="D638" s="498">
        <v>7.77</v>
      </c>
      <c r="E638" s="499">
        <v>0</v>
      </c>
      <c r="F638" s="499">
        <f t="shared" si="103"/>
        <v>7770</v>
      </c>
      <c r="G638" s="496">
        <v>42487</v>
      </c>
      <c r="H638" s="513">
        <v>600</v>
      </c>
      <c r="I638" s="498">
        <v>14.85</v>
      </c>
      <c r="J638" s="499">
        <v>0.19</v>
      </c>
      <c r="K638" s="499">
        <f t="shared" si="102"/>
        <v>8909.81</v>
      </c>
      <c r="L638" s="497"/>
      <c r="M638" s="499"/>
    </row>
    <row r="639" spans="1:13" x14ac:dyDescent="0.25">
      <c r="A639" s="497"/>
      <c r="B639" s="545">
        <v>42430</v>
      </c>
      <c r="C639" s="497">
        <v>500</v>
      </c>
      <c r="D639" s="498">
        <v>7.94</v>
      </c>
      <c r="E639" s="499">
        <v>0</v>
      </c>
      <c r="F639" s="499">
        <f t="shared" si="103"/>
        <v>3970</v>
      </c>
      <c r="G639" s="496">
        <v>42489</v>
      </c>
      <c r="H639" s="513">
        <v>3000</v>
      </c>
      <c r="I639" s="498">
        <v>14.15</v>
      </c>
      <c r="J639" s="499">
        <v>0.93</v>
      </c>
      <c r="K639" s="499">
        <f t="shared" si="102"/>
        <v>42449.07</v>
      </c>
      <c r="L639" s="497"/>
      <c r="M639" s="499"/>
    </row>
    <row r="640" spans="1:13" x14ac:dyDescent="0.25">
      <c r="A640" s="497"/>
      <c r="B640" s="545">
        <v>42431</v>
      </c>
      <c r="C640" s="497">
        <v>1000</v>
      </c>
      <c r="D640" s="498">
        <v>8.3699999999999992</v>
      </c>
      <c r="E640" s="499">
        <v>0</v>
      </c>
      <c r="F640" s="499">
        <f t="shared" si="103"/>
        <v>8370</v>
      </c>
      <c r="G640" s="496">
        <v>42492</v>
      </c>
      <c r="H640" s="513">
        <v>1000</v>
      </c>
      <c r="I640" s="498">
        <v>13.48</v>
      </c>
      <c r="J640" s="499">
        <v>0.28999999999999998</v>
      </c>
      <c r="K640" s="499">
        <f t="shared" si="102"/>
        <v>13479.71</v>
      </c>
      <c r="L640" s="497"/>
      <c r="M640" s="499"/>
    </row>
    <row r="641" spans="1:13" x14ac:dyDescent="0.25">
      <c r="A641" s="497"/>
      <c r="B641" s="545">
        <v>42432</v>
      </c>
      <c r="C641" s="497">
        <v>600</v>
      </c>
      <c r="D641" s="498">
        <v>9.3699999999999992</v>
      </c>
      <c r="E641" s="499">
        <v>0</v>
      </c>
      <c r="F641" s="499">
        <f t="shared" si="103"/>
        <v>5621.9999999999991</v>
      </c>
      <c r="G641" s="496">
        <v>42492</v>
      </c>
      <c r="H641" s="513">
        <v>1000</v>
      </c>
      <c r="I641" s="498">
        <v>13.61</v>
      </c>
      <c r="J641" s="499">
        <v>0.3</v>
      </c>
      <c r="K641" s="499">
        <f t="shared" si="102"/>
        <v>13609.7</v>
      </c>
      <c r="L641" s="497"/>
      <c r="M641" s="499"/>
    </row>
    <row r="642" spans="1:13" x14ac:dyDescent="0.25">
      <c r="A642" s="497"/>
      <c r="B642" s="545">
        <v>42432</v>
      </c>
      <c r="C642" s="497">
        <v>600</v>
      </c>
      <c r="D642" s="498">
        <v>8.8800000000000008</v>
      </c>
      <c r="E642" s="499">
        <v>0</v>
      </c>
      <c r="F642" s="499">
        <f t="shared" si="103"/>
        <v>5328.0000000000009</v>
      </c>
      <c r="G642" s="496">
        <v>42493</v>
      </c>
      <c r="H642" s="513">
        <v>322</v>
      </c>
      <c r="I642" s="498">
        <v>13.28</v>
      </c>
      <c r="J642" s="499">
        <v>0.09</v>
      </c>
      <c r="K642" s="499">
        <f t="shared" si="102"/>
        <v>4276.07</v>
      </c>
      <c r="L642" s="497"/>
      <c r="M642" s="499"/>
    </row>
    <row r="643" spans="1:13" x14ac:dyDescent="0.25">
      <c r="A643" s="497"/>
      <c r="B643" s="545">
        <v>42433</v>
      </c>
      <c r="C643" s="497">
        <v>600</v>
      </c>
      <c r="D643" s="498">
        <v>10.42</v>
      </c>
      <c r="E643" s="499">
        <v>0</v>
      </c>
      <c r="F643" s="499">
        <f t="shared" si="103"/>
        <v>6252</v>
      </c>
      <c r="G643" s="496">
        <v>42495</v>
      </c>
      <c r="H643" s="513">
        <v>1000</v>
      </c>
      <c r="I643" s="498">
        <v>12.05</v>
      </c>
      <c r="J643" s="499">
        <v>0.26</v>
      </c>
      <c r="K643" s="499">
        <f t="shared" si="102"/>
        <v>12049.74</v>
      </c>
      <c r="L643" s="497"/>
      <c r="M643" s="499"/>
    </row>
    <row r="644" spans="1:13" x14ac:dyDescent="0.25">
      <c r="A644" s="497"/>
      <c r="B644" s="545">
        <v>42440</v>
      </c>
      <c r="C644" s="497">
        <v>400</v>
      </c>
      <c r="D644" s="498">
        <v>11.12</v>
      </c>
      <c r="E644" s="499">
        <v>0</v>
      </c>
      <c r="F644" s="499">
        <f t="shared" si="103"/>
        <v>4448</v>
      </c>
      <c r="G644" s="496">
        <v>42495</v>
      </c>
      <c r="H644" s="513">
        <v>2000</v>
      </c>
      <c r="I644" s="498">
        <v>12.63</v>
      </c>
      <c r="J644" s="499">
        <v>0.55000000000000004</v>
      </c>
      <c r="K644" s="499">
        <f t="shared" si="102"/>
        <v>25259.45</v>
      </c>
      <c r="L644" s="497"/>
      <c r="M644" s="499"/>
    </row>
    <row r="645" spans="1:13" x14ac:dyDescent="0.25">
      <c r="A645" s="497"/>
      <c r="B645" s="545">
        <v>42446</v>
      </c>
      <c r="C645" s="497">
        <v>1500</v>
      </c>
      <c r="D645" s="498">
        <v>11.445</v>
      </c>
      <c r="E645" s="499">
        <v>0</v>
      </c>
      <c r="F645" s="499">
        <f t="shared" si="103"/>
        <v>17167.5</v>
      </c>
      <c r="G645" s="496">
        <v>42500</v>
      </c>
      <c r="H645" s="513">
        <v>1000</v>
      </c>
      <c r="I645" s="498">
        <v>11.66</v>
      </c>
      <c r="J645" s="499">
        <v>5.25</v>
      </c>
      <c r="K645" s="499">
        <f t="shared" si="102"/>
        <v>11654.75</v>
      </c>
      <c r="L645" s="497"/>
      <c r="M645" s="499"/>
    </row>
    <row r="646" spans="1:13" x14ac:dyDescent="0.25">
      <c r="A646" s="497"/>
      <c r="B646" s="608">
        <v>42447</v>
      </c>
      <c r="C646" s="497">
        <v>1500</v>
      </c>
      <c r="D646" s="498">
        <v>11.42</v>
      </c>
      <c r="E646" s="499">
        <v>0</v>
      </c>
      <c r="F646" s="499">
        <f t="shared" si="103"/>
        <v>17130</v>
      </c>
      <c r="G646" s="496">
        <v>42502</v>
      </c>
      <c r="H646" s="513">
        <v>1500</v>
      </c>
      <c r="I646" s="498">
        <v>12.36</v>
      </c>
      <c r="J646" s="499">
        <v>0.4</v>
      </c>
      <c r="K646" s="499">
        <f t="shared" si="102"/>
        <v>18539.599999999999</v>
      </c>
      <c r="L646" s="497"/>
      <c r="M646" s="499"/>
    </row>
    <row r="647" spans="1:13" x14ac:dyDescent="0.25">
      <c r="A647" s="497"/>
      <c r="B647" s="613"/>
      <c r="C647" s="497">
        <v>500</v>
      </c>
      <c r="D647" s="498">
        <v>11.42</v>
      </c>
      <c r="E647" s="499">
        <v>0</v>
      </c>
      <c r="F647" s="499">
        <f t="shared" si="103"/>
        <v>5710</v>
      </c>
      <c r="G647" s="496">
        <v>42503</v>
      </c>
      <c r="H647" s="513">
        <v>500</v>
      </c>
      <c r="I647" s="498">
        <v>12.49</v>
      </c>
      <c r="J647" s="499">
        <v>0.14000000000000001</v>
      </c>
      <c r="K647" s="499">
        <f t="shared" si="102"/>
        <v>6244.86</v>
      </c>
      <c r="L647" s="497"/>
      <c r="M647" s="499"/>
    </row>
    <row r="648" spans="1:13" x14ac:dyDescent="0.25">
      <c r="A648" s="497"/>
      <c r="B648" s="545">
        <v>42447</v>
      </c>
      <c r="C648" s="497">
        <v>650</v>
      </c>
      <c r="D648" s="498">
        <v>11.545</v>
      </c>
      <c r="E648" s="499">
        <v>0.75</v>
      </c>
      <c r="F648" s="499">
        <f t="shared" si="103"/>
        <v>7505</v>
      </c>
      <c r="G648" s="496">
        <v>42506</v>
      </c>
      <c r="H648" s="513">
        <v>300</v>
      </c>
      <c r="I648" s="498">
        <v>12.85</v>
      </c>
      <c r="J648" s="499">
        <v>0.08</v>
      </c>
      <c r="K648" s="499">
        <f t="shared" si="102"/>
        <v>3854.92</v>
      </c>
      <c r="L648" s="497"/>
      <c r="M648" s="499"/>
    </row>
    <row r="649" spans="1:13" x14ac:dyDescent="0.25">
      <c r="A649" s="497"/>
      <c r="B649" s="545">
        <v>42450</v>
      </c>
      <c r="C649" s="497">
        <v>1350</v>
      </c>
      <c r="D649" s="498">
        <v>11.42</v>
      </c>
      <c r="E649" s="499">
        <v>0</v>
      </c>
      <c r="F649" s="499">
        <f t="shared" si="103"/>
        <v>15417</v>
      </c>
      <c r="G649" s="496">
        <v>42513</v>
      </c>
      <c r="H649" s="513">
        <v>500</v>
      </c>
      <c r="I649" s="498">
        <v>13.05</v>
      </c>
      <c r="J649" s="499">
        <v>0.14000000000000001</v>
      </c>
      <c r="K649" s="499">
        <f t="shared" si="102"/>
        <v>6524.86</v>
      </c>
      <c r="L649" s="497"/>
      <c r="M649" s="499"/>
    </row>
    <row r="650" spans="1:13" x14ac:dyDescent="0.25">
      <c r="A650" s="497"/>
      <c r="B650" s="545">
        <v>42451</v>
      </c>
      <c r="C650" s="497">
        <v>1000</v>
      </c>
      <c r="D650" s="498">
        <v>11.38</v>
      </c>
      <c r="E650" s="499">
        <v>0</v>
      </c>
      <c r="F650" s="499">
        <f t="shared" si="103"/>
        <v>11380</v>
      </c>
      <c r="G650" s="496">
        <v>42515</v>
      </c>
      <c r="H650" s="513">
        <v>500</v>
      </c>
      <c r="I650" s="498">
        <v>13.59</v>
      </c>
      <c r="J650" s="499">
        <v>0.15</v>
      </c>
      <c r="K650" s="499">
        <f t="shared" si="102"/>
        <v>6794.85</v>
      </c>
      <c r="L650" s="497"/>
      <c r="M650" s="499"/>
    </row>
    <row r="651" spans="1:13" x14ac:dyDescent="0.25">
      <c r="A651" s="497"/>
      <c r="B651" s="608">
        <v>42451</v>
      </c>
      <c r="C651" s="497">
        <v>50</v>
      </c>
      <c r="D651" s="498">
        <v>11.22</v>
      </c>
      <c r="E651" s="499">
        <v>0</v>
      </c>
      <c r="F651" s="499">
        <f t="shared" si="103"/>
        <v>561</v>
      </c>
      <c r="G651" s="496">
        <v>42515</v>
      </c>
      <c r="H651" s="513">
        <v>500</v>
      </c>
      <c r="I651" s="498">
        <v>13.57</v>
      </c>
      <c r="J651" s="499">
        <v>0.15</v>
      </c>
      <c r="K651" s="499">
        <f t="shared" si="102"/>
        <v>6784.85</v>
      </c>
      <c r="L651" s="497"/>
      <c r="M651" s="499"/>
    </row>
    <row r="652" spans="1:13" x14ac:dyDescent="0.25">
      <c r="A652" s="497"/>
      <c r="B652" s="608"/>
      <c r="C652" s="497">
        <v>350</v>
      </c>
      <c r="D652" s="498">
        <v>11.22</v>
      </c>
      <c r="E652" s="499">
        <v>0</v>
      </c>
      <c r="F652" s="499">
        <f t="shared" si="103"/>
        <v>3927</v>
      </c>
      <c r="G652" s="496">
        <v>42517</v>
      </c>
      <c r="H652" s="513">
        <v>500</v>
      </c>
      <c r="I652" s="498">
        <v>12.87</v>
      </c>
      <c r="J652" s="499">
        <v>0.14000000000000001</v>
      </c>
      <c r="K652" s="499">
        <f t="shared" si="102"/>
        <v>6434.86</v>
      </c>
      <c r="L652" s="497"/>
      <c r="M652" s="499"/>
    </row>
    <row r="653" spans="1:13" ht="45" x14ac:dyDescent="0.25">
      <c r="A653" s="497"/>
      <c r="B653" s="612" t="s">
        <v>192</v>
      </c>
      <c r="C653" s="497">
        <v>650</v>
      </c>
      <c r="D653" s="498">
        <v>11.22</v>
      </c>
      <c r="E653" s="499">
        <v>0</v>
      </c>
      <c r="F653" s="499">
        <f t="shared" si="103"/>
        <v>7293</v>
      </c>
      <c r="G653" s="496">
        <v>42524</v>
      </c>
      <c r="H653" s="513">
        <v>400</v>
      </c>
      <c r="I653" s="498">
        <v>13.38</v>
      </c>
      <c r="J653" s="499">
        <v>0.12</v>
      </c>
      <c r="K653" s="499">
        <f t="shared" si="102"/>
        <v>5351.88</v>
      </c>
      <c r="L653" s="497"/>
      <c r="M653" s="499"/>
    </row>
    <row r="654" spans="1:13" x14ac:dyDescent="0.25">
      <c r="A654" s="497"/>
      <c r="B654" s="612"/>
      <c r="C654" s="497">
        <v>500</v>
      </c>
      <c r="D654" s="498">
        <v>11.01</v>
      </c>
      <c r="E654" s="499">
        <v>0</v>
      </c>
      <c r="F654" s="499">
        <f t="shared" si="103"/>
        <v>5505</v>
      </c>
      <c r="G654" s="496">
        <v>42527</v>
      </c>
      <c r="H654" s="513">
        <v>1000</v>
      </c>
      <c r="I654" s="498">
        <v>13.82</v>
      </c>
      <c r="J654" s="499">
        <v>0.3</v>
      </c>
      <c r="K654" s="499">
        <f t="shared" si="102"/>
        <v>13819.7</v>
      </c>
      <c r="L654" s="497"/>
      <c r="M654" s="499"/>
    </row>
    <row r="655" spans="1:13" x14ac:dyDescent="0.25">
      <c r="A655" s="497"/>
      <c r="B655" s="612"/>
      <c r="C655" s="497">
        <v>500</v>
      </c>
      <c r="D655" s="498">
        <v>10.75</v>
      </c>
      <c r="E655" s="499">
        <v>0</v>
      </c>
      <c r="F655" s="499">
        <f t="shared" si="103"/>
        <v>5375</v>
      </c>
      <c r="G655" s="496">
        <v>42527</v>
      </c>
      <c r="H655" s="513">
        <v>500</v>
      </c>
      <c r="I655" s="498">
        <v>13.97</v>
      </c>
      <c r="J655" s="499">
        <v>1.1499999999999999</v>
      </c>
      <c r="K655" s="499">
        <f t="shared" si="102"/>
        <v>6983.85</v>
      </c>
      <c r="L655" s="497"/>
      <c r="M655" s="499"/>
    </row>
    <row r="656" spans="1:13" x14ac:dyDescent="0.25">
      <c r="A656" s="497"/>
      <c r="B656" s="612"/>
      <c r="C656" s="497">
        <v>1000</v>
      </c>
      <c r="D656" s="498">
        <v>10.4</v>
      </c>
      <c r="E656" s="499">
        <v>0</v>
      </c>
      <c r="F656" s="499">
        <f t="shared" si="103"/>
        <v>10400</v>
      </c>
      <c r="G656" s="496">
        <v>42528</v>
      </c>
      <c r="H656" s="513">
        <v>500</v>
      </c>
      <c r="I656" s="498">
        <v>14.65</v>
      </c>
      <c r="J656" s="499">
        <v>0.16</v>
      </c>
      <c r="K656" s="499">
        <f t="shared" si="102"/>
        <v>7324.84</v>
      </c>
      <c r="L656" s="497"/>
      <c r="M656" s="499"/>
    </row>
    <row r="657" spans="1:13" x14ac:dyDescent="0.25">
      <c r="A657" s="497"/>
      <c r="B657" s="612"/>
      <c r="C657" s="497">
        <v>1000</v>
      </c>
      <c r="D657" s="498">
        <v>10.185</v>
      </c>
      <c r="E657" s="499">
        <v>0</v>
      </c>
      <c r="F657" s="499">
        <f t="shared" si="103"/>
        <v>10185</v>
      </c>
      <c r="G657" s="496">
        <v>42536</v>
      </c>
      <c r="H657" s="513">
        <v>400</v>
      </c>
      <c r="I657" s="498">
        <v>13.43</v>
      </c>
      <c r="J657" s="499">
        <v>0.12</v>
      </c>
      <c r="K657" s="499">
        <f t="shared" si="102"/>
        <v>5371.88</v>
      </c>
      <c r="L657" s="497"/>
      <c r="M657" s="499"/>
    </row>
    <row r="658" spans="1:13" x14ac:dyDescent="0.25">
      <c r="A658" s="497"/>
      <c r="B658" s="545">
        <v>42461</v>
      </c>
      <c r="C658" s="497">
        <v>2000</v>
      </c>
      <c r="D658" s="498">
        <v>10.43</v>
      </c>
      <c r="E658" s="499">
        <v>0</v>
      </c>
      <c r="F658" s="499">
        <f t="shared" si="103"/>
        <v>20860</v>
      </c>
      <c r="G658" s="496">
        <v>42537</v>
      </c>
      <c r="H658" s="513">
        <v>400</v>
      </c>
      <c r="I658" s="498">
        <v>12.69</v>
      </c>
      <c r="J658" s="499">
        <v>0.11</v>
      </c>
      <c r="K658" s="499">
        <f t="shared" si="102"/>
        <v>5075.8900000000003</v>
      </c>
      <c r="L658" s="497"/>
      <c r="M658" s="499"/>
    </row>
    <row r="659" spans="1:13" x14ac:dyDescent="0.25">
      <c r="A659" s="497"/>
      <c r="B659" s="545">
        <v>42461</v>
      </c>
      <c r="C659" s="497">
        <v>2000</v>
      </c>
      <c r="D659" s="498">
        <v>10.42</v>
      </c>
      <c r="E659" s="499">
        <v>0</v>
      </c>
      <c r="F659" s="499">
        <f t="shared" si="103"/>
        <v>20840</v>
      </c>
      <c r="G659" s="496">
        <v>42538</v>
      </c>
      <c r="H659" s="513">
        <v>500</v>
      </c>
      <c r="I659" s="498">
        <v>13.34</v>
      </c>
      <c r="J659" s="499">
        <v>0.15</v>
      </c>
      <c r="K659" s="499">
        <f t="shared" si="102"/>
        <v>6669.85</v>
      </c>
      <c r="L659" s="497"/>
      <c r="M659" s="499"/>
    </row>
    <row r="660" spans="1:13" ht="45" x14ac:dyDescent="0.25">
      <c r="A660" s="497"/>
      <c r="B660" s="545">
        <v>42465</v>
      </c>
      <c r="C660" s="497">
        <v>100</v>
      </c>
      <c r="D660" s="498">
        <v>10.4</v>
      </c>
      <c r="E660" s="499">
        <v>0</v>
      </c>
      <c r="F660" s="499">
        <f t="shared" si="103"/>
        <v>1040</v>
      </c>
      <c r="G660" s="614" t="s">
        <v>216</v>
      </c>
      <c r="H660" s="513">
        <v>500</v>
      </c>
      <c r="I660" s="498">
        <v>13.91</v>
      </c>
      <c r="J660" s="499">
        <v>0.15</v>
      </c>
      <c r="K660" s="499">
        <f t="shared" si="102"/>
        <v>6954.85</v>
      </c>
      <c r="L660" s="497"/>
      <c r="M660" s="499"/>
    </row>
    <row r="661" spans="1:13" x14ac:dyDescent="0.25">
      <c r="A661" s="497"/>
      <c r="B661" s="545">
        <v>42471</v>
      </c>
      <c r="C661" s="497">
        <v>500</v>
      </c>
      <c r="D661" s="498">
        <v>11.77</v>
      </c>
      <c r="E661" s="499">
        <v>0</v>
      </c>
      <c r="F661" s="499">
        <f t="shared" si="103"/>
        <v>5885</v>
      </c>
      <c r="G661" s="614"/>
      <c r="H661" s="513">
        <v>600</v>
      </c>
      <c r="I661" s="498">
        <v>14.36</v>
      </c>
      <c r="J661" s="499">
        <v>0.19</v>
      </c>
      <c r="K661" s="499">
        <f t="shared" si="102"/>
        <v>8615.81</v>
      </c>
      <c r="L661" s="497"/>
      <c r="M661" s="499"/>
    </row>
    <row r="662" spans="1:13" x14ac:dyDescent="0.25">
      <c r="A662" s="497"/>
      <c r="B662" s="545">
        <v>42471</v>
      </c>
      <c r="C662" s="497">
        <v>500</v>
      </c>
      <c r="D662" s="498">
        <v>11.55</v>
      </c>
      <c r="E662" s="499">
        <v>0</v>
      </c>
      <c r="F662" s="499">
        <f t="shared" si="103"/>
        <v>5775</v>
      </c>
      <c r="G662" s="614"/>
      <c r="H662" s="513">
        <v>500</v>
      </c>
      <c r="I662" s="498">
        <v>14.65</v>
      </c>
      <c r="J662" s="499">
        <v>0.16</v>
      </c>
      <c r="K662" s="499">
        <f t="shared" si="102"/>
        <v>7324.84</v>
      </c>
      <c r="L662" s="497"/>
      <c r="M662" s="499"/>
    </row>
    <row r="663" spans="1:13" x14ac:dyDescent="0.25">
      <c r="A663" s="497"/>
      <c r="B663" s="545">
        <v>42472</v>
      </c>
      <c r="C663" s="497">
        <v>610</v>
      </c>
      <c r="D663" s="498">
        <v>12.95</v>
      </c>
      <c r="E663" s="499">
        <v>0</v>
      </c>
      <c r="F663" s="499">
        <f t="shared" si="103"/>
        <v>7899.5</v>
      </c>
      <c r="G663" s="496">
        <v>42542</v>
      </c>
      <c r="H663" s="513">
        <v>500</v>
      </c>
      <c r="I663" s="498">
        <v>14.95</v>
      </c>
      <c r="J663" s="499">
        <v>0.16</v>
      </c>
      <c r="K663" s="499">
        <f t="shared" si="102"/>
        <v>7474.84</v>
      </c>
      <c r="L663" s="497"/>
      <c r="M663" s="499"/>
    </row>
    <row r="664" spans="1:13" x14ac:dyDescent="0.25">
      <c r="A664" s="497"/>
      <c r="B664" s="545">
        <v>42473</v>
      </c>
      <c r="C664" s="497">
        <v>970</v>
      </c>
      <c r="D664" s="498">
        <v>12.76</v>
      </c>
      <c r="E664" s="499">
        <v>4.0999999999999996</v>
      </c>
      <c r="F664" s="499">
        <f t="shared" si="103"/>
        <v>12381.3</v>
      </c>
      <c r="G664" s="496">
        <v>42542</v>
      </c>
      <c r="H664" s="513">
        <v>378</v>
      </c>
      <c r="I664" s="498">
        <v>15.2</v>
      </c>
      <c r="J664" s="499">
        <v>0.13</v>
      </c>
      <c r="K664" s="499">
        <f t="shared" si="102"/>
        <v>5745.4699999999993</v>
      </c>
      <c r="L664" s="497"/>
      <c r="M664" s="499"/>
    </row>
    <row r="665" spans="1:13" x14ac:dyDescent="0.25">
      <c r="A665" s="497"/>
      <c r="B665" s="545">
        <v>42474</v>
      </c>
      <c r="C665" s="497">
        <v>420</v>
      </c>
      <c r="D665" s="498">
        <v>12.755000000000001</v>
      </c>
      <c r="E665" s="499">
        <v>0.34</v>
      </c>
      <c r="F665" s="499">
        <f t="shared" si="103"/>
        <v>5357.4400000000005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42475</v>
      </c>
      <c r="C666" s="497">
        <v>500</v>
      </c>
      <c r="D666" s="498">
        <v>13.02</v>
      </c>
      <c r="E666" s="499">
        <v>-1.75</v>
      </c>
      <c r="F666" s="499">
        <f t="shared" si="103"/>
        <v>6508.25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42485</v>
      </c>
      <c r="C667" s="497">
        <v>500</v>
      </c>
      <c r="D667" s="498">
        <v>13.95</v>
      </c>
      <c r="E667" s="499">
        <v>0</v>
      </c>
      <c r="F667" s="499">
        <f t="shared" si="103"/>
        <v>6975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42487</v>
      </c>
      <c r="C668" s="497">
        <v>600</v>
      </c>
      <c r="D668" s="498">
        <v>14.63</v>
      </c>
      <c r="E668" s="499">
        <v>0</v>
      </c>
      <c r="F668" s="499">
        <f t="shared" si="103"/>
        <v>8778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42488</v>
      </c>
      <c r="C669" s="497">
        <v>500</v>
      </c>
      <c r="D669" s="498">
        <v>14.52</v>
      </c>
      <c r="E669" s="499">
        <v>0</v>
      </c>
      <c r="F669" s="499">
        <f t="shared" si="103"/>
        <v>7260</v>
      </c>
      <c r="G669" s="497"/>
      <c r="H669" s="513"/>
      <c r="I669" s="498"/>
      <c r="J669" s="499"/>
      <c r="K669" s="499"/>
      <c r="L669" s="497"/>
      <c r="M669" s="499"/>
    </row>
    <row r="670" spans="1:13" ht="30" x14ac:dyDescent="0.25">
      <c r="A670" s="615" t="s">
        <v>197</v>
      </c>
      <c r="B670" s="545">
        <v>42489</v>
      </c>
      <c r="C670" s="497">
        <v>500</v>
      </c>
      <c r="D670" s="498">
        <v>14.35</v>
      </c>
      <c r="E670" s="499">
        <v>0</v>
      </c>
      <c r="F670" s="499">
        <f t="shared" si="103"/>
        <v>7175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615"/>
      <c r="B671" s="545">
        <v>42489</v>
      </c>
      <c r="C671" s="497">
        <v>500</v>
      </c>
      <c r="D671" s="498">
        <v>14.15</v>
      </c>
      <c r="E671" s="499">
        <v>0</v>
      </c>
      <c r="F671" s="499">
        <f t="shared" si="103"/>
        <v>7075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615"/>
      <c r="B672" s="545">
        <v>42489</v>
      </c>
      <c r="C672" s="497">
        <v>1000</v>
      </c>
      <c r="D672" s="498">
        <v>13.92</v>
      </c>
      <c r="E672" s="499">
        <v>0</v>
      </c>
      <c r="F672" s="499">
        <f t="shared" si="103"/>
        <v>13920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615"/>
      <c r="B673" s="545">
        <v>42489</v>
      </c>
      <c r="C673" s="497">
        <v>1000</v>
      </c>
      <c r="D673" s="498">
        <v>13.8</v>
      </c>
      <c r="E673" s="499">
        <v>0</v>
      </c>
      <c r="F673" s="499">
        <f t="shared" si="103"/>
        <v>13800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42492</v>
      </c>
      <c r="C674" s="497">
        <v>1500</v>
      </c>
      <c r="D674" s="498">
        <v>13.25</v>
      </c>
      <c r="E674" s="499">
        <v>0</v>
      </c>
      <c r="F674" s="499">
        <f t="shared" si="103"/>
        <v>19875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42492</v>
      </c>
      <c r="C675" s="497">
        <v>500</v>
      </c>
      <c r="D675" s="498">
        <v>13.6</v>
      </c>
      <c r="E675" s="499">
        <v>0</v>
      </c>
      <c r="F675" s="499">
        <f t="shared" si="103"/>
        <v>6800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42493</v>
      </c>
      <c r="C676" s="497">
        <v>322</v>
      </c>
      <c r="D676" s="498">
        <v>12.85</v>
      </c>
      <c r="E676" s="499">
        <v>0</v>
      </c>
      <c r="F676" s="499">
        <f t="shared" si="103"/>
        <v>4137.7</v>
      </c>
      <c r="G676" s="497"/>
      <c r="H676" s="513"/>
      <c r="I676" s="498"/>
      <c r="J676" s="499"/>
      <c r="K676" s="499"/>
      <c r="L676" s="497"/>
      <c r="M676" s="499"/>
    </row>
    <row r="677" spans="1:13" ht="30" x14ac:dyDescent="0.25">
      <c r="A677" s="599" t="s">
        <v>200</v>
      </c>
      <c r="B677" s="545">
        <v>42494</v>
      </c>
      <c r="C677" s="497">
        <v>1000</v>
      </c>
      <c r="D677" s="498">
        <v>12.25</v>
      </c>
      <c r="E677" s="499">
        <v>0</v>
      </c>
      <c r="F677" s="499">
        <f t="shared" si="103"/>
        <v>12250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599"/>
      <c r="B678" s="545">
        <v>42494</v>
      </c>
      <c r="C678" s="497">
        <v>500</v>
      </c>
      <c r="D678" s="498">
        <v>12.53</v>
      </c>
      <c r="E678" s="499">
        <v>0</v>
      </c>
      <c r="F678" s="499">
        <f t="shared" si="103"/>
        <v>6265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599"/>
      <c r="B679" s="545">
        <v>42494</v>
      </c>
      <c r="C679" s="497">
        <v>500</v>
      </c>
      <c r="D679" s="498">
        <v>12.65</v>
      </c>
      <c r="E679" s="499">
        <v>0</v>
      </c>
      <c r="F679" s="499">
        <f t="shared" si="103"/>
        <v>6325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42495</v>
      </c>
      <c r="C680" s="497">
        <v>1000</v>
      </c>
      <c r="D680" s="498">
        <v>11.95</v>
      </c>
      <c r="E680" s="499">
        <v>0</v>
      </c>
      <c r="F680" s="499">
        <f t="shared" si="103"/>
        <v>11950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42499</v>
      </c>
      <c r="C681" s="497">
        <v>500</v>
      </c>
      <c r="D681" s="498">
        <v>11.48</v>
      </c>
      <c r="E681" s="499">
        <v>0</v>
      </c>
      <c r="F681" s="499">
        <f t="shared" si="103"/>
        <v>5740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42499</v>
      </c>
      <c r="C682" s="497">
        <v>500</v>
      </c>
      <c r="D682" s="498">
        <v>11.32</v>
      </c>
      <c r="E682" s="499">
        <v>0</v>
      </c>
      <c r="F682" s="499">
        <f t="shared" si="103"/>
        <v>5660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615" t="s">
        <v>203</v>
      </c>
      <c r="B683" s="545">
        <v>42502</v>
      </c>
      <c r="C683" s="497">
        <v>500</v>
      </c>
      <c r="D683" s="498">
        <v>12.38</v>
      </c>
      <c r="E683" s="499">
        <v>0</v>
      </c>
      <c r="F683" s="499">
        <f t="shared" si="103"/>
        <v>6190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42502</v>
      </c>
      <c r="C684" s="497">
        <v>500</v>
      </c>
      <c r="D684" s="498">
        <v>12.3</v>
      </c>
      <c r="E684" s="499">
        <v>0</v>
      </c>
      <c r="F684" s="499">
        <f t="shared" si="103"/>
        <v>6150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42502</v>
      </c>
      <c r="C685" s="497">
        <v>500</v>
      </c>
      <c r="D685" s="498">
        <v>12.23</v>
      </c>
      <c r="E685" s="499">
        <v>0</v>
      </c>
      <c r="F685" s="499">
        <f t="shared" si="103"/>
        <v>6115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42503</v>
      </c>
      <c r="C686" s="497">
        <v>500</v>
      </c>
      <c r="D686" s="498">
        <v>12.41</v>
      </c>
      <c r="E686" s="499">
        <v>0</v>
      </c>
      <c r="F686" s="499">
        <f t="shared" si="103"/>
        <v>6205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42506</v>
      </c>
      <c r="C687" s="497">
        <v>300</v>
      </c>
      <c r="D687" s="498">
        <v>12.8</v>
      </c>
      <c r="E687" s="499">
        <v>0</v>
      </c>
      <c r="F687" s="499">
        <f t="shared" si="103"/>
        <v>3840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42514</v>
      </c>
      <c r="C688" s="497">
        <v>500</v>
      </c>
      <c r="D688" s="498">
        <v>13.02</v>
      </c>
      <c r="E688" s="499">
        <v>-1.65</v>
      </c>
      <c r="F688" s="499">
        <f t="shared" ref="F688:F751" si="104">C688*D688+E688</f>
        <v>6508.35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42515</v>
      </c>
      <c r="C689" s="497">
        <v>500</v>
      </c>
      <c r="D689" s="498">
        <v>13.45</v>
      </c>
      <c r="E689" s="499">
        <v>1</v>
      </c>
      <c r="F689" s="499">
        <f t="shared" si="104"/>
        <v>6726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42516</v>
      </c>
      <c r="C690" s="497">
        <v>500</v>
      </c>
      <c r="D690" s="498">
        <v>13.28</v>
      </c>
      <c r="E690" s="499">
        <v>-1.04</v>
      </c>
      <c r="F690" s="499">
        <f t="shared" si="104"/>
        <v>6638.96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42517</v>
      </c>
      <c r="C691" s="497">
        <v>500</v>
      </c>
      <c r="D691" s="498">
        <v>12.79</v>
      </c>
      <c r="E691" s="499">
        <v>0</v>
      </c>
      <c r="F691" s="499">
        <f t="shared" si="104"/>
        <v>6395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42524</v>
      </c>
      <c r="C692" s="497">
        <v>400</v>
      </c>
      <c r="D692" s="498">
        <v>13.28</v>
      </c>
      <c r="E692" s="499">
        <v>0</v>
      </c>
      <c r="F692" s="499">
        <f t="shared" si="104"/>
        <v>5312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42529</v>
      </c>
      <c r="C693" s="497">
        <v>500</v>
      </c>
      <c r="D693" s="498">
        <v>14.59</v>
      </c>
      <c r="E693" s="499">
        <v>0</v>
      </c>
      <c r="F693" s="499">
        <f t="shared" si="104"/>
        <v>7295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42531</v>
      </c>
      <c r="C694" s="497">
        <v>800</v>
      </c>
      <c r="D694" s="498">
        <v>13.79</v>
      </c>
      <c r="E694" s="499">
        <v>0</v>
      </c>
      <c r="F694" s="499">
        <f t="shared" si="104"/>
        <v>11032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42531</v>
      </c>
      <c r="C695" s="497">
        <v>300</v>
      </c>
      <c r="D695" s="498">
        <v>13.4</v>
      </c>
      <c r="E695" s="499">
        <v>0</v>
      </c>
      <c r="F695" s="499">
        <f t="shared" si="104"/>
        <v>4020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42535</v>
      </c>
      <c r="C696" s="497">
        <v>400</v>
      </c>
      <c r="D696" s="498">
        <v>12.85</v>
      </c>
      <c r="E696" s="499">
        <v>0</v>
      </c>
      <c r="F696" s="499">
        <f t="shared" si="104"/>
        <v>5140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42537</v>
      </c>
      <c r="C697" s="497">
        <v>400</v>
      </c>
      <c r="D697" s="498">
        <v>12.43</v>
      </c>
      <c r="E697" s="499">
        <v>-0.04</v>
      </c>
      <c r="F697" s="499">
        <f t="shared" si="104"/>
        <v>4971.96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42538</v>
      </c>
      <c r="C698" s="497">
        <v>500</v>
      </c>
      <c r="D698" s="498">
        <v>13.14</v>
      </c>
      <c r="E698" s="499">
        <v>0</v>
      </c>
      <c r="F698" s="499">
        <f t="shared" si="104"/>
        <v>6570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42543</v>
      </c>
      <c r="C699" s="497">
        <v>500</v>
      </c>
      <c r="D699" s="498">
        <v>14.75</v>
      </c>
      <c r="E699" s="499">
        <v>0</v>
      </c>
      <c r="F699" s="499">
        <f t="shared" si="104"/>
        <v>7375</v>
      </c>
      <c r="G699" s="496">
        <v>42544</v>
      </c>
      <c r="H699" s="513">
        <v>500</v>
      </c>
      <c r="I699" s="498">
        <v>15.24</v>
      </c>
      <c r="J699" s="499">
        <v>0.17</v>
      </c>
      <c r="K699" s="499">
        <f>H699*I699-J699</f>
        <v>7619.83</v>
      </c>
      <c r="L699" s="497"/>
      <c r="M699" s="499"/>
    </row>
    <row r="700" spans="1:13" x14ac:dyDescent="0.25">
      <c r="A700" s="497"/>
      <c r="B700" s="545">
        <v>42545</v>
      </c>
      <c r="C700" s="497">
        <v>878</v>
      </c>
      <c r="D700" s="498">
        <v>14.41</v>
      </c>
      <c r="E700" s="499">
        <v>0</v>
      </c>
      <c r="F700" s="499">
        <f t="shared" si="104"/>
        <v>12651.98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42545</v>
      </c>
      <c r="C701" s="497">
        <v>335</v>
      </c>
      <c r="D701" s="498">
        <v>14.08</v>
      </c>
      <c r="E701" s="499">
        <v>0</v>
      </c>
      <c r="F701" s="499">
        <f t="shared" si="104"/>
        <v>4716.8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42548</v>
      </c>
      <c r="C702" s="497">
        <v>965</v>
      </c>
      <c r="D702" s="498">
        <v>13.81</v>
      </c>
      <c r="E702" s="499">
        <v>0</v>
      </c>
      <c r="F702" s="499">
        <f t="shared" si="104"/>
        <v>13326.65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42548</v>
      </c>
      <c r="C703" s="497">
        <v>300</v>
      </c>
      <c r="D703" s="498">
        <v>13.58</v>
      </c>
      <c r="E703" s="499">
        <v>0</v>
      </c>
      <c r="F703" s="499">
        <f t="shared" si="104"/>
        <v>4074</v>
      </c>
      <c r="G703" s="496">
        <v>42549</v>
      </c>
      <c r="H703" s="513">
        <v>1100</v>
      </c>
      <c r="I703" s="498">
        <v>14.68</v>
      </c>
      <c r="J703" s="499">
        <v>0.35</v>
      </c>
      <c r="K703" s="499">
        <f t="shared" ref="K703:K788" si="105">H703*I703-J703</f>
        <v>16147.65</v>
      </c>
      <c r="L703" s="497"/>
      <c r="M703" s="499"/>
    </row>
    <row r="704" spans="1:13" ht="45" x14ac:dyDescent="0.25">
      <c r="A704" s="497"/>
      <c r="B704" s="545">
        <v>42556</v>
      </c>
      <c r="C704" s="497">
        <v>2178</v>
      </c>
      <c r="D704" s="498">
        <v>15.08</v>
      </c>
      <c r="E704" s="499">
        <v>0</v>
      </c>
      <c r="F704" s="499">
        <f t="shared" si="104"/>
        <v>32844.239999999998</v>
      </c>
      <c r="G704" s="611" t="s">
        <v>224</v>
      </c>
      <c r="H704" s="513">
        <v>500</v>
      </c>
      <c r="I704" s="498">
        <v>15.48</v>
      </c>
      <c r="J704" s="499">
        <v>0.17</v>
      </c>
      <c r="K704" s="499">
        <f t="shared" si="105"/>
        <v>7739.83</v>
      </c>
      <c r="L704" s="497"/>
      <c r="M704" s="499"/>
    </row>
    <row r="705" spans="1:13" x14ac:dyDescent="0.25">
      <c r="A705" s="497"/>
      <c r="B705" s="545">
        <v>42556</v>
      </c>
      <c r="C705" s="497">
        <v>500</v>
      </c>
      <c r="D705" s="498">
        <v>14.62</v>
      </c>
      <c r="E705" s="499">
        <v>0</v>
      </c>
      <c r="F705" s="499">
        <f t="shared" si="104"/>
        <v>7310</v>
      </c>
      <c r="G705" s="611"/>
      <c r="H705" s="513">
        <v>378</v>
      </c>
      <c r="I705" s="498">
        <v>15.65</v>
      </c>
      <c r="J705" s="499">
        <v>0.13</v>
      </c>
      <c r="K705" s="499">
        <f t="shared" si="105"/>
        <v>5915.57</v>
      </c>
      <c r="L705" s="497"/>
      <c r="M705" s="499"/>
    </row>
    <row r="706" spans="1:13" x14ac:dyDescent="0.25">
      <c r="A706" s="497"/>
      <c r="B706" s="545">
        <v>42557</v>
      </c>
      <c r="C706" s="497">
        <v>500</v>
      </c>
      <c r="D706" s="498">
        <v>14.78</v>
      </c>
      <c r="E706" s="499">
        <v>0</v>
      </c>
      <c r="F706" s="499">
        <f t="shared" si="104"/>
        <v>7390</v>
      </c>
      <c r="G706" s="611"/>
      <c r="H706" s="513">
        <v>500</v>
      </c>
      <c r="I706" s="498">
        <v>15.51</v>
      </c>
      <c r="J706" s="499">
        <v>0.17</v>
      </c>
      <c r="K706" s="499">
        <f t="shared" si="105"/>
        <v>7754.83</v>
      </c>
      <c r="L706" s="497"/>
      <c r="M706" s="499"/>
    </row>
    <row r="707" spans="1:13" x14ac:dyDescent="0.25">
      <c r="A707" s="497"/>
      <c r="B707" s="597">
        <v>42564</v>
      </c>
      <c r="C707" s="497">
        <v>320</v>
      </c>
      <c r="D707" s="498">
        <v>15.48</v>
      </c>
      <c r="E707" s="499">
        <v>0</v>
      </c>
      <c r="F707" s="499">
        <f t="shared" si="104"/>
        <v>4953.6000000000004</v>
      </c>
      <c r="G707" s="611"/>
      <c r="H707" s="513">
        <v>800</v>
      </c>
      <c r="I707" s="498">
        <v>15.78</v>
      </c>
      <c r="J707" s="499">
        <v>0.28000000000000003</v>
      </c>
      <c r="K707" s="499">
        <f t="shared" si="105"/>
        <v>12623.72</v>
      </c>
      <c r="L707" s="497"/>
      <c r="M707" s="499"/>
    </row>
    <row r="708" spans="1:13" x14ac:dyDescent="0.25">
      <c r="A708" s="598"/>
      <c r="B708" s="597">
        <v>42564</v>
      </c>
      <c r="C708" s="497">
        <v>160</v>
      </c>
      <c r="D708" s="498">
        <v>15.48</v>
      </c>
      <c r="E708" s="499">
        <v>0</v>
      </c>
      <c r="F708" s="499">
        <f t="shared" si="104"/>
        <v>2476.8000000000002</v>
      </c>
      <c r="G708" s="496">
        <v>42557</v>
      </c>
      <c r="H708" s="513">
        <v>500</v>
      </c>
      <c r="I708" s="498">
        <v>14.92</v>
      </c>
      <c r="J708" s="499">
        <v>0.16</v>
      </c>
      <c r="K708" s="499">
        <f t="shared" si="105"/>
        <v>7459.84</v>
      </c>
      <c r="L708" s="497"/>
      <c r="M708" s="499"/>
    </row>
    <row r="709" spans="1:13" x14ac:dyDescent="0.25">
      <c r="A709" s="598"/>
      <c r="B709" s="545">
        <v>42570</v>
      </c>
      <c r="C709" s="497">
        <v>200</v>
      </c>
      <c r="D709" s="498">
        <v>15.18</v>
      </c>
      <c r="E709" s="499">
        <v>0</v>
      </c>
      <c r="F709" s="499">
        <f t="shared" si="104"/>
        <v>3036</v>
      </c>
      <c r="G709" s="496">
        <v>42564</v>
      </c>
      <c r="H709" s="513">
        <v>420</v>
      </c>
      <c r="I709" s="498">
        <v>15.68</v>
      </c>
      <c r="J709" s="499">
        <v>0.14000000000000001</v>
      </c>
      <c r="K709" s="499">
        <f t="shared" si="105"/>
        <v>6585.4599999999991</v>
      </c>
      <c r="L709" s="497"/>
      <c r="M709" s="499"/>
    </row>
    <row r="710" spans="1:13" x14ac:dyDescent="0.25">
      <c r="A710" s="598"/>
      <c r="B710" s="545">
        <v>42570</v>
      </c>
      <c r="C710" s="497">
        <v>200</v>
      </c>
      <c r="D710" s="498">
        <v>14.68</v>
      </c>
      <c r="E710" s="499">
        <v>0</v>
      </c>
      <c r="F710" s="499">
        <f t="shared" si="104"/>
        <v>2936</v>
      </c>
      <c r="G710" s="496">
        <v>42571</v>
      </c>
      <c r="H710" s="513">
        <v>200</v>
      </c>
      <c r="I710" s="498">
        <v>14.82</v>
      </c>
      <c r="J710" s="499">
        <v>0.06</v>
      </c>
      <c r="K710" s="499">
        <f t="shared" si="105"/>
        <v>2963.94</v>
      </c>
      <c r="L710" s="497"/>
      <c r="M710" s="499"/>
    </row>
    <row r="711" spans="1:13" x14ac:dyDescent="0.25">
      <c r="A711" s="497"/>
      <c r="B711" s="545">
        <v>42571</v>
      </c>
      <c r="C711" s="497">
        <v>200</v>
      </c>
      <c r="D711" s="498">
        <v>14.33</v>
      </c>
      <c r="E711" s="499">
        <v>-1</v>
      </c>
      <c r="F711" s="499">
        <f t="shared" si="104"/>
        <v>2865</v>
      </c>
      <c r="G711" s="496">
        <v>42572</v>
      </c>
      <c r="H711" s="513">
        <v>200</v>
      </c>
      <c r="I711" s="498">
        <v>14.8</v>
      </c>
      <c r="J711" s="499">
        <v>0.06</v>
      </c>
      <c r="K711" s="499">
        <f t="shared" si="105"/>
        <v>2959.94</v>
      </c>
      <c r="L711" s="497"/>
      <c r="M711" s="499"/>
    </row>
    <row r="712" spans="1:13" x14ac:dyDescent="0.25">
      <c r="A712" s="497"/>
      <c r="B712" s="545">
        <v>42572</v>
      </c>
      <c r="C712" s="497">
        <v>60</v>
      </c>
      <c r="D712" s="498">
        <v>14.58</v>
      </c>
      <c r="E712" s="499">
        <v>0</v>
      </c>
      <c r="F712" s="499">
        <f t="shared" si="104"/>
        <v>874.8</v>
      </c>
      <c r="G712" s="496">
        <v>42577</v>
      </c>
      <c r="H712" s="513">
        <v>200</v>
      </c>
      <c r="I712" s="498">
        <v>13.78</v>
      </c>
      <c r="J712" s="499">
        <v>0.06</v>
      </c>
      <c r="K712" s="499">
        <f t="shared" si="105"/>
        <v>2755.94</v>
      </c>
      <c r="L712" s="497"/>
      <c r="M712" s="499"/>
    </row>
    <row r="713" spans="1:13" x14ac:dyDescent="0.25">
      <c r="A713" s="497"/>
      <c r="B713" s="545">
        <v>42572</v>
      </c>
      <c r="C713" s="497">
        <v>140</v>
      </c>
      <c r="D713" s="498">
        <v>14.65</v>
      </c>
      <c r="E713" s="499">
        <v>0</v>
      </c>
      <c r="F713" s="499">
        <f t="shared" si="104"/>
        <v>2051</v>
      </c>
      <c r="G713" s="496">
        <v>42580</v>
      </c>
      <c r="H713" s="513">
        <v>200</v>
      </c>
      <c r="I713" s="498">
        <v>13.224</v>
      </c>
      <c r="J713" s="499">
        <v>0.08</v>
      </c>
      <c r="K713" s="499">
        <f t="shared" si="105"/>
        <v>2644.7200000000003</v>
      </c>
      <c r="L713" s="497"/>
      <c r="M713" s="499"/>
    </row>
    <row r="714" spans="1:13" x14ac:dyDescent="0.25">
      <c r="A714" s="497"/>
      <c r="B714" s="545">
        <v>42573</v>
      </c>
      <c r="C714" s="497">
        <v>140</v>
      </c>
      <c r="D714" s="498">
        <v>14.08</v>
      </c>
      <c r="E714" s="499">
        <v>0</v>
      </c>
      <c r="F714" s="499">
        <f t="shared" si="104"/>
        <v>1971.2</v>
      </c>
      <c r="G714" s="496">
        <v>42580</v>
      </c>
      <c r="H714" s="513">
        <v>200</v>
      </c>
      <c r="I714" s="498">
        <v>13.58</v>
      </c>
      <c r="J714" s="499">
        <v>0.06</v>
      </c>
      <c r="K714" s="499">
        <f t="shared" si="105"/>
        <v>2715.94</v>
      </c>
      <c r="L714" s="497"/>
      <c r="M714" s="499"/>
    </row>
    <row r="715" spans="1:13" x14ac:dyDescent="0.25">
      <c r="A715" s="497"/>
      <c r="B715" s="545">
        <v>42576</v>
      </c>
      <c r="C715" s="497">
        <v>200</v>
      </c>
      <c r="D715" s="498">
        <v>13.55</v>
      </c>
      <c r="E715" s="499">
        <v>0</v>
      </c>
      <c r="F715" s="499">
        <f t="shared" si="104"/>
        <v>2710</v>
      </c>
      <c r="G715" s="496">
        <v>42586</v>
      </c>
      <c r="H715" s="513">
        <v>400</v>
      </c>
      <c r="I715" s="498">
        <v>13.78</v>
      </c>
      <c r="J715" s="499">
        <v>0.12</v>
      </c>
      <c r="K715" s="499">
        <f t="shared" si="105"/>
        <v>5511.88</v>
      </c>
      <c r="L715" s="497"/>
      <c r="M715" s="499"/>
    </row>
    <row r="716" spans="1:13" x14ac:dyDescent="0.25">
      <c r="A716" s="497"/>
      <c r="B716" s="545">
        <v>42578</v>
      </c>
      <c r="C716" s="497">
        <v>200</v>
      </c>
      <c r="D716" s="498">
        <v>13.18</v>
      </c>
      <c r="E716" s="499">
        <v>0</v>
      </c>
      <c r="F716" s="499">
        <f t="shared" si="104"/>
        <v>2636</v>
      </c>
      <c r="G716" s="496">
        <v>42586</v>
      </c>
      <c r="H716" s="513">
        <v>400</v>
      </c>
      <c r="I716" s="498">
        <v>13.72</v>
      </c>
      <c r="J716" s="499">
        <v>0.12</v>
      </c>
      <c r="K716" s="499">
        <f t="shared" si="105"/>
        <v>5487.88</v>
      </c>
      <c r="L716" s="497"/>
      <c r="M716" s="499"/>
    </row>
    <row r="717" spans="1:13" x14ac:dyDescent="0.25">
      <c r="A717" s="497"/>
      <c r="B717" s="545">
        <v>42580</v>
      </c>
      <c r="C717" s="497">
        <v>200</v>
      </c>
      <c r="D717" s="498">
        <v>13.15</v>
      </c>
      <c r="E717" s="499">
        <v>0</v>
      </c>
      <c r="F717" s="499">
        <f t="shared" si="104"/>
        <v>2630</v>
      </c>
      <c r="G717" s="496">
        <v>42586</v>
      </c>
      <c r="H717" s="513">
        <v>140</v>
      </c>
      <c r="I717" s="498">
        <v>13.88</v>
      </c>
      <c r="J717" s="499">
        <v>0.04</v>
      </c>
      <c r="K717" s="499">
        <f t="shared" si="105"/>
        <v>1943.16</v>
      </c>
      <c r="L717" s="497"/>
      <c r="M717" s="499"/>
    </row>
    <row r="718" spans="1:13" x14ac:dyDescent="0.25">
      <c r="A718" s="497"/>
      <c r="B718" s="545">
        <v>42583</v>
      </c>
      <c r="C718" s="594">
        <v>20</v>
      </c>
      <c r="D718" s="498">
        <v>13.02</v>
      </c>
      <c r="E718" s="499">
        <v>0</v>
      </c>
      <c r="F718" s="499">
        <f t="shared" si="104"/>
        <v>260.39999999999998</v>
      </c>
      <c r="G718" s="496">
        <v>42593</v>
      </c>
      <c r="H718" s="513">
        <v>460</v>
      </c>
      <c r="I718" s="498">
        <v>14.59</v>
      </c>
      <c r="J718" s="499">
        <v>0.15</v>
      </c>
      <c r="K718" s="499">
        <f t="shared" si="105"/>
        <v>6711.25</v>
      </c>
      <c r="L718" s="497"/>
      <c r="M718" s="499"/>
    </row>
    <row r="719" spans="1:13" x14ac:dyDescent="0.25">
      <c r="A719" s="497"/>
      <c r="B719" s="545">
        <v>42583</v>
      </c>
      <c r="C719" s="497">
        <v>180</v>
      </c>
      <c r="D719" s="498">
        <v>13.02</v>
      </c>
      <c r="E719" s="499">
        <v>0</v>
      </c>
      <c r="F719" s="499">
        <f t="shared" si="104"/>
        <v>2343.6</v>
      </c>
      <c r="G719" s="496">
        <v>42594</v>
      </c>
      <c r="H719" s="513">
        <v>500</v>
      </c>
      <c r="I719" s="498">
        <v>14.88</v>
      </c>
      <c r="J719" s="499">
        <v>0.16</v>
      </c>
      <c r="K719" s="499">
        <f t="shared" si="105"/>
        <v>7439.84</v>
      </c>
      <c r="L719" s="497"/>
      <c r="M719" s="499"/>
    </row>
    <row r="720" spans="1:13" x14ac:dyDescent="0.25">
      <c r="A720" s="497"/>
      <c r="B720" s="545">
        <v>42584</v>
      </c>
      <c r="C720" s="497">
        <v>120</v>
      </c>
      <c r="D720" s="498">
        <v>12.68</v>
      </c>
      <c r="E720" s="499">
        <v>0</v>
      </c>
      <c r="F720" s="499">
        <f t="shared" si="104"/>
        <v>1521.6</v>
      </c>
      <c r="G720" s="496">
        <v>42598</v>
      </c>
      <c r="H720" s="513">
        <v>500</v>
      </c>
      <c r="I720" s="498">
        <v>15.18</v>
      </c>
      <c r="J720" s="499">
        <v>0.17</v>
      </c>
      <c r="K720" s="499">
        <f t="shared" si="105"/>
        <v>7589.83</v>
      </c>
      <c r="L720" s="497"/>
      <c r="M720" s="499"/>
    </row>
    <row r="721" spans="1:13" x14ac:dyDescent="0.25">
      <c r="A721" s="497"/>
      <c r="B721" s="545">
        <v>42584</v>
      </c>
      <c r="C721" s="497">
        <v>80</v>
      </c>
      <c r="D721" s="498">
        <v>12.68</v>
      </c>
      <c r="E721" s="499">
        <v>0</v>
      </c>
      <c r="F721" s="499">
        <f t="shared" si="104"/>
        <v>1014.4</v>
      </c>
      <c r="G721" s="496">
        <v>42599</v>
      </c>
      <c r="H721" s="513">
        <v>500</v>
      </c>
      <c r="I721" s="498">
        <v>15.18</v>
      </c>
      <c r="J721" s="499">
        <v>0.17</v>
      </c>
      <c r="K721" s="499">
        <f t="shared" si="105"/>
        <v>7589.83</v>
      </c>
      <c r="L721" s="497"/>
      <c r="M721" s="499"/>
    </row>
    <row r="722" spans="1:13" x14ac:dyDescent="0.25">
      <c r="A722" s="497"/>
      <c r="B722" s="545">
        <v>42585</v>
      </c>
      <c r="C722" s="497">
        <v>242</v>
      </c>
      <c r="D722" s="498">
        <v>13.38</v>
      </c>
      <c r="E722" s="499">
        <v>0</v>
      </c>
      <c r="F722" s="499">
        <f t="shared" si="104"/>
        <v>3237.96</v>
      </c>
      <c r="G722" s="496">
        <v>42599</v>
      </c>
      <c r="H722" s="513">
        <v>500</v>
      </c>
      <c r="I722" s="498">
        <v>15.41</v>
      </c>
      <c r="J722" s="499">
        <v>0.17</v>
      </c>
      <c r="K722" s="499">
        <f t="shared" si="105"/>
        <v>7704.83</v>
      </c>
      <c r="L722" s="497"/>
      <c r="M722" s="499"/>
    </row>
    <row r="723" spans="1:13" x14ac:dyDescent="0.25">
      <c r="A723" s="497"/>
      <c r="B723" s="545">
        <v>42585</v>
      </c>
      <c r="C723" s="497">
        <v>158</v>
      </c>
      <c r="D723" s="498">
        <v>13.38</v>
      </c>
      <c r="E723" s="499">
        <v>0</v>
      </c>
      <c r="F723" s="499">
        <f t="shared" si="104"/>
        <v>2114.04</v>
      </c>
      <c r="G723" s="496">
        <v>42599</v>
      </c>
      <c r="H723" s="513">
        <v>500</v>
      </c>
      <c r="I723" s="498">
        <v>15.65</v>
      </c>
      <c r="J723" s="499">
        <v>0.17</v>
      </c>
      <c r="K723" s="499">
        <f t="shared" si="105"/>
        <v>7824.83</v>
      </c>
      <c r="L723" s="497"/>
      <c r="M723" s="499"/>
    </row>
    <row r="724" spans="1:13" ht="45" x14ac:dyDescent="0.25">
      <c r="A724" s="497"/>
      <c r="B724" s="545">
        <v>42594</v>
      </c>
      <c r="C724" s="497">
        <v>500</v>
      </c>
      <c r="D724" s="498">
        <v>14.65</v>
      </c>
      <c r="E724" s="499">
        <v>0</v>
      </c>
      <c r="F724" s="499">
        <f t="shared" si="104"/>
        <v>7325</v>
      </c>
      <c r="G724" s="616" t="s">
        <v>252</v>
      </c>
      <c r="H724" s="513">
        <v>500</v>
      </c>
      <c r="I724" s="498">
        <v>16.18</v>
      </c>
      <c r="J724" s="499">
        <v>0.18</v>
      </c>
      <c r="K724" s="499">
        <f t="shared" si="105"/>
        <v>8089.82</v>
      </c>
      <c r="L724" s="497"/>
      <c r="M724" s="499"/>
    </row>
    <row r="725" spans="1:13" x14ac:dyDescent="0.25">
      <c r="A725" s="497"/>
      <c r="B725" s="545">
        <v>42599</v>
      </c>
      <c r="C725" s="497">
        <v>242</v>
      </c>
      <c r="D725" s="498">
        <v>14.95</v>
      </c>
      <c r="E725" s="499">
        <v>0</v>
      </c>
      <c r="F725" s="499">
        <f t="shared" si="104"/>
        <v>3617.8999999999996</v>
      </c>
      <c r="G725" s="616"/>
      <c r="H725" s="513">
        <v>500</v>
      </c>
      <c r="I725" s="498">
        <v>16.38</v>
      </c>
      <c r="J725" s="499">
        <v>0.18</v>
      </c>
      <c r="K725" s="499">
        <f t="shared" si="105"/>
        <v>8189.8199999999988</v>
      </c>
      <c r="L725" s="497"/>
      <c r="M725" s="499"/>
    </row>
    <row r="726" spans="1:13" x14ac:dyDescent="0.25">
      <c r="A726" s="497"/>
      <c r="B726" s="545">
        <v>42599</v>
      </c>
      <c r="C726" s="497">
        <v>200</v>
      </c>
      <c r="D726" s="498">
        <v>14.95</v>
      </c>
      <c r="E726" s="499">
        <v>0</v>
      </c>
      <c r="F726" s="499">
        <f t="shared" si="104"/>
        <v>2990</v>
      </c>
      <c r="G726" s="616"/>
      <c r="H726" s="513">
        <v>178</v>
      </c>
      <c r="I726" s="498">
        <v>16.5</v>
      </c>
      <c r="J726" s="499">
        <v>0.06</v>
      </c>
      <c r="K726" s="499">
        <f t="shared" si="105"/>
        <v>2936.94</v>
      </c>
      <c r="L726" s="497"/>
      <c r="M726" s="499"/>
    </row>
    <row r="727" spans="1:13" x14ac:dyDescent="0.25">
      <c r="A727" s="497"/>
      <c r="B727" s="545">
        <v>42599</v>
      </c>
      <c r="C727" s="497">
        <v>36</v>
      </c>
      <c r="D727" s="498">
        <v>14.95</v>
      </c>
      <c r="E727" s="499">
        <v>0</v>
      </c>
      <c r="F727" s="499">
        <f t="shared" si="104"/>
        <v>538.19999999999993</v>
      </c>
      <c r="G727" s="616"/>
      <c r="H727" s="513">
        <v>500</v>
      </c>
      <c r="I727" s="498">
        <v>16.72</v>
      </c>
      <c r="J727" s="499">
        <v>0.18</v>
      </c>
      <c r="K727" s="499">
        <f t="shared" si="105"/>
        <v>8359.82</v>
      </c>
      <c r="L727" s="497"/>
      <c r="M727" s="499"/>
    </row>
    <row r="728" spans="1:13" x14ac:dyDescent="0.25">
      <c r="A728" s="497"/>
      <c r="B728" s="545">
        <v>42599</v>
      </c>
      <c r="C728" s="497">
        <v>22</v>
      </c>
      <c r="D728" s="498">
        <v>14.95</v>
      </c>
      <c r="E728" s="499">
        <v>0</v>
      </c>
      <c r="F728" s="499">
        <f t="shared" si="104"/>
        <v>328.9</v>
      </c>
      <c r="G728" s="496">
        <v>42601</v>
      </c>
      <c r="H728" s="513">
        <v>500</v>
      </c>
      <c r="I728" s="498">
        <v>16.82</v>
      </c>
      <c r="J728" s="499">
        <v>0.18</v>
      </c>
      <c r="K728" s="499">
        <f t="shared" si="105"/>
        <v>8409.82</v>
      </c>
      <c r="L728" s="497"/>
      <c r="M728" s="499"/>
    </row>
    <row r="729" spans="1:13" x14ac:dyDescent="0.25">
      <c r="A729" s="497"/>
      <c r="B729" s="545">
        <v>42604</v>
      </c>
      <c r="C729" s="497">
        <v>1000</v>
      </c>
      <c r="D729" s="498">
        <v>15.68</v>
      </c>
      <c r="E729" s="499">
        <v>0</v>
      </c>
      <c r="F729" s="499">
        <f t="shared" si="104"/>
        <v>15680</v>
      </c>
      <c r="G729" s="496">
        <v>42605</v>
      </c>
      <c r="H729" s="513">
        <v>500</v>
      </c>
      <c r="I729" s="498">
        <v>15.98</v>
      </c>
      <c r="J729" s="499">
        <v>0.17</v>
      </c>
      <c r="K729" s="499">
        <f t="shared" si="105"/>
        <v>7989.83</v>
      </c>
      <c r="L729" s="497"/>
      <c r="M729" s="499"/>
    </row>
    <row r="730" spans="1:13" x14ac:dyDescent="0.25">
      <c r="A730" s="497"/>
      <c r="B730" s="545">
        <v>42604</v>
      </c>
      <c r="C730" s="497">
        <v>500</v>
      </c>
      <c r="D730" s="498">
        <v>15.48</v>
      </c>
      <c r="E730" s="499">
        <v>0</v>
      </c>
      <c r="F730" s="499">
        <f t="shared" si="104"/>
        <v>7740</v>
      </c>
      <c r="G730" s="496">
        <v>42605</v>
      </c>
      <c r="H730" s="513">
        <v>500</v>
      </c>
      <c r="I730" s="498">
        <v>16.25</v>
      </c>
      <c r="J730" s="499">
        <v>0.18</v>
      </c>
      <c r="K730" s="499">
        <f t="shared" si="105"/>
        <v>8124.82</v>
      </c>
      <c r="L730" s="497"/>
      <c r="M730" s="499"/>
    </row>
    <row r="731" spans="1:13" x14ac:dyDescent="0.25">
      <c r="A731" s="497"/>
      <c r="B731" s="545">
        <v>42606</v>
      </c>
      <c r="C731" s="497">
        <v>178</v>
      </c>
      <c r="D731" s="498">
        <v>16.059999999999999</v>
      </c>
      <c r="E731" s="499">
        <v>0</v>
      </c>
      <c r="F731" s="499">
        <f t="shared" si="104"/>
        <v>2858.68</v>
      </c>
      <c r="G731" s="496">
        <v>42605</v>
      </c>
      <c r="H731" s="513">
        <v>500</v>
      </c>
      <c r="I731" s="498">
        <v>16.48</v>
      </c>
      <c r="J731" s="499">
        <v>0.18</v>
      </c>
      <c r="K731" s="499">
        <f t="shared" si="105"/>
        <v>8239.82</v>
      </c>
      <c r="L731" s="497"/>
      <c r="M731" s="499"/>
    </row>
    <row r="732" spans="1:13" x14ac:dyDescent="0.25">
      <c r="A732" s="497"/>
      <c r="B732" s="545">
        <v>42608</v>
      </c>
      <c r="C732" s="497">
        <v>500</v>
      </c>
      <c r="D732" s="498">
        <v>15.98</v>
      </c>
      <c r="E732" s="499">
        <v>0</v>
      </c>
      <c r="F732" s="499">
        <f t="shared" si="104"/>
        <v>7990</v>
      </c>
      <c r="G732" s="496">
        <v>42615</v>
      </c>
      <c r="H732" s="513">
        <v>500</v>
      </c>
      <c r="I732" s="498">
        <v>15.65</v>
      </c>
      <c r="J732" s="499">
        <v>0.17</v>
      </c>
      <c r="K732" s="499">
        <f t="shared" si="105"/>
        <v>7824.83</v>
      </c>
      <c r="L732" s="497"/>
      <c r="M732" s="499"/>
    </row>
    <row r="733" spans="1:13" ht="30" x14ac:dyDescent="0.25">
      <c r="A733" s="497"/>
      <c r="B733" s="545">
        <v>42608</v>
      </c>
      <c r="C733" s="497">
        <v>500</v>
      </c>
      <c r="D733" s="498">
        <v>15.85</v>
      </c>
      <c r="E733" s="499">
        <v>0</v>
      </c>
      <c r="F733" s="499">
        <f t="shared" si="104"/>
        <v>7925</v>
      </c>
      <c r="G733" s="496">
        <v>42621</v>
      </c>
      <c r="H733" s="513">
        <v>500</v>
      </c>
      <c r="I733" s="498">
        <v>16.72</v>
      </c>
      <c r="J733" s="499">
        <v>0.18</v>
      </c>
      <c r="K733" s="499">
        <f t="shared" si="105"/>
        <v>8359.82</v>
      </c>
      <c r="L733" s="617" t="s">
        <v>265</v>
      </c>
      <c r="M733" s="499"/>
    </row>
    <row r="734" spans="1:13" x14ac:dyDescent="0.25">
      <c r="A734" s="497"/>
      <c r="B734" s="545">
        <v>42612</v>
      </c>
      <c r="C734" s="497">
        <v>500</v>
      </c>
      <c r="D734" s="498">
        <v>15.68</v>
      </c>
      <c r="E734" s="499">
        <v>0</v>
      </c>
      <c r="F734" s="499">
        <f t="shared" si="104"/>
        <v>7840</v>
      </c>
      <c r="G734" s="496">
        <v>42621</v>
      </c>
      <c r="H734" s="513">
        <v>500</v>
      </c>
      <c r="I734" s="498">
        <v>16.28</v>
      </c>
      <c r="J734" s="499">
        <v>0.18</v>
      </c>
      <c r="K734" s="499">
        <f t="shared" si="105"/>
        <v>8139.8200000000006</v>
      </c>
      <c r="L734" s="617"/>
      <c r="M734" s="499"/>
    </row>
    <row r="735" spans="1:13" x14ac:dyDescent="0.25">
      <c r="A735" s="497"/>
      <c r="B735" s="545">
        <v>42612</v>
      </c>
      <c r="C735" s="497">
        <v>500</v>
      </c>
      <c r="D735" s="498">
        <v>15.55</v>
      </c>
      <c r="E735" s="499">
        <v>0</v>
      </c>
      <c r="F735" s="499">
        <f t="shared" si="104"/>
        <v>7775</v>
      </c>
      <c r="G735" s="496">
        <v>42621</v>
      </c>
      <c r="H735" s="513">
        <v>220</v>
      </c>
      <c r="I735" s="498">
        <v>16.77</v>
      </c>
      <c r="J735" s="499">
        <v>0.08</v>
      </c>
      <c r="K735" s="499">
        <f t="shared" si="105"/>
        <v>3689.32</v>
      </c>
      <c r="L735" s="617"/>
      <c r="M735" s="499"/>
    </row>
    <row r="736" spans="1:13" x14ac:dyDescent="0.25">
      <c r="A736" s="497"/>
      <c r="B736" s="545">
        <v>42613</v>
      </c>
      <c r="C736" s="497">
        <v>500</v>
      </c>
      <c r="D736" s="498">
        <v>15.244999999999999</v>
      </c>
      <c r="E736" s="499">
        <v>0</v>
      </c>
      <c r="F736" s="499">
        <f t="shared" si="104"/>
        <v>7622.5</v>
      </c>
      <c r="G736" s="496">
        <v>42625</v>
      </c>
      <c r="H736" s="513">
        <v>500</v>
      </c>
      <c r="I736" s="498">
        <v>15.5</v>
      </c>
      <c r="J736" s="499">
        <v>0.17</v>
      </c>
      <c r="K736" s="499">
        <f t="shared" si="105"/>
        <v>7749.83</v>
      </c>
      <c r="L736" s="497"/>
      <c r="M736" s="499"/>
    </row>
    <row r="737" spans="1:13" x14ac:dyDescent="0.25">
      <c r="A737" s="497"/>
      <c r="B737" s="545">
        <v>42613</v>
      </c>
      <c r="C737" s="497">
        <v>500</v>
      </c>
      <c r="D737" s="498">
        <v>15.08</v>
      </c>
      <c r="E737" s="499">
        <v>0</v>
      </c>
      <c r="F737" s="499">
        <f t="shared" si="104"/>
        <v>7540</v>
      </c>
      <c r="G737" s="496">
        <v>42628</v>
      </c>
      <c r="H737" s="513">
        <v>300</v>
      </c>
      <c r="I737" s="498">
        <v>14.46</v>
      </c>
      <c r="J737" s="499">
        <v>0.09</v>
      </c>
      <c r="K737" s="499">
        <f t="shared" si="105"/>
        <v>4337.91</v>
      </c>
      <c r="L737" s="497"/>
      <c r="M737" s="499"/>
    </row>
    <row r="738" spans="1:13" x14ac:dyDescent="0.25">
      <c r="A738" s="497"/>
      <c r="B738" s="545">
        <v>42622</v>
      </c>
      <c r="C738" s="497">
        <v>220</v>
      </c>
      <c r="D738" s="498">
        <v>16.25</v>
      </c>
      <c r="E738" s="499">
        <v>0</v>
      </c>
      <c r="F738" s="499">
        <f t="shared" si="104"/>
        <v>3575</v>
      </c>
      <c r="G738" s="496">
        <v>42634</v>
      </c>
      <c r="H738" s="513">
        <v>322</v>
      </c>
      <c r="I738" s="498">
        <v>14.28</v>
      </c>
      <c r="J738" s="499">
        <v>0.1</v>
      </c>
      <c r="K738" s="499">
        <f t="shared" si="105"/>
        <v>4598.0599999999995</v>
      </c>
      <c r="L738" s="497"/>
      <c r="M738" s="499"/>
    </row>
    <row r="739" spans="1:13" x14ac:dyDescent="0.25">
      <c r="A739" s="497"/>
      <c r="B739" s="545">
        <v>42622</v>
      </c>
      <c r="C739" s="497">
        <v>500</v>
      </c>
      <c r="D739" s="498">
        <v>15.98</v>
      </c>
      <c r="E739" s="499">
        <v>0</v>
      </c>
      <c r="F739" s="499">
        <f t="shared" si="104"/>
        <v>7990</v>
      </c>
      <c r="G739" s="496">
        <v>42634</v>
      </c>
      <c r="H739" s="513">
        <v>400</v>
      </c>
      <c r="I739" s="498">
        <v>14.64</v>
      </c>
      <c r="J739" s="499">
        <v>0.13</v>
      </c>
      <c r="K739" s="499">
        <f t="shared" si="105"/>
        <v>5855.87</v>
      </c>
      <c r="L739" s="497"/>
      <c r="M739" s="499"/>
    </row>
    <row r="740" spans="1:13" x14ac:dyDescent="0.25">
      <c r="A740" s="497"/>
      <c r="B740" s="545">
        <v>42622</v>
      </c>
      <c r="C740" s="497">
        <v>500</v>
      </c>
      <c r="D740" s="498">
        <v>15.75</v>
      </c>
      <c r="E740" s="499">
        <v>0</v>
      </c>
      <c r="F740" s="499">
        <f t="shared" si="104"/>
        <v>7875</v>
      </c>
      <c r="G740" s="496">
        <v>42639</v>
      </c>
      <c r="H740" s="513">
        <v>200</v>
      </c>
      <c r="I740" s="498">
        <v>14.72</v>
      </c>
      <c r="J740" s="499">
        <v>0.06</v>
      </c>
      <c r="K740" s="499">
        <f t="shared" si="105"/>
        <v>2943.94</v>
      </c>
      <c r="L740" s="497"/>
      <c r="M740" s="499"/>
    </row>
    <row r="741" spans="1:13" x14ac:dyDescent="0.25">
      <c r="A741" s="497"/>
      <c r="B741" s="545">
        <v>42625</v>
      </c>
      <c r="C741" s="497">
        <v>500</v>
      </c>
      <c r="D741" s="498">
        <v>15.22</v>
      </c>
      <c r="E741" s="499">
        <v>0</v>
      </c>
      <c r="F741" s="499">
        <f t="shared" si="104"/>
        <v>7610</v>
      </c>
      <c r="G741" s="496">
        <v>42641</v>
      </c>
      <c r="H741" s="513">
        <v>300</v>
      </c>
      <c r="I741" s="498">
        <v>15.28</v>
      </c>
      <c r="J741" s="499">
        <v>0.1</v>
      </c>
      <c r="K741" s="499">
        <f t="shared" si="105"/>
        <v>4583.8999999999996</v>
      </c>
      <c r="L741" s="497"/>
      <c r="M741" s="499"/>
    </row>
    <row r="742" spans="1:13" ht="30" x14ac:dyDescent="0.25">
      <c r="A742" s="599" t="s">
        <v>274</v>
      </c>
      <c r="B742" s="545">
        <v>42626</v>
      </c>
      <c r="C742" s="497">
        <v>600</v>
      </c>
      <c r="D742" s="498">
        <v>14.91</v>
      </c>
      <c r="E742" s="499">
        <v>-3</v>
      </c>
      <c r="F742" s="499">
        <f t="shared" si="104"/>
        <v>8943</v>
      </c>
      <c r="G742" s="496">
        <v>42641</v>
      </c>
      <c r="H742" s="513">
        <v>400</v>
      </c>
      <c r="I742" s="498">
        <v>15.06</v>
      </c>
      <c r="J742" s="499">
        <v>0.13</v>
      </c>
      <c r="K742" s="499">
        <f t="shared" si="105"/>
        <v>6023.87</v>
      </c>
      <c r="L742" s="497"/>
      <c r="M742" s="499"/>
    </row>
    <row r="743" spans="1:13" x14ac:dyDescent="0.25">
      <c r="A743" s="599"/>
      <c r="B743" s="545">
        <v>42626</v>
      </c>
      <c r="C743" s="497">
        <v>400</v>
      </c>
      <c r="D743" s="498">
        <v>14.75</v>
      </c>
      <c r="E743" s="499">
        <v>0</v>
      </c>
      <c r="F743" s="499">
        <f t="shared" si="104"/>
        <v>5900</v>
      </c>
      <c r="G743" s="496">
        <v>42641</v>
      </c>
      <c r="H743" s="513">
        <v>322</v>
      </c>
      <c r="I743" s="498">
        <v>14.39</v>
      </c>
      <c r="J743" s="499">
        <v>0.1</v>
      </c>
      <c r="K743" s="499">
        <f t="shared" si="105"/>
        <v>4633.4799999999996</v>
      </c>
      <c r="L743" s="497"/>
      <c r="M743" s="499"/>
    </row>
    <row r="744" spans="1:13" x14ac:dyDescent="0.25">
      <c r="A744" s="599"/>
      <c r="B744" s="545">
        <v>42626</v>
      </c>
      <c r="C744" s="497">
        <v>300</v>
      </c>
      <c r="D744" s="498">
        <v>14.48</v>
      </c>
      <c r="E744" s="499">
        <v>0</v>
      </c>
      <c r="F744" s="499">
        <f t="shared" si="104"/>
        <v>4344</v>
      </c>
      <c r="G744" s="496">
        <v>42641</v>
      </c>
      <c r="H744" s="513">
        <v>500</v>
      </c>
      <c r="I744" s="498">
        <v>14.26</v>
      </c>
      <c r="J744" s="499">
        <v>0.16</v>
      </c>
      <c r="K744" s="499">
        <f t="shared" si="105"/>
        <v>7129.84</v>
      </c>
      <c r="L744" s="497"/>
      <c r="M744" s="499"/>
    </row>
    <row r="745" spans="1:13" x14ac:dyDescent="0.25">
      <c r="A745" s="599"/>
      <c r="B745" s="545">
        <v>42626</v>
      </c>
      <c r="C745" s="497">
        <v>300</v>
      </c>
      <c r="D745" s="498">
        <v>14.25</v>
      </c>
      <c r="E745" s="499">
        <v>0</v>
      </c>
      <c r="F745" s="499">
        <f t="shared" si="104"/>
        <v>4275</v>
      </c>
      <c r="G745" s="496">
        <v>42642</v>
      </c>
      <c r="H745" s="513">
        <v>300</v>
      </c>
      <c r="I745" s="498">
        <v>15.28</v>
      </c>
      <c r="J745" s="499">
        <v>0.1</v>
      </c>
      <c r="K745" s="499">
        <f t="shared" si="105"/>
        <v>4583.8999999999996</v>
      </c>
      <c r="L745" s="497"/>
      <c r="M745" s="499"/>
    </row>
    <row r="746" spans="1:13" x14ac:dyDescent="0.25">
      <c r="A746" s="599"/>
      <c r="B746" s="545">
        <v>42627</v>
      </c>
      <c r="C746" s="497">
        <v>200</v>
      </c>
      <c r="D746" s="498">
        <v>14.02</v>
      </c>
      <c r="E746" s="499">
        <v>-1</v>
      </c>
      <c r="F746" s="499">
        <f t="shared" si="104"/>
        <v>2803</v>
      </c>
      <c r="G746" s="496">
        <v>42642</v>
      </c>
      <c r="H746" s="513">
        <v>700</v>
      </c>
      <c r="I746" s="498">
        <v>15.78</v>
      </c>
      <c r="J746" s="499">
        <v>0.24</v>
      </c>
      <c r="K746" s="499">
        <f t="shared" si="105"/>
        <v>11045.76</v>
      </c>
      <c r="L746" s="497"/>
      <c r="M746" s="499"/>
    </row>
    <row r="747" spans="1:13" x14ac:dyDescent="0.25">
      <c r="A747" s="497"/>
      <c r="B747" s="545">
        <v>42628</v>
      </c>
      <c r="C747" s="497">
        <v>300</v>
      </c>
      <c r="D747" s="498">
        <v>14.3</v>
      </c>
      <c r="E747" s="499">
        <v>0</v>
      </c>
      <c r="F747" s="499">
        <f t="shared" si="104"/>
        <v>4290</v>
      </c>
      <c r="G747" s="496">
        <v>42642</v>
      </c>
      <c r="H747" s="513">
        <v>214</v>
      </c>
      <c r="I747" s="498">
        <v>15.98</v>
      </c>
      <c r="J747" s="499">
        <v>7.0000000000000007E-2</v>
      </c>
      <c r="K747" s="499">
        <f t="shared" si="105"/>
        <v>3419.65</v>
      </c>
      <c r="L747" s="497"/>
      <c r="M747" s="499"/>
    </row>
    <row r="748" spans="1:13" x14ac:dyDescent="0.25">
      <c r="A748" s="497"/>
      <c r="B748" s="545">
        <v>42632</v>
      </c>
      <c r="C748" s="497">
        <v>200</v>
      </c>
      <c r="D748" s="498">
        <v>14.06</v>
      </c>
      <c r="E748" s="499">
        <v>0</v>
      </c>
      <c r="F748" s="499">
        <f t="shared" si="104"/>
        <v>2812</v>
      </c>
      <c r="G748" s="496">
        <v>42648</v>
      </c>
      <c r="H748" s="513">
        <v>1000</v>
      </c>
      <c r="I748" s="498">
        <v>16.079999999999998</v>
      </c>
      <c r="J748" s="499">
        <v>0.35</v>
      </c>
      <c r="K748" s="499">
        <f t="shared" si="105"/>
        <v>16079.649999999998</v>
      </c>
      <c r="L748" s="497"/>
      <c r="M748" s="499"/>
    </row>
    <row r="749" spans="1:13" x14ac:dyDescent="0.25">
      <c r="A749" s="497"/>
      <c r="B749" s="545">
        <v>42633</v>
      </c>
      <c r="C749" s="497">
        <v>200</v>
      </c>
      <c r="D749" s="498">
        <v>14.11</v>
      </c>
      <c r="E749" s="499">
        <v>0</v>
      </c>
      <c r="F749" s="499">
        <f t="shared" si="104"/>
        <v>2822</v>
      </c>
      <c r="G749" s="496">
        <v>42648</v>
      </c>
      <c r="H749" s="513">
        <v>500</v>
      </c>
      <c r="I749" s="498">
        <v>16.38</v>
      </c>
      <c r="J749" s="499">
        <v>0.18</v>
      </c>
      <c r="K749" s="499">
        <f t="shared" si="105"/>
        <v>8189.8199999999988</v>
      </c>
      <c r="L749" s="497"/>
      <c r="M749" s="499"/>
    </row>
    <row r="750" spans="1:13" x14ac:dyDescent="0.25">
      <c r="A750" s="497"/>
      <c r="B750" s="545">
        <v>42633</v>
      </c>
      <c r="C750" s="497">
        <v>122</v>
      </c>
      <c r="D750" s="498">
        <v>14.1</v>
      </c>
      <c r="E750" s="499">
        <v>0</v>
      </c>
      <c r="F750" s="499">
        <f t="shared" si="104"/>
        <v>1720.2</v>
      </c>
      <c r="G750" s="496">
        <v>42649</v>
      </c>
      <c r="H750" s="513">
        <v>500</v>
      </c>
      <c r="I750" s="498">
        <v>16.16</v>
      </c>
      <c r="J750" s="499">
        <v>0.18</v>
      </c>
      <c r="K750" s="499">
        <f t="shared" si="105"/>
        <v>8079.82</v>
      </c>
      <c r="L750" s="497"/>
      <c r="M750" s="499"/>
    </row>
    <row r="751" spans="1:13" x14ac:dyDescent="0.25">
      <c r="A751" s="497"/>
      <c r="B751" s="545">
        <v>42636</v>
      </c>
      <c r="C751" s="497">
        <v>200</v>
      </c>
      <c r="D751" s="498">
        <v>14.38</v>
      </c>
      <c r="E751" s="499">
        <v>0</v>
      </c>
      <c r="F751" s="499">
        <f t="shared" si="104"/>
        <v>2876</v>
      </c>
      <c r="G751" s="496">
        <v>42671</v>
      </c>
      <c r="H751" s="513">
        <v>1000</v>
      </c>
      <c r="I751" s="498">
        <v>14.22</v>
      </c>
      <c r="J751" s="499">
        <v>0.31</v>
      </c>
      <c r="K751" s="499">
        <f t="shared" si="105"/>
        <v>14219.69</v>
      </c>
      <c r="L751" s="497"/>
      <c r="M751" s="499"/>
    </row>
    <row r="752" spans="1:13" x14ac:dyDescent="0.25">
      <c r="A752" s="497"/>
      <c r="B752" s="545">
        <v>42639</v>
      </c>
      <c r="C752" s="497">
        <v>200</v>
      </c>
      <c r="D752" s="498">
        <v>14.5</v>
      </c>
      <c r="E752" s="499">
        <v>0</v>
      </c>
      <c r="F752" s="499">
        <f t="shared" ref="F752:F766" si="106">C752*D752+E752</f>
        <v>2900</v>
      </c>
      <c r="G752" s="496">
        <v>42674</v>
      </c>
      <c r="H752" s="513">
        <v>300</v>
      </c>
      <c r="I752" s="498">
        <v>13.42</v>
      </c>
      <c r="J752" s="499">
        <v>0.09</v>
      </c>
      <c r="K752" s="499">
        <f t="shared" si="105"/>
        <v>4025.91</v>
      </c>
      <c r="L752" s="497"/>
      <c r="M752" s="499"/>
    </row>
    <row r="753" spans="1:13" x14ac:dyDescent="0.25">
      <c r="A753" s="497"/>
      <c r="B753" s="545">
        <v>42639</v>
      </c>
      <c r="C753" s="497">
        <v>200</v>
      </c>
      <c r="D753" s="498">
        <v>14.38</v>
      </c>
      <c r="E753" s="499">
        <v>0</v>
      </c>
      <c r="F753" s="499">
        <f t="shared" si="106"/>
        <v>2876</v>
      </c>
      <c r="G753" s="496">
        <v>42674</v>
      </c>
      <c r="H753" s="513">
        <v>200</v>
      </c>
      <c r="I753" s="498">
        <v>13.25</v>
      </c>
      <c r="J753" s="499">
        <v>-0.74</v>
      </c>
      <c r="K753" s="499">
        <f t="shared" si="105"/>
        <v>2650.74</v>
      </c>
      <c r="L753" s="497"/>
      <c r="M753" s="499"/>
    </row>
    <row r="754" spans="1:13" x14ac:dyDescent="0.25">
      <c r="A754" s="497"/>
      <c r="B754" s="545">
        <v>42640</v>
      </c>
      <c r="C754" s="497">
        <v>322</v>
      </c>
      <c r="D754" s="498">
        <v>13.97</v>
      </c>
      <c r="E754" s="499">
        <v>0</v>
      </c>
      <c r="F754" s="499">
        <f t="shared" si="106"/>
        <v>4498.34</v>
      </c>
      <c r="G754" s="496">
        <v>42676</v>
      </c>
      <c r="H754" s="513">
        <v>200</v>
      </c>
      <c r="I754" s="498">
        <v>13.05</v>
      </c>
      <c r="J754" s="499">
        <v>0.06</v>
      </c>
      <c r="K754" s="499">
        <f t="shared" si="105"/>
        <v>2609.94</v>
      </c>
      <c r="L754" s="497"/>
      <c r="M754" s="499"/>
    </row>
    <row r="755" spans="1:13" x14ac:dyDescent="0.25">
      <c r="A755" s="497"/>
      <c r="B755" s="545">
        <v>42641</v>
      </c>
      <c r="C755" s="497">
        <v>300</v>
      </c>
      <c r="D755" s="498">
        <v>14.02</v>
      </c>
      <c r="E755" s="499">
        <v>-1.26</v>
      </c>
      <c r="F755" s="499">
        <f t="shared" si="106"/>
        <v>4204.74</v>
      </c>
      <c r="G755" s="496">
        <v>42677</v>
      </c>
      <c r="H755" s="513">
        <v>500</v>
      </c>
      <c r="I755" s="498">
        <v>13.96</v>
      </c>
      <c r="J755" s="499">
        <v>0.15</v>
      </c>
      <c r="K755" s="499">
        <f t="shared" si="105"/>
        <v>6979.85</v>
      </c>
      <c r="L755" s="497"/>
      <c r="M755" s="499"/>
    </row>
    <row r="756" spans="1:13" x14ac:dyDescent="0.25">
      <c r="A756" s="497"/>
      <c r="B756" s="545">
        <v>42641</v>
      </c>
      <c r="C756" s="497">
        <v>200</v>
      </c>
      <c r="D756" s="498">
        <v>14.17</v>
      </c>
      <c r="E756" s="499">
        <v>0</v>
      </c>
      <c r="F756" s="499">
        <f t="shared" si="106"/>
        <v>2834</v>
      </c>
      <c r="G756" s="496">
        <v>42677</v>
      </c>
      <c r="H756" s="513">
        <v>2000</v>
      </c>
      <c r="I756" s="498">
        <v>14.5</v>
      </c>
      <c r="J756" s="499">
        <v>0.63</v>
      </c>
      <c r="K756" s="499">
        <f t="shared" si="105"/>
        <v>28999.37</v>
      </c>
      <c r="L756" s="497"/>
      <c r="M756" s="499"/>
    </row>
    <row r="757" spans="1:13" x14ac:dyDescent="0.25">
      <c r="A757" s="497"/>
      <c r="B757" s="545">
        <v>42642</v>
      </c>
      <c r="C757" s="497">
        <v>414</v>
      </c>
      <c r="D757" s="498">
        <v>15.66</v>
      </c>
      <c r="E757" s="499">
        <v>0</v>
      </c>
      <c r="F757" s="499">
        <f t="shared" si="106"/>
        <v>6483.24</v>
      </c>
      <c r="G757" s="496">
        <v>42682</v>
      </c>
      <c r="H757" s="513">
        <v>1000</v>
      </c>
      <c r="I757" s="498">
        <v>14.28</v>
      </c>
      <c r="J757" s="499">
        <v>0.31</v>
      </c>
      <c r="K757" s="499">
        <f t="shared" si="105"/>
        <v>14279.69</v>
      </c>
      <c r="L757" s="497"/>
      <c r="M757" s="499"/>
    </row>
    <row r="758" spans="1:13" ht="30" x14ac:dyDescent="0.25">
      <c r="A758" s="599" t="s">
        <v>289</v>
      </c>
      <c r="B758" s="545">
        <v>42647</v>
      </c>
      <c r="C758" s="497">
        <v>500</v>
      </c>
      <c r="D758" s="498">
        <v>15.86</v>
      </c>
      <c r="E758" s="499">
        <v>0</v>
      </c>
      <c r="F758" s="499">
        <f t="shared" si="106"/>
        <v>7930</v>
      </c>
      <c r="G758" s="496">
        <v>42685</v>
      </c>
      <c r="H758" s="513">
        <v>500</v>
      </c>
      <c r="I758" s="498">
        <v>15.88</v>
      </c>
      <c r="J758" s="499">
        <v>0.17</v>
      </c>
      <c r="K758" s="499">
        <f t="shared" si="105"/>
        <v>7939.83</v>
      </c>
      <c r="L758" s="497"/>
      <c r="M758" s="499"/>
    </row>
    <row r="759" spans="1:13" x14ac:dyDescent="0.25">
      <c r="A759" s="599"/>
      <c r="B759" s="545">
        <v>42647</v>
      </c>
      <c r="C759" s="497">
        <v>500</v>
      </c>
      <c r="D759" s="498">
        <v>15.62</v>
      </c>
      <c r="E759" s="499">
        <v>0</v>
      </c>
      <c r="F759" s="499">
        <f t="shared" si="106"/>
        <v>7810</v>
      </c>
      <c r="G759" s="496">
        <v>42695</v>
      </c>
      <c r="H759" s="513">
        <v>2272</v>
      </c>
      <c r="I759" s="498">
        <v>16.28</v>
      </c>
      <c r="J759" s="499">
        <v>0.81</v>
      </c>
      <c r="K759" s="499">
        <f t="shared" si="105"/>
        <v>36987.350000000006</v>
      </c>
      <c r="L759" s="497"/>
      <c r="M759" s="499"/>
    </row>
    <row r="760" spans="1:13" x14ac:dyDescent="0.25">
      <c r="A760" s="599"/>
      <c r="B760" s="545">
        <v>42649</v>
      </c>
      <c r="C760" s="497">
        <v>500</v>
      </c>
      <c r="D760" s="498">
        <v>15.97</v>
      </c>
      <c r="E760" s="499">
        <v>0</v>
      </c>
      <c r="F760" s="499">
        <f t="shared" si="106"/>
        <v>7985</v>
      </c>
      <c r="G760" s="496">
        <v>42695</v>
      </c>
      <c r="H760" s="513">
        <v>500</v>
      </c>
      <c r="I760" s="498">
        <v>16.45</v>
      </c>
      <c r="J760" s="499">
        <v>0.18</v>
      </c>
      <c r="K760" s="499">
        <f t="shared" si="105"/>
        <v>8224.82</v>
      </c>
      <c r="L760" s="497"/>
      <c r="M760" s="499"/>
    </row>
    <row r="761" spans="1:13" x14ac:dyDescent="0.25">
      <c r="A761" s="599"/>
      <c r="B761" s="545">
        <v>42649</v>
      </c>
      <c r="C761" s="497">
        <v>500</v>
      </c>
      <c r="D761" s="498">
        <v>15.84</v>
      </c>
      <c r="E761" s="499">
        <v>0</v>
      </c>
      <c r="F761" s="499">
        <f t="shared" si="106"/>
        <v>7920</v>
      </c>
      <c r="G761" s="496">
        <v>42696</v>
      </c>
      <c r="H761" s="513">
        <v>500</v>
      </c>
      <c r="I761" s="498">
        <v>16.54</v>
      </c>
      <c r="J761" s="499">
        <v>0.18</v>
      </c>
      <c r="K761" s="499">
        <f t="shared" si="105"/>
        <v>8269.82</v>
      </c>
      <c r="L761" s="497"/>
      <c r="M761" s="499"/>
    </row>
    <row r="762" spans="1:13" x14ac:dyDescent="0.25">
      <c r="A762" s="497"/>
      <c r="B762" s="545">
        <v>42649</v>
      </c>
      <c r="C762" s="497">
        <v>500</v>
      </c>
      <c r="D762" s="498">
        <v>16.079999999999998</v>
      </c>
      <c r="E762" s="499">
        <v>0</v>
      </c>
      <c r="F762" s="499">
        <f t="shared" si="106"/>
        <v>8039.9999999999991</v>
      </c>
      <c r="G762" s="496">
        <v>42697</v>
      </c>
      <c r="H762" s="513">
        <v>200</v>
      </c>
      <c r="I762" s="498">
        <v>16.79</v>
      </c>
      <c r="J762" s="499">
        <v>7.0000000000000007E-2</v>
      </c>
      <c r="K762" s="499">
        <f t="shared" si="105"/>
        <v>3357.93</v>
      </c>
      <c r="L762" s="497"/>
      <c r="M762" s="499"/>
    </row>
    <row r="763" spans="1:13" x14ac:dyDescent="0.25">
      <c r="A763" s="497"/>
      <c r="B763" s="545">
        <v>42650</v>
      </c>
      <c r="C763" s="497">
        <v>300</v>
      </c>
      <c r="D763" s="498">
        <v>15.75</v>
      </c>
      <c r="E763" s="499">
        <v>0</v>
      </c>
      <c r="F763" s="499">
        <f t="shared" si="106"/>
        <v>4725</v>
      </c>
      <c r="G763" s="496">
        <v>42697</v>
      </c>
      <c r="H763" s="513">
        <v>500</v>
      </c>
      <c r="I763" s="498">
        <v>16.59</v>
      </c>
      <c r="J763" s="499">
        <v>0.18</v>
      </c>
      <c r="K763" s="499">
        <f t="shared" si="105"/>
        <v>8294.82</v>
      </c>
      <c r="L763" s="497"/>
      <c r="M763" s="499"/>
    </row>
    <row r="764" spans="1:13" x14ac:dyDescent="0.25">
      <c r="A764" s="497"/>
      <c r="B764" s="545">
        <v>42650</v>
      </c>
      <c r="C764" s="497">
        <v>300</v>
      </c>
      <c r="D764" s="498">
        <v>15.58</v>
      </c>
      <c r="E764" s="499">
        <v>0</v>
      </c>
      <c r="F764" s="499">
        <f t="shared" si="106"/>
        <v>4674</v>
      </c>
      <c r="G764" s="496">
        <v>42704</v>
      </c>
      <c r="H764" s="513">
        <v>1000</v>
      </c>
      <c r="I764" s="498">
        <v>16.420000000000002</v>
      </c>
      <c r="J764" s="499">
        <v>0.36</v>
      </c>
      <c r="K764" s="499">
        <f t="shared" si="105"/>
        <v>16419.64</v>
      </c>
      <c r="L764" s="497"/>
      <c r="M764" s="499"/>
    </row>
    <row r="765" spans="1:13" x14ac:dyDescent="0.25">
      <c r="A765" s="497"/>
      <c r="B765" s="545">
        <v>42653</v>
      </c>
      <c r="C765" s="497">
        <v>394</v>
      </c>
      <c r="D765" s="498">
        <v>15.72</v>
      </c>
      <c r="E765" s="499">
        <v>0</v>
      </c>
      <c r="F765" s="499">
        <f t="shared" si="106"/>
        <v>6193.68</v>
      </c>
      <c r="G765" s="496">
        <v>42704</v>
      </c>
      <c r="H765" s="513">
        <v>300</v>
      </c>
      <c r="I765" s="498">
        <v>16.78</v>
      </c>
      <c r="J765" s="499">
        <v>1.61</v>
      </c>
      <c r="K765" s="499">
        <f t="shared" si="105"/>
        <v>5032.3900000000003</v>
      </c>
      <c r="L765" s="497"/>
      <c r="M765" s="499"/>
    </row>
    <row r="766" spans="1:13" x14ac:dyDescent="0.25">
      <c r="A766" s="497"/>
      <c r="B766" s="545">
        <v>42653</v>
      </c>
      <c r="C766" s="497">
        <v>6</v>
      </c>
      <c r="D766" s="498">
        <v>15.72</v>
      </c>
      <c r="E766" s="499">
        <v>0</v>
      </c>
      <c r="F766" s="499">
        <f t="shared" si="106"/>
        <v>94.320000000000007</v>
      </c>
      <c r="G766" s="496">
        <v>42704</v>
      </c>
      <c r="H766" s="513">
        <v>1000</v>
      </c>
      <c r="I766" s="498">
        <v>17.079999999999998</v>
      </c>
      <c r="J766" s="499">
        <v>0.37</v>
      </c>
      <c r="K766" s="499">
        <f t="shared" si="105"/>
        <v>17079.63</v>
      </c>
      <c r="L766" s="497"/>
      <c r="M766" s="499"/>
    </row>
    <row r="767" spans="1:13" x14ac:dyDescent="0.25">
      <c r="A767" s="497"/>
      <c r="B767" s="545">
        <v>42655</v>
      </c>
      <c r="C767" s="497">
        <v>22</v>
      </c>
      <c r="D767" s="498">
        <v>15.48</v>
      </c>
      <c r="E767" s="499">
        <v>0</v>
      </c>
      <c r="F767" s="499">
        <f>C767*D767+E767</f>
        <v>340.56</v>
      </c>
      <c r="G767" s="496">
        <v>42704</v>
      </c>
      <c r="H767" s="513">
        <v>1000</v>
      </c>
      <c r="I767" s="498">
        <v>17.32</v>
      </c>
      <c r="J767" s="499">
        <v>0.38</v>
      </c>
      <c r="K767" s="499">
        <f t="shared" si="105"/>
        <v>17319.62</v>
      </c>
      <c r="L767" s="497"/>
      <c r="M767" s="499"/>
    </row>
    <row r="768" spans="1:13" x14ac:dyDescent="0.25">
      <c r="A768" s="497"/>
      <c r="B768" s="545">
        <v>42655</v>
      </c>
      <c r="C768" s="497">
        <v>300</v>
      </c>
      <c r="D768" s="498">
        <v>15.48</v>
      </c>
      <c r="E768" s="499">
        <v>0</v>
      </c>
      <c r="F768" s="499">
        <f>C768*D768+E768</f>
        <v>4644</v>
      </c>
      <c r="G768" s="496">
        <v>42704</v>
      </c>
      <c r="H768" s="513">
        <v>500</v>
      </c>
      <c r="I768" s="498">
        <v>17.64</v>
      </c>
      <c r="J768" s="499">
        <v>0.19</v>
      </c>
      <c r="K768" s="499">
        <f t="shared" si="105"/>
        <v>8819.81</v>
      </c>
      <c r="L768" s="497"/>
      <c r="M768" s="499"/>
    </row>
    <row r="769" spans="1:13" x14ac:dyDescent="0.25">
      <c r="A769" s="600"/>
      <c r="B769" s="545">
        <v>42668</v>
      </c>
      <c r="C769" s="497">
        <v>500</v>
      </c>
      <c r="D769" s="498">
        <v>14.26</v>
      </c>
      <c r="E769" s="499">
        <v>-2.5</v>
      </c>
      <c r="F769" s="499">
        <f t="shared" ref="F769:F778" si="107">C769*D769+E769</f>
        <v>7127.5</v>
      </c>
      <c r="G769" s="496">
        <v>42705</v>
      </c>
      <c r="H769" s="513">
        <v>528</v>
      </c>
      <c r="I769" s="498">
        <v>18.7</v>
      </c>
      <c r="J769" s="499">
        <v>0.22</v>
      </c>
      <c r="K769" s="499">
        <f t="shared" si="105"/>
        <v>9873.380000000001</v>
      </c>
      <c r="L769" s="497"/>
      <c r="M769" s="499"/>
    </row>
    <row r="770" spans="1:13" x14ac:dyDescent="0.25">
      <c r="A770" s="600"/>
      <c r="B770" s="545">
        <v>42668</v>
      </c>
      <c r="C770" s="497">
        <v>500</v>
      </c>
      <c r="D770" s="498">
        <v>14.16</v>
      </c>
      <c r="E770" s="499">
        <v>0</v>
      </c>
      <c r="F770" s="499">
        <f t="shared" si="107"/>
        <v>7080</v>
      </c>
      <c r="G770" s="496">
        <v>42711</v>
      </c>
      <c r="H770" s="513">
        <v>500</v>
      </c>
      <c r="I770" s="498">
        <v>18.329999999999998</v>
      </c>
      <c r="J770" s="499">
        <v>0.2</v>
      </c>
      <c r="K770" s="499">
        <f t="shared" si="105"/>
        <v>9164.7999999999993</v>
      </c>
      <c r="L770" s="497"/>
      <c r="M770" s="499"/>
    </row>
    <row r="771" spans="1:13" x14ac:dyDescent="0.25">
      <c r="A771" s="600"/>
      <c r="B771" s="545">
        <v>42670</v>
      </c>
      <c r="C771" s="497">
        <v>500</v>
      </c>
      <c r="D771" s="498">
        <v>14.18</v>
      </c>
      <c r="E771" s="499">
        <v>0</v>
      </c>
      <c r="F771" s="499">
        <f t="shared" si="107"/>
        <v>7090</v>
      </c>
      <c r="G771" s="496">
        <v>42713</v>
      </c>
      <c r="H771" s="513">
        <v>500</v>
      </c>
      <c r="I771" s="498">
        <v>18.28</v>
      </c>
      <c r="J771" s="499">
        <v>0.2</v>
      </c>
      <c r="K771" s="499">
        <f t="shared" si="105"/>
        <v>9139.7999999999993</v>
      </c>
      <c r="L771" s="497"/>
      <c r="M771" s="499"/>
    </row>
    <row r="772" spans="1:13" x14ac:dyDescent="0.25">
      <c r="A772" s="600"/>
      <c r="B772" s="545">
        <v>42670</v>
      </c>
      <c r="C772" s="497">
        <v>500</v>
      </c>
      <c r="D772" s="498">
        <v>14.05</v>
      </c>
      <c r="E772" s="499">
        <v>0</v>
      </c>
      <c r="F772" s="499">
        <f t="shared" si="107"/>
        <v>7025</v>
      </c>
      <c r="G772" s="496">
        <v>42718</v>
      </c>
      <c r="H772" s="513">
        <v>200</v>
      </c>
      <c r="I772" s="498">
        <v>18.78</v>
      </c>
      <c r="J772" s="499">
        <v>0.08</v>
      </c>
      <c r="K772" s="499">
        <f t="shared" si="105"/>
        <v>3755.92</v>
      </c>
      <c r="L772" s="497"/>
      <c r="M772" s="499"/>
    </row>
    <row r="773" spans="1:13" x14ac:dyDescent="0.25">
      <c r="A773" s="600"/>
      <c r="B773" s="545">
        <v>42670</v>
      </c>
      <c r="C773" s="497">
        <v>500</v>
      </c>
      <c r="D773" s="498">
        <v>13.88</v>
      </c>
      <c r="E773" s="499">
        <v>0</v>
      </c>
      <c r="F773" s="499">
        <f t="shared" si="107"/>
        <v>6940</v>
      </c>
      <c r="G773" s="496">
        <v>42734</v>
      </c>
      <c r="H773" s="513">
        <v>1000</v>
      </c>
      <c r="I773" s="498">
        <v>17.72</v>
      </c>
      <c r="J773" s="499">
        <v>0.39</v>
      </c>
      <c r="K773" s="499">
        <f t="shared" si="105"/>
        <v>17719.61</v>
      </c>
      <c r="L773" s="497"/>
      <c r="M773" s="499"/>
    </row>
    <row r="774" spans="1:13" x14ac:dyDescent="0.25">
      <c r="A774" s="497"/>
      <c r="B774" s="545">
        <v>42671</v>
      </c>
      <c r="C774" s="497">
        <v>1000</v>
      </c>
      <c r="D774" s="498">
        <v>14.15</v>
      </c>
      <c r="E774" s="499">
        <v>0</v>
      </c>
      <c r="F774" s="499">
        <f t="shared" si="107"/>
        <v>14150</v>
      </c>
      <c r="G774" s="496">
        <v>42739</v>
      </c>
      <c r="H774" s="513">
        <v>500</v>
      </c>
      <c r="I774" s="498">
        <v>18.079999999999998</v>
      </c>
      <c r="J774" s="499">
        <v>0.2</v>
      </c>
      <c r="K774" s="499">
        <f t="shared" si="105"/>
        <v>9039.7999999999993</v>
      </c>
      <c r="L774" s="497"/>
      <c r="M774" s="499"/>
    </row>
    <row r="775" spans="1:13" x14ac:dyDescent="0.25">
      <c r="A775" s="497"/>
      <c r="B775" s="545">
        <v>42674</v>
      </c>
      <c r="C775" s="497">
        <v>300</v>
      </c>
      <c r="D775" s="498">
        <v>13.28</v>
      </c>
      <c r="E775" s="499">
        <v>-1.5</v>
      </c>
      <c r="F775" s="499">
        <f t="shared" si="107"/>
        <v>3982.5</v>
      </c>
      <c r="G775" s="496">
        <v>42748</v>
      </c>
      <c r="H775" s="513">
        <v>500</v>
      </c>
      <c r="I775" s="498">
        <v>17.48</v>
      </c>
      <c r="J775" s="499">
        <v>0.19</v>
      </c>
      <c r="K775" s="499">
        <f t="shared" si="105"/>
        <v>8739.81</v>
      </c>
      <c r="L775" s="497"/>
      <c r="M775" s="499"/>
    </row>
    <row r="776" spans="1:13" x14ac:dyDescent="0.25">
      <c r="A776" s="497"/>
      <c r="B776" s="545">
        <v>42674</v>
      </c>
      <c r="C776" s="497">
        <v>200</v>
      </c>
      <c r="D776" s="498">
        <v>13.15</v>
      </c>
      <c r="E776" s="499">
        <v>0.02</v>
      </c>
      <c r="F776" s="499">
        <f t="shared" si="107"/>
        <v>2630.02</v>
      </c>
      <c r="G776" s="496">
        <v>42761</v>
      </c>
      <c r="H776" s="513">
        <v>1000</v>
      </c>
      <c r="I776" s="498">
        <v>17.899999999999999</v>
      </c>
      <c r="J776" s="499">
        <v>0.39</v>
      </c>
      <c r="K776" s="499">
        <f t="shared" si="105"/>
        <v>17899.61</v>
      </c>
      <c r="L776" s="497"/>
      <c r="M776" s="499"/>
    </row>
    <row r="777" spans="1:13" x14ac:dyDescent="0.25">
      <c r="A777" s="497"/>
      <c r="B777" s="545">
        <v>42676</v>
      </c>
      <c r="C777" s="497">
        <v>200</v>
      </c>
      <c r="D777" s="498">
        <v>12.89</v>
      </c>
      <c r="E777" s="499">
        <v>0</v>
      </c>
      <c r="F777" s="499">
        <f t="shared" si="107"/>
        <v>2578</v>
      </c>
      <c r="G777" s="496">
        <v>42766</v>
      </c>
      <c r="H777" s="513">
        <v>300</v>
      </c>
      <c r="I777" s="498">
        <v>16.649999999999999</v>
      </c>
      <c r="J777" s="499">
        <v>0.11</v>
      </c>
      <c r="K777" s="499">
        <f t="shared" si="105"/>
        <v>4994.8900000000003</v>
      </c>
      <c r="L777" s="497"/>
      <c r="M777" s="499"/>
    </row>
    <row r="778" spans="1:13" x14ac:dyDescent="0.25">
      <c r="A778" s="497"/>
      <c r="B778" s="545">
        <v>42678</v>
      </c>
      <c r="C778" s="497">
        <v>500</v>
      </c>
      <c r="D778" s="498">
        <v>13.69</v>
      </c>
      <c r="E778" s="499">
        <v>0</v>
      </c>
      <c r="F778" s="499">
        <f t="shared" si="107"/>
        <v>6845</v>
      </c>
      <c r="G778" s="496">
        <v>42767</v>
      </c>
      <c r="H778" s="513">
        <v>612</v>
      </c>
      <c r="I778" s="498">
        <v>17.03</v>
      </c>
      <c r="J778" s="499">
        <v>0.23</v>
      </c>
      <c r="K778" s="499">
        <f t="shared" si="105"/>
        <v>10422.130000000001</v>
      </c>
      <c r="L778" s="497"/>
      <c r="M778" s="499"/>
    </row>
    <row r="779" spans="1:13" x14ac:dyDescent="0.25">
      <c r="A779" s="497"/>
      <c r="B779" s="545">
        <v>42678</v>
      </c>
      <c r="C779" s="497">
        <v>500</v>
      </c>
      <c r="D779" s="498">
        <v>13.69</v>
      </c>
      <c r="E779" s="499">
        <v>0</v>
      </c>
      <c r="F779" s="499">
        <f>C779*D779+E779</f>
        <v>6845</v>
      </c>
      <c r="G779" s="496">
        <v>42767</v>
      </c>
      <c r="H779" s="513">
        <v>288</v>
      </c>
      <c r="I779" s="498">
        <v>17.12</v>
      </c>
      <c r="J779" s="499">
        <v>0.11</v>
      </c>
      <c r="K779" s="499">
        <f t="shared" si="105"/>
        <v>4930.4500000000007</v>
      </c>
      <c r="L779" s="497"/>
      <c r="M779" s="499"/>
    </row>
    <row r="780" spans="1:13" x14ac:dyDescent="0.25">
      <c r="A780" s="497"/>
      <c r="B780" s="545">
        <v>42691</v>
      </c>
      <c r="C780" s="497">
        <v>150</v>
      </c>
      <c r="D780" s="498">
        <v>15.48</v>
      </c>
      <c r="E780" s="499">
        <v>0</v>
      </c>
      <c r="F780" s="499">
        <f t="shared" ref="F780:F796" si="108">C780*D780+E780</f>
        <v>2322</v>
      </c>
      <c r="G780" s="496">
        <v>42767</v>
      </c>
      <c r="H780" s="513">
        <v>700</v>
      </c>
      <c r="I780" s="498">
        <v>16.57</v>
      </c>
      <c r="J780" s="499">
        <v>0.25</v>
      </c>
      <c r="K780" s="499">
        <f t="shared" si="105"/>
        <v>11598.75</v>
      </c>
      <c r="L780" s="497"/>
      <c r="M780" s="499"/>
    </row>
    <row r="781" spans="1:13" x14ac:dyDescent="0.25">
      <c r="A781" s="497"/>
      <c r="B781" s="545">
        <v>42691</v>
      </c>
      <c r="C781" s="497">
        <v>300</v>
      </c>
      <c r="D781" s="498">
        <v>15.48</v>
      </c>
      <c r="E781" s="499">
        <v>0</v>
      </c>
      <c r="F781" s="499">
        <f t="shared" si="108"/>
        <v>4644</v>
      </c>
      <c r="G781" s="496">
        <v>42768</v>
      </c>
      <c r="H781" s="513">
        <v>200</v>
      </c>
      <c r="I781" s="498">
        <v>16.7</v>
      </c>
      <c r="J781" s="499">
        <v>7.0000000000000007E-2</v>
      </c>
      <c r="K781" s="499">
        <f t="shared" si="105"/>
        <v>3339.93</v>
      </c>
      <c r="L781" s="497"/>
      <c r="M781" s="499"/>
    </row>
    <row r="782" spans="1:13" x14ac:dyDescent="0.25">
      <c r="A782" s="497"/>
      <c r="B782" s="545">
        <v>42696</v>
      </c>
      <c r="C782" s="497">
        <v>1000</v>
      </c>
      <c r="D782" s="498">
        <v>16.12</v>
      </c>
      <c r="E782" s="499">
        <v>0</v>
      </c>
      <c r="F782" s="499">
        <f t="shared" si="108"/>
        <v>16120.000000000002</v>
      </c>
      <c r="G782" s="496">
        <v>42768</v>
      </c>
      <c r="H782" s="513">
        <v>500</v>
      </c>
      <c r="I782" s="498">
        <v>16.600000000000001</v>
      </c>
      <c r="J782" s="499">
        <v>-1.82</v>
      </c>
      <c r="K782" s="499">
        <f t="shared" si="105"/>
        <v>8301.82</v>
      </c>
      <c r="L782" s="497"/>
      <c r="M782" s="499"/>
    </row>
    <row r="783" spans="1:13" x14ac:dyDescent="0.25">
      <c r="A783" s="497"/>
      <c r="B783" s="545">
        <v>42699</v>
      </c>
      <c r="C783" s="497">
        <v>200</v>
      </c>
      <c r="D783" s="498">
        <v>16.28</v>
      </c>
      <c r="E783" s="499">
        <v>0</v>
      </c>
      <c r="F783" s="499">
        <f t="shared" si="108"/>
        <v>3256</v>
      </c>
      <c r="G783" s="496">
        <v>42768</v>
      </c>
      <c r="H783" s="513">
        <v>500</v>
      </c>
      <c r="I783" s="498">
        <v>16.75</v>
      </c>
      <c r="J783" s="499">
        <v>0.18</v>
      </c>
      <c r="K783" s="499">
        <f t="shared" si="105"/>
        <v>8374.82</v>
      </c>
      <c r="L783" s="497"/>
      <c r="M783" s="499"/>
    </row>
    <row r="784" spans="1:13" x14ac:dyDescent="0.25">
      <c r="A784" s="600"/>
      <c r="B784" s="545">
        <v>42699</v>
      </c>
      <c r="C784" s="497">
        <v>500</v>
      </c>
      <c r="D784" s="498">
        <v>16.16</v>
      </c>
      <c r="E784" s="499">
        <v>0</v>
      </c>
      <c r="F784" s="499">
        <f t="shared" si="108"/>
        <v>8080</v>
      </c>
      <c r="G784" s="496">
        <v>42769</v>
      </c>
      <c r="H784" s="601">
        <v>400</v>
      </c>
      <c r="I784" s="602">
        <v>16.95</v>
      </c>
      <c r="J784" s="603">
        <v>0.15</v>
      </c>
      <c r="K784" s="603">
        <f t="shared" si="105"/>
        <v>6779.85</v>
      </c>
      <c r="L784" s="497"/>
      <c r="M784" s="499"/>
    </row>
    <row r="785" spans="1:13" x14ac:dyDescent="0.25">
      <c r="A785" s="600"/>
      <c r="B785" s="545">
        <v>42702</v>
      </c>
      <c r="C785" s="497">
        <v>500</v>
      </c>
      <c r="D785" s="498">
        <v>16.059999999999999</v>
      </c>
      <c r="E785" s="499">
        <v>0</v>
      </c>
      <c r="F785" s="499">
        <f t="shared" si="108"/>
        <v>8029.9999999999991</v>
      </c>
      <c r="G785" s="496">
        <v>42769</v>
      </c>
      <c r="H785" s="601">
        <v>300</v>
      </c>
      <c r="I785" s="602">
        <v>17.32</v>
      </c>
      <c r="J785" s="603">
        <v>0.11</v>
      </c>
      <c r="K785" s="603">
        <f t="shared" si="105"/>
        <v>5195.8900000000003</v>
      </c>
      <c r="L785" s="497"/>
      <c r="M785" s="499"/>
    </row>
    <row r="786" spans="1:13" x14ac:dyDescent="0.25">
      <c r="A786" s="600"/>
      <c r="B786" s="545">
        <v>42702</v>
      </c>
      <c r="C786" s="497">
        <v>200</v>
      </c>
      <c r="D786" s="498">
        <v>15.8</v>
      </c>
      <c r="E786" s="499">
        <v>0</v>
      </c>
      <c r="F786" s="499">
        <f t="shared" si="108"/>
        <v>3160</v>
      </c>
      <c r="G786" s="496">
        <v>42781</v>
      </c>
      <c r="H786" s="513">
        <v>600</v>
      </c>
      <c r="I786" s="498">
        <v>16.52</v>
      </c>
      <c r="J786" s="499">
        <v>0.22</v>
      </c>
      <c r="K786" s="499">
        <f t="shared" si="105"/>
        <v>9911.7800000000007</v>
      </c>
      <c r="L786" s="497"/>
      <c r="M786" s="499"/>
    </row>
    <row r="787" spans="1:13" x14ac:dyDescent="0.25">
      <c r="A787" s="600"/>
      <c r="B787" s="545">
        <v>42702</v>
      </c>
      <c r="C787" s="497">
        <v>300</v>
      </c>
      <c r="D787" s="498">
        <v>15.65</v>
      </c>
      <c r="E787" s="499">
        <v>0</v>
      </c>
      <c r="F787" s="499">
        <f t="shared" si="108"/>
        <v>4695</v>
      </c>
      <c r="G787" s="496">
        <v>42781</v>
      </c>
      <c r="H787" s="513">
        <v>300</v>
      </c>
      <c r="I787" s="498">
        <v>16.440000000000001</v>
      </c>
      <c r="J787" s="499">
        <v>0.11</v>
      </c>
      <c r="K787" s="499">
        <f t="shared" si="105"/>
        <v>4931.8900000000003</v>
      </c>
      <c r="L787" s="497"/>
      <c r="M787" s="499"/>
    </row>
    <row r="788" spans="1:13" x14ac:dyDescent="0.25">
      <c r="A788" s="497"/>
      <c r="B788" s="545">
        <v>42703</v>
      </c>
      <c r="C788" s="497">
        <v>300</v>
      </c>
      <c r="D788" s="498">
        <v>14.78</v>
      </c>
      <c r="E788" s="499">
        <v>0</v>
      </c>
      <c r="F788" s="499">
        <f t="shared" si="108"/>
        <v>4434</v>
      </c>
      <c r="G788" s="496">
        <v>42782</v>
      </c>
      <c r="H788" s="513">
        <v>300</v>
      </c>
      <c r="I788" s="498">
        <v>17</v>
      </c>
      <c r="J788" s="499">
        <v>0.11</v>
      </c>
      <c r="K788" s="499">
        <f t="shared" si="105"/>
        <v>5099.8900000000003</v>
      </c>
      <c r="L788" s="497"/>
      <c r="M788" s="499"/>
    </row>
    <row r="789" spans="1:13" x14ac:dyDescent="0.25">
      <c r="A789" s="497"/>
      <c r="B789" s="545">
        <v>42705</v>
      </c>
      <c r="C789" s="497">
        <v>350</v>
      </c>
      <c r="D789" s="498">
        <v>17.600000000000001</v>
      </c>
      <c r="E789" s="499">
        <v>0</v>
      </c>
      <c r="F789" s="499">
        <f t="shared" si="108"/>
        <v>6160.0000000000009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42711</v>
      </c>
      <c r="C790" s="497">
        <v>500</v>
      </c>
      <c r="D790" s="498">
        <v>18.12</v>
      </c>
      <c r="E790" s="499">
        <v>0</v>
      </c>
      <c r="F790" s="499">
        <f t="shared" si="108"/>
        <v>9060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42713</v>
      </c>
      <c r="C791" s="497">
        <v>500</v>
      </c>
      <c r="D791" s="498">
        <v>18.12</v>
      </c>
      <c r="E791" s="499">
        <v>0</v>
      </c>
      <c r="F791" s="499">
        <f t="shared" si="108"/>
        <v>9060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42718</v>
      </c>
      <c r="C792" s="497">
        <v>200</v>
      </c>
      <c r="D792" s="498">
        <v>18.73</v>
      </c>
      <c r="E792" s="499">
        <v>-1</v>
      </c>
      <c r="F792" s="499">
        <f t="shared" si="108"/>
        <v>3745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42733</v>
      </c>
      <c r="C793" s="497">
        <v>1000</v>
      </c>
      <c r="D793" s="498">
        <v>17.64</v>
      </c>
      <c r="E793" s="499">
        <v>-1.5</v>
      </c>
      <c r="F793" s="499">
        <f t="shared" si="108"/>
        <v>17638.5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>
        <v>42734</v>
      </c>
      <c r="C794" s="497">
        <v>1000</v>
      </c>
      <c r="D794" s="498">
        <v>17.329999999999998</v>
      </c>
      <c r="E794" s="499">
        <v>0</v>
      </c>
      <c r="F794" s="499">
        <f t="shared" si="108"/>
        <v>17330</v>
      </c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>
        <v>42741</v>
      </c>
      <c r="C795" s="497">
        <v>500</v>
      </c>
      <c r="D795" s="498">
        <v>17.88</v>
      </c>
      <c r="E795" s="499">
        <v>0</v>
      </c>
      <c r="F795" s="499">
        <f t="shared" si="108"/>
        <v>8940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42748</v>
      </c>
      <c r="C796" s="497">
        <v>500</v>
      </c>
      <c r="D796" s="498">
        <v>17.260000000000002</v>
      </c>
      <c r="E796" s="499">
        <v>0</v>
      </c>
      <c r="F796" s="499">
        <f t="shared" si="108"/>
        <v>8630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599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599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599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15" t="s">
        <v>81</v>
      </c>
      <c r="B820" s="604"/>
      <c r="C820" s="538">
        <f>SUM(C559:C819)</f>
        <v>133812</v>
      </c>
      <c r="D820" s="517"/>
      <c r="E820" s="517"/>
      <c r="F820" s="517">
        <f>SUM(F559:F819)</f>
        <v>1899450.8389999999</v>
      </c>
      <c r="G820" s="516"/>
      <c r="H820" s="538">
        <f>SUM(H559:H819)</f>
        <v>133812</v>
      </c>
      <c r="I820" s="605"/>
      <c r="J820" s="517"/>
      <c r="K820" s="517">
        <f>SUM(K559:K819)</f>
        <v>1911314.2100000016</v>
      </c>
      <c r="L820" s="516"/>
      <c r="M820" s="517">
        <f>SUM(M559:M569)</f>
        <v>2752.2000000000003</v>
      </c>
    </row>
    <row r="821" spans="1:13" ht="15.75" thickBot="1" x14ac:dyDescent="0.3">
      <c r="A821" s="518" t="s">
        <v>193</v>
      </c>
      <c r="B821" s="606"/>
      <c r="C821" s="520">
        <f>SumByColor($A$105, C559:C819)</f>
        <v>0</v>
      </c>
      <c r="D821" s="520"/>
      <c r="E821" s="520"/>
      <c r="F821" s="521">
        <f>SumByColor($A$105, F559:F819)</f>
        <v>0</v>
      </c>
      <c r="G821" s="520"/>
      <c r="H821" s="520">
        <f>SumByColor($A$105, H559:H819)</f>
        <v>0</v>
      </c>
      <c r="I821" s="520"/>
      <c r="J821" s="521"/>
      <c r="K821" s="521">
        <f>SumByColor($A$105, K559:K819)</f>
        <v>0</v>
      </c>
      <c r="L821" s="520"/>
      <c r="M821" s="521">
        <f>SumByColor($A$105, M559:M819)</f>
        <v>0</v>
      </c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</sheetData>
  <mergeCells count="4">
    <mergeCell ref="O23:P23"/>
    <mergeCell ref="A80:A82"/>
    <mergeCell ref="A87:A90"/>
    <mergeCell ref="A96:A99"/>
  </mergeCells>
  <conditionalFormatting sqref="F305:F323 H305:H323 H458 F458 H529:H553 F529:F553 F127:F216 H127:H216 H269:H273 F269:F273 K109:K279 F283:F286 H283:H286 K284:K286 K293:K295 H293:H295 F293:F295">
    <cfRule type="expression" dxfId="2246" priority="179">
      <formula>F109&gt;0</formula>
    </cfRule>
    <cfRule type="expression" dxfId="2245" priority="180">
      <formula>F109&lt;0</formula>
    </cfRule>
  </conditionalFormatting>
  <conditionalFormatting sqref="O24:O6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4">
      <iconSet iconSet="3Arrows">
        <cfvo type="percent" val="0"/>
        <cfvo type="num" val="0"/>
        <cfvo type="num" val="0"/>
      </iconSet>
    </cfRule>
  </conditionalFormatting>
  <conditionalFormatting sqref="F298:F304">
    <cfRule type="expression" dxfId="2244" priority="172">
      <formula>F298&gt;0</formula>
    </cfRule>
    <cfRule type="expression" dxfId="2243" priority="173">
      <formula>F298&lt;0</formula>
    </cfRule>
  </conditionalFormatting>
  <conditionalFormatting sqref="H298:H304">
    <cfRule type="expression" dxfId="2242" priority="168">
      <formula>H298&gt;0</formula>
    </cfRule>
    <cfRule type="expression" dxfId="2241" priority="169">
      <formula>H298&lt;0</formula>
    </cfRule>
  </conditionalFormatting>
  <conditionalFormatting sqref="Q8">
    <cfRule type="expression" dxfId="2240" priority="154">
      <formula>Q8&gt;0</formula>
    </cfRule>
    <cfRule type="expression" dxfId="2239" priority="155">
      <formula>Q8&lt;0</formula>
    </cfRule>
  </conditionalFormatting>
  <conditionalFormatting sqref="Q7">
    <cfRule type="expression" dxfId="2238" priority="156">
      <formula>Q7&gt;0</formula>
    </cfRule>
    <cfRule type="expression" dxfId="2237" priority="157">
      <formula>Q7&lt;0</formula>
    </cfRule>
  </conditionalFormatting>
  <conditionalFormatting sqref="F406:F412">
    <cfRule type="expression" dxfId="2236" priority="128">
      <formula>F406&gt;0</formula>
    </cfRule>
    <cfRule type="expression" dxfId="2235" priority="129">
      <formula>F406&lt;0</formula>
    </cfRule>
  </conditionalFormatting>
  <conditionalFormatting sqref="F331:F349 H331:H349">
    <cfRule type="expression" dxfId="2234" priority="150">
      <formula>F331&gt;0</formula>
    </cfRule>
    <cfRule type="expression" dxfId="2233" priority="151">
      <formula>F331&lt;0</formula>
    </cfRule>
  </conditionalFormatting>
  <conditionalFormatting sqref="F324:F330">
    <cfRule type="expression" dxfId="2232" priority="148">
      <formula>F324&gt;0</formula>
    </cfRule>
    <cfRule type="expression" dxfId="2231" priority="149">
      <formula>F324&lt;0</formula>
    </cfRule>
  </conditionalFormatting>
  <conditionalFormatting sqref="H324:H330">
    <cfRule type="expression" dxfId="2230" priority="146">
      <formula>H324&gt;0</formula>
    </cfRule>
    <cfRule type="expression" dxfId="2229" priority="147">
      <formula>H324&lt;0</formula>
    </cfRule>
  </conditionalFormatting>
  <conditionalFormatting sqref="F357:F375 H357:H375">
    <cfRule type="expression" dxfId="2228" priority="144">
      <formula>F357&gt;0</formula>
    </cfRule>
    <cfRule type="expression" dxfId="2227" priority="145">
      <formula>F357&lt;0</formula>
    </cfRule>
  </conditionalFormatting>
  <conditionalFormatting sqref="F350:F356">
    <cfRule type="expression" dxfId="2226" priority="142">
      <formula>F350&gt;0</formula>
    </cfRule>
    <cfRule type="expression" dxfId="2225" priority="143">
      <formula>F350&lt;0</formula>
    </cfRule>
  </conditionalFormatting>
  <conditionalFormatting sqref="H350:H356">
    <cfRule type="expression" dxfId="2224" priority="140">
      <formula>H350&gt;0</formula>
    </cfRule>
    <cfRule type="expression" dxfId="2223" priority="141">
      <formula>H350&lt;0</formula>
    </cfRule>
  </conditionalFormatting>
  <conditionalFormatting sqref="F383:F400 H383:H400">
    <cfRule type="expression" dxfId="2222" priority="138">
      <formula>F383&gt;0</formula>
    </cfRule>
    <cfRule type="expression" dxfId="2221" priority="139">
      <formula>F383&lt;0</formula>
    </cfRule>
  </conditionalFormatting>
  <conditionalFormatting sqref="F376:F382">
    <cfRule type="expression" dxfId="2220" priority="136">
      <formula>F376&gt;0</formula>
    </cfRule>
    <cfRule type="expression" dxfId="2219" priority="137">
      <formula>F376&lt;0</formula>
    </cfRule>
  </conditionalFormatting>
  <conditionalFormatting sqref="H376:H382">
    <cfRule type="expression" dxfId="2218" priority="134">
      <formula>H376&gt;0</formula>
    </cfRule>
    <cfRule type="expression" dxfId="2217" priority="135">
      <formula>H376&lt;0</formula>
    </cfRule>
  </conditionalFormatting>
  <conditionalFormatting sqref="F401:F405 H401:H405">
    <cfRule type="expression" dxfId="2216" priority="132">
      <formula>F401&gt;0</formula>
    </cfRule>
    <cfRule type="expression" dxfId="2215" priority="133">
      <formula>F401&lt;0</formula>
    </cfRule>
  </conditionalFormatting>
  <conditionalFormatting sqref="F413:F428 H413:H428">
    <cfRule type="expression" dxfId="2214" priority="130">
      <formula>F413&gt;0</formula>
    </cfRule>
    <cfRule type="expression" dxfId="2213" priority="131">
      <formula>F413&lt;0</formula>
    </cfRule>
  </conditionalFormatting>
  <conditionalFormatting sqref="H406:H412">
    <cfRule type="expression" dxfId="2212" priority="126">
      <formula>H406&gt;0</formula>
    </cfRule>
    <cfRule type="expression" dxfId="2211" priority="127">
      <formula>H406&lt;0</formula>
    </cfRule>
  </conditionalFormatting>
  <conditionalFormatting sqref="F429 H429">
    <cfRule type="expression" dxfId="2210" priority="124">
      <formula>F429&gt;0</formula>
    </cfRule>
    <cfRule type="expression" dxfId="2209" priority="125">
      <formula>F429&lt;0</formula>
    </cfRule>
  </conditionalFormatting>
  <conditionalFormatting sqref="F430:F434 H430:H434">
    <cfRule type="expression" dxfId="2208" priority="122">
      <formula>F430&gt;0</formula>
    </cfRule>
    <cfRule type="expression" dxfId="2207" priority="123">
      <formula>F430&lt;0</formula>
    </cfRule>
  </conditionalFormatting>
  <conditionalFormatting sqref="F442:F457 H442:H457">
    <cfRule type="expression" dxfId="2206" priority="120">
      <formula>F442&gt;0</formula>
    </cfRule>
    <cfRule type="expression" dxfId="2205" priority="121">
      <formula>F442&lt;0</formula>
    </cfRule>
  </conditionalFormatting>
  <conditionalFormatting sqref="F435:F441">
    <cfRule type="expression" dxfId="2204" priority="118">
      <formula>F435&gt;0</formula>
    </cfRule>
    <cfRule type="expression" dxfId="2203" priority="119">
      <formula>F435&lt;0</formula>
    </cfRule>
  </conditionalFormatting>
  <conditionalFormatting sqref="H435:H441">
    <cfRule type="expression" dxfId="2202" priority="116">
      <formula>H435&gt;0</formula>
    </cfRule>
    <cfRule type="expression" dxfId="2201" priority="117">
      <formula>H435&lt;0</formula>
    </cfRule>
  </conditionalFormatting>
  <conditionalFormatting sqref="F459:F464 H459:H464">
    <cfRule type="expression" dxfId="2200" priority="114">
      <formula>F459&gt;0</formula>
    </cfRule>
    <cfRule type="expression" dxfId="2199" priority="115">
      <formula>F459&lt;0</formula>
    </cfRule>
  </conditionalFormatting>
  <conditionalFormatting sqref="F465 H465">
    <cfRule type="expression" dxfId="2198" priority="112">
      <formula>F465&gt;0</formula>
    </cfRule>
    <cfRule type="expression" dxfId="2197" priority="113">
      <formula>F465&lt;0</formula>
    </cfRule>
  </conditionalFormatting>
  <conditionalFormatting sqref="F466:F470 H466:H470">
    <cfRule type="expression" dxfId="2196" priority="110">
      <formula>F466&gt;0</formula>
    </cfRule>
    <cfRule type="expression" dxfId="2195" priority="111">
      <formula>F466&lt;0</formula>
    </cfRule>
  </conditionalFormatting>
  <conditionalFormatting sqref="F478:F493 H478:H493">
    <cfRule type="expression" dxfId="2194" priority="108">
      <formula>F478&gt;0</formula>
    </cfRule>
    <cfRule type="expression" dxfId="2193" priority="109">
      <formula>F478&lt;0</formula>
    </cfRule>
  </conditionalFormatting>
  <conditionalFormatting sqref="F471:F477">
    <cfRule type="expression" dxfId="2192" priority="106">
      <formula>F471&gt;0</formula>
    </cfRule>
    <cfRule type="expression" dxfId="2191" priority="107">
      <formula>F471&lt;0</formula>
    </cfRule>
  </conditionalFormatting>
  <conditionalFormatting sqref="H471:H477">
    <cfRule type="expression" dxfId="2190" priority="104">
      <formula>H471&gt;0</formula>
    </cfRule>
    <cfRule type="expression" dxfId="2189" priority="105">
      <formula>H471&lt;0</formula>
    </cfRule>
  </conditionalFormatting>
  <conditionalFormatting sqref="F494:F499 H494:H499">
    <cfRule type="expression" dxfId="2188" priority="102">
      <formula>F494&gt;0</formula>
    </cfRule>
    <cfRule type="expression" dxfId="2187" priority="103">
      <formula>F494&lt;0</formula>
    </cfRule>
  </conditionalFormatting>
  <conditionalFormatting sqref="F500 H500">
    <cfRule type="expression" dxfId="2186" priority="100">
      <formula>F500&gt;0</formula>
    </cfRule>
    <cfRule type="expression" dxfId="2185" priority="101">
      <formula>F500&lt;0</formula>
    </cfRule>
  </conditionalFormatting>
  <conditionalFormatting sqref="F501:F505 H501:H505">
    <cfRule type="expression" dxfId="2184" priority="98">
      <formula>F501&gt;0</formula>
    </cfRule>
    <cfRule type="expression" dxfId="2183" priority="99">
      <formula>F501&lt;0</formula>
    </cfRule>
  </conditionalFormatting>
  <conditionalFormatting sqref="F513:F528 H513:H528">
    <cfRule type="expression" dxfId="2182" priority="96">
      <formula>F513&gt;0</formula>
    </cfRule>
    <cfRule type="expression" dxfId="2181" priority="97">
      <formula>F513&lt;0</formula>
    </cfRule>
  </conditionalFormatting>
  <conditionalFormatting sqref="F506:F512">
    <cfRule type="expression" dxfId="2180" priority="94">
      <formula>F506&gt;0</formula>
    </cfRule>
    <cfRule type="expression" dxfId="2179" priority="95">
      <formula>F506&lt;0</formula>
    </cfRule>
  </conditionalFormatting>
  <conditionalFormatting sqref="H506:H512">
    <cfRule type="expression" dxfId="2178" priority="92">
      <formula>H506&gt;0</formula>
    </cfRule>
    <cfRule type="expression" dxfId="2177" priority="93">
      <formula>H506&lt;0</formula>
    </cfRule>
  </conditionalFormatting>
  <conditionalFormatting sqref="M557">
    <cfRule type="expression" dxfId="2176" priority="90">
      <formula>M557&gt;0</formula>
    </cfRule>
    <cfRule type="expression" dxfId="2175" priority="91">
      <formula>M557&lt;0</formula>
    </cfRule>
  </conditionalFormatting>
  <conditionalFormatting sqref="F115:F126">
    <cfRule type="expression" dxfId="2174" priority="86">
      <formula>F115&gt;0</formula>
    </cfRule>
    <cfRule type="expression" dxfId="2173" priority="87">
      <formula>F115&lt;0</formula>
    </cfRule>
  </conditionalFormatting>
  <conditionalFormatting sqref="H115:H126">
    <cfRule type="expression" dxfId="2172" priority="84">
      <formula>H115&gt;0</formula>
    </cfRule>
    <cfRule type="expression" dxfId="2171" priority="85">
      <formula>H115&lt;0</formula>
    </cfRule>
  </conditionalFormatting>
  <conditionalFormatting sqref="F109:F114 H109:H114">
    <cfRule type="expression" dxfId="2170" priority="82">
      <formula>F109&gt;0</formula>
    </cfRule>
    <cfRule type="expression" dxfId="2169" priority="83">
      <formula>F109&lt;0</formula>
    </cfRule>
  </conditionalFormatting>
  <conditionalFormatting sqref="J111">
    <cfRule type="expression" dxfId="2168" priority="80">
      <formula>J111&gt;0</formula>
    </cfRule>
    <cfRule type="expression" dxfId="2167" priority="81">
      <formula>J111&lt;0</formula>
    </cfRule>
  </conditionalFormatting>
  <conditionalFormatting sqref="J112:J118">
    <cfRule type="expression" dxfId="2166" priority="78">
      <formula>J112&gt;0</formula>
    </cfRule>
    <cfRule type="expression" dxfId="2165" priority="79">
      <formula>J112&lt;0</formula>
    </cfRule>
  </conditionalFormatting>
  <conditionalFormatting sqref="L111:L193 L200 L202">
    <cfRule type="expression" dxfId="2164" priority="74">
      <formula>L111&gt;0</formula>
    </cfRule>
    <cfRule type="expression" dxfId="2163" priority="75">
      <formula>L111&lt;0</formula>
    </cfRule>
  </conditionalFormatting>
  <conditionalFormatting sqref="Q10">
    <cfRule type="expression" dxfId="2162" priority="72">
      <formula>Q10&gt;0</formula>
    </cfRule>
    <cfRule type="expression" dxfId="2161" priority="73">
      <formula>Q10&lt;0</formula>
    </cfRule>
  </conditionalFormatting>
  <conditionalFormatting sqref="H222:H224 F222:F224">
    <cfRule type="expression" dxfId="2160" priority="69">
      <formula>F222&gt;0</formula>
    </cfRule>
    <cfRule type="expression" dxfId="2159" priority="70">
      <formula>F222&lt;0</formula>
    </cfRule>
  </conditionalFormatting>
  <conditionalFormatting sqref="H218:H220 F218:F220">
    <cfRule type="expression" dxfId="2158" priority="67">
      <formula>F218&gt;0</formula>
    </cfRule>
    <cfRule type="expression" dxfId="2157" priority="68">
      <formula>F218&lt;0</formula>
    </cfRule>
  </conditionalFormatting>
  <conditionalFormatting sqref="H217 F217">
    <cfRule type="expression" dxfId="2156" priority="65">
      <formula>F217&gt;0</formula>
    </cfRule>
    <cfRule type="expression" dxfId="2155" priority="66">
      <formula>F217&lt;0</formula>
    </cfRule>
  </conditionalFormatting>
  <conditionalFormatting sqref="H221 F221">
    <cfRule type="expression" dxfId="2154" priority="63">
      <formula>F221&gt;0</formula>
    </cfRule>
    <cfRule type="expression" dxfId="2153" priority="64">
      <formula>F221&lt;0</formula>
    </cfRule>
  </conditionalFormatting>
  <conditionalFormatting sqref="H227:H230 F227:F230">
    <cfRule type="expression" dxfId="2152" priority="59">
      <formula>F227&gt;0</formula>
    </cfRule>
    <cfRule type="expression" dxfId="2151" priority="60">
      <formula>F227&lt;0</formula>
    </cfRule>
  </conditionalFormatting>
  <conditionalFormatting sqref="H225:H226 F225:F226">
    <cfRule type="expression" dxfId="2150" priority="57">
      <formula>F225&gt;0</formula>
    </cfRule>
    <cfRule type="expression" dxfId="2149" priority="58">
      <formula>F225&lt;0</formula>
    </cfRule>
  </conditionalFormatting>
  <conditionalFormatting sqref="H252 F252">
    <cfRule type="expression" dxfId="2148" priority="55">
      <formula>F252&gt;0</formula>
    </cfRule>
    <cfRule type="expression" dxfId="2147" priority="56">
      <formula>F252&lt;0</formula>
    </cfRule>
  </conditionalFormatting>
  <conditionalFormatting sqref="H233:H235 F233:F235">
    <cfRule type="expression" dxfId="2146" priority="53">
      <formula>F233&gt;0</formula>
    </cfRule>
    <cfRule type="expression" dxfId="2145" priority="54">
      <formula>F233&lt;0</formula>
    </cfRule>
  </conditionalFormatting>
  <conditionalFormatting sqref="H231:H232 F231:F232">
    <cfRule type="expression" dxfId="2144" priority="51">
      <formula>F231&gt;0</formula>
    </cfRule>
    <cfRule type="expression" dxfId="2143" priority="52">
      <formula>F231&lt;0</formula>
    </cfRule>
  </conditionalFormatting>
  <conditionalFormatting sqref="H245:H247 F245:F247">
    <cfRule type="expression" dxfId="2142" priority="49">
      <formula>F245&gt;0</formula>
    </cfRule>
    <cfRule type="expression" dxfId="2141" priority="50">
      <formula>F245&lt;0</formula>
    </cfRule>
  </conditionalFormatting>
  <conditionalFormatting sqref="H244 F244">
    <cfRule type="expression" dxfId="2140" priority="47">
      <formula>F244&gt;0</formula>
    </cfRule>
    <cfRule type="expression" dxfId="2139" priority="48">
      <formula>F244&lt;0</formula>
    </cfRule>
  </conditionalFormatting>
  <conditionalFormatting sqref="H241:H243 F241:F243">
    <cfRule type="expression" dxfId="2138" priority="45">
      <formula>F241&gt;0</formula>
    </cfRule>
    <cfRule type="expression" dxfId="2137" priority="46">
      <formula>F241&lt;0</formula>
    </cfRule>
  </conditionalFormatting>
  <conditionalFormatting sqref="H240 F240">
    <cfRule type="expression" dxfId="2136" priority="43">
      <formula>F240&gt;0</formula>
    </cfRule>
    <cfRule type="expression" dxfId="2135" priority="44">
      <formula>F240&lt;0</formula>
    </cfRule>
  </conditionalFormatting>
  <conditionalFormatting sqref="H237:H239 F237:F239">
    <cfRule type="expression" dxfId="2134" priority="41">
      <formula>F237&gt;0</formula>
    </cfRule>
    <cfRule type="expression" dxfId="2133" priority="42">
      <formula>F237&lt;0</formula>
    </cfRule>
  </conditionalFormatting>
  <conditionalFormatting sqref="H236 F236">
    <cfRule type="expression" dxfId="2132" priority="39">
      <formula>F236&gt;0</formula>
    </cfRule>
    <cfRule type="expression" dxfId="2131" priority="40">
      <formula>F236&lt;0</formula>
    </cfRule>
  </conditionalFormatting>
  <conditionalFormatting sqref="H249:H251 F249:F251">
    <cfRule type="expression" dxfId="2130" priority="37">
      <formula>F249&gt;0</formula>
    </cfRule>
    <cfRule type="expression" dxfId="2129" priority="38">
      <formula>F249&lt;0</formula>
    </cfRule>
  </conditionalFormatting>
  <conditionalFormatting sqref="H248 F248">
    <cfRule type="expression" dxfId="2128" priority="35">
      <formula>F248&gt;0</formula>
    </cfRule>
    <cfRule type="expression" dxfId="2127" priority="36">
      <formula>F248&lt;0</formula>
    </cfRule>
  </conditionalFormatting>
  <conditionalFormatting sqref="H256 F256">
    <cfRule type="expression" dxfId="2126" priority="31">
      <formula>F256&gt;0</formula>
    </cfRule>
    <cfRule type="expression" dxfId="2125" priority="32">
      <formula>F256&lt;0</formula>
    </cfRule>
  </conditionalFormatting>
  <conditionalFormatting sqref="H253:H255 F253:F255">
    <cfRule type="expression" dxfId="2124" priority="29">
      <formula>F253&gt;0</formula>
    </cfRule>
    <cfRule type="expression" dxfId="2123" priority="30">
      <formula>F253&lt;0</formula>
    </cfRule>
  </conditionalFormatting>
  <conditionalFormatting sqref="H267:H268 F267:F268">
    <cfRule type="expression" dxfId="2122" priority="27">
      <formula>F267&gt;0</formula>
    </cfRule>
    <cfRule type="expression" dxfId="2121" priority="28">
      <formula>F267&lt;0</formula>
    </cfRule>
  </conditionalFormatting>
  <conditionalFormatting sqref="H263:H266 F263:F266">
    <cfRule type="expression" dxfId="2120" priority="23">
      <formula>F263&gt;0</formula>
    </cfRule>
    <cfRule type="expression" dxfId="2119" priority="24">
      <formula>F263&lt;0</formula>
    </cfRule>
  </conditionalFormatting>
  <conditionalFormatting sqref="H261:H262 F261:F262">
    <cfRule type="expression" dxfId="2118" priority="21">
      <formula>F261&gt;0</formula>
    </cfRule>
    <cfRule type="expression" dxfId="2117" priority="22">
      <formula>F261&lt;0</formula>
    </cfRule>
  </conditionalFormatting>
  <conditionalFormatting sqref="H257:H260 F257:F260">
    <cfRule type="expression" dxfId="2116" priority="17">
      <formula>F257&gt;0</formula>
    </cfRule>
    <cfRule type="expression" dxfId="2115" priority="18">
      <formula>F257&lt;0</formula>
    </cfRule>
  </conditionalFormatting>
  <conditionalFormatting sqref="F276:F279 H276:H279">
    <cfRule type="expression" dxfId="2114" priority="15">
      <formula>F276&gt;0</formula>
    </cfRule>
    <cfRule type="expression" dxfId="2113" priority="16">
      <formula>F276&lt;0</formula>
    </cfRule>
  </conditionalFormatting>
  <conditionalFormatting sqref="F274:F275 H274:H275">
    <cfRule type="expression" dxfId="2112" priority="13">
      <formula>F274&gt;0</formula>
    </cfRule>
    <cfRule type="expression" dxfId="2111" priority="14">
      <formula>F274&lt;0</formula>
    </cfRule>
  </conditionalFormatting>
  <conditionalFormatting sqref="F280:F282 H280:H282 K280:K283">
    <cfRule type="expression" dxfId="2110" priority="7">
      <formula>F280&gt;0</formula>
    </cfRule>
    <cfRule type="expression" dxfId="2109" priority="8">
      <formula>F280&lt;0</formula>
    </cfRule>
  </conditionalFormatting>
  <conditionalFormatting sqref="H287:H289 F287:F289 K287:K290">
    <cfRule type="expression" dxfId="2108" priority="3">
      <formula>F287&gt;0</formula>
    </cfRule>
    <cfRule type="expression" dxfId="2107" priority="4">
      <formula>F287&lt;0</formula>
    </cfRule>
  </conditionalFormatting>
  <conditionalFormatting sqref="K291:K292 H290:H292 F290:F292">
    <cfRule type="expression" dxfId="2106" priority="1">
      <formula>F290&gt;0</formula>
    </cfRule>
    <cfRule type="expression" dxfId="2105" priority="2">
      <formula>F290&lt;0</formula>
    </cfRule>
  </conditionalFormatting>
  <hyperlinks>
    <hyperlink ref="A3" location="ACTIVE!A1" display="Back"/>
    <hyperlink ref="A5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279</v>
      </c>
      <c r="AJ2">
        <f>$Q$2*$Q$4</f>
        <v>6833.9400000000005</v>
      </c>
      <c r="AK2">
        <f ca="1">AJ2*EXP(-$X$2 * AI2/365.25)</f>
        <v>6833.9400000000005</v>
      </c>
      <c r="AM2" s="2">
        <f>Q10</f>
        <v>0</v>
      </c>
      <c r="AO2">
        <f ca="1" xml:space="preserve"> (SUM(AB:AB) - SUM(AE:AE) - SUM(AH:AH) - SUM(AK:AK))/SUM(AB:AB)</f>
        <v>7.7037918129333666E-2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13.602750000000002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11.389900000000001</v>
      </c>
      <c r="R4" s="495">
        <v>1.06E-2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6833.9400000000005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8161.6500000000015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-1327.7100000000009</v>
      </c>
      <c r="R7">
        <v>400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-1327.7100000000009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-0.16267666464501673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B11" s="474">
        <v>43367</v>
      </c>
      <c r="C11" s="4">
        <v>200</v>
      </c>
      <c r="D11" s="3">
        <v>11.75</v>
      </c>
      <c r="E11" s="3">
        <v>0</v>
      </c>
      <c r="F11" s="3">
        <f t="shared" si="0"/>
        <v>2350</v>
      </c>
      <c r="H11" s="70"/>
      <c r="O11" s="11" t="s">
        <v>176</v>
      </c>
      <c r="P11" s="33"/>
      <c r="Q11" s="134">
        <f>R11*4/Q4</f>
        <v>4.2142600022827235E-2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272</v>
      </c>
      <c r="AA11" s="2">
        <f t="shared" si="2"/>
        <v>2350</v>
      </c>
      <c r="AB11">
        <f t="shared" si="3"/>
        <v>2350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1260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 s="2">
        <f>Q4/0.95</f>
        <v>11.989368421052633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SUM(C2:C11)</f>
        <v>1250</v>
      </c>
      <c r="D18" s="18"/>
      <c r="E18" s="18"/>
      <c r="F18" s="18">
        <f>SUM(F2:F11)</f>
        <v>17234.5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1" t="s">
        <v>78</v>
      </c>
      <c r="P20" s="871"/>
      <c r="W20" s="134"/>
    </row>
    <row r="21" spans="1:34" ht="15.75" thickTop="1" x14ac:dyDescent="0.25">
      <c r="O21" s="81">
        <v>1.1000000000000001</v>
      </c>
      <c r="P21" s="81">
        <f>O21*$Q$4</f>
        <v>12.528890000000002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12.414991000000002</v>
      </c>
      <c r="W22" s="134"/>
    </row>
    <row r="23" spans="1:34" x14ac:dyDescent="0.25">
      <c r="O23" s="81">
        <v>1.08</v>
      </c>
      <c r="P23" s="81">
        <f t="shared" si="10"/>
        <v>12.301092000000002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12.187193000000002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12.073294000000001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11.959395000000001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11.845496000000001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11.731597000000001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11.617698000000001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11.503799000000001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11.389900000000001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11.276001000000001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11.162102000000001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11.048203000000001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10.934304000000001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10.820405000000001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10.706506000000001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10.592607000000001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10.478708000000001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10.364809000000001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10.250910000000001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>C48*(E48-D48)</f>
        <v>-827.99999999999943</v>
      </c>
      <c r="G48" s="39">
        <f>D48*C48</f>
        <v>5812</v>
      </c>
      <c r="H48" s="222">
        <f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>C49*(E49-D49)</f>
        <v>-943.99999999999977</v>
      </c>
      <c r="G49" s="39">
        <f>D49*C49</f>
        <v>5812</v>
      </c>
      <c r="H49" s="222">
        <f>(E49-D49)/D49</f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>C50*(E50-D50)</f>
        <v>-1117.68</v>
      </c>
      <c r="G50" s="39">
        <f>D50*C50</f>
        <v>8161.68</v>
      </c>
      <c r="H50" s="222">
        <f>(E50-D50)/D50</f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104" priority="25">
      <formula>F56&gt;0</formula>
    </cfRule>
    <cfRule type="expression" dxfId="2103" priority="26">
      <formula>F56&lt;0</formula>
    </cfRule>
  </conditionalFormatting>
  <conditionalFormatting sqref="Q7">
    <cfRule type="expression" dxfId="2102" priority="23">
      <formula>Q7&gt;0</formula>
    </cfRule>
    <cfRule type="expression" dxfId="2101" priority="24">
      <formula>Q7&lt;0</formula>
    </cfRule>
  </conditionalFormatting>
  <conditionalFormatting sqref="Q8">
    <cfRule type="expression" dxfId="2100" priority="21">
      <formula>Q8&gt;0</formula>
    </cfRule>
    <cfRule type="expression" dxfId="2099" priority="22">
      <formula>Q8&lt;0</formula>
    </cfRule>
  </conditionalFormatting>
  <conditionalFormatting sqref="F25:F30 F34:F55">
    <cfRule type="expression" dxfId="2098" priority="19">
      <formula>F25&gt;0</formula>
    </cfRule>
    <cfRule type="expression" dxfId="2097" priority="20">
      <formula>F25&lt;0</formula>
    </cfRule>
  </conditionalFormatting>
  <conditionalFormatting sqref="H25:H30 H34:H55">
    <cfRule type="expression" dxfId="2096" priority="17">
      <formula>H25&gt;0</formula>
    </cfRule>
    <cfRule type="expression" dxfId="2095" priority="18">
      <formula>H25&lt;0</formula>
    </cfRule>
  </conditionalFormatting>
  <conditionalFormatting sqref="F89:F110">
    <cfRule type="expression" dxfId="2094" priority="15">
      <formula>F89&gt;0</formula>
    </cfRule>
    <cfRule type="expression" dxfId="2093" priority="16">
      <formula>F89&lt;0</formula>
    </cfRule>
  </conditionalFormatting>
  <conditionalFormatting sqref="H89:H110">
    <cfRule type="expression" dxfId="2092" priority="13">
      <formula>H89&gt;0</formula>
    </cfRule>
    <cfRule type="expression" dxfId="2091" priority="14">
      <formula>H89&lt;0</formula>
    </cfRule>
  </conditionalFormatting>
  <conditionalFormatting sqref="Q10">
    <cfRule type="expression" dxfId="2090" priority="11">
      <formula>Q10&gt;0</formula>
    </cfRule>
    <cfRule type="expression" dxfId="2089" priority="12">
      <formula>Q10&lt;0</formula>
    </cfRule>
  </conditionalFormatting>
  <conditionalFormatting sqref="J25:J38">
    <cfRule type="expression" dxfId="2088" priority="9">
      <formula>J25&gt;0</formula>
    </cfRule>
    <cfRule type="expression" dxfId="2087" priority="10">
      <formula>J25&lt;0</formula>
    </cfRule>
  </conditionalFormatting>
  <conditionalFormatting sqref="K25:K38">
    <cfRule type="expression" dxfId="2086" priority="7">
      <formula>K25&gt;0</formula>
    </cfRule>
    <cfRule type="expression" dxfId="2085" priority="8">
      <formula>K25&lt;0</formula>
    </cfRule>
  </conditionalFormatting>
  <conditionalFormatting sqref="L25:L38">
    <cfRule type="expression" dxfId="2084" priority="5">
      <formula>L25&gt;0</formula>
    </cfRule>
    <cfRule type="expression" dxfId="208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2" priority="3">
      <formula>F31&gt;0</formula>
    </cfRule>
    <cfRule type="expression" dxfId="2081" priority="4">
      <formula>F31&lt;0</formula>
    </cfRule>
  </conditionalFormatting>
  <conditionalFormatting sqref="H31:H33">
    <cfRule type="expression" dxfId="2080" priority="1">
      <formula>H31&gt;0</formula>
    </cfRule>
    <cfRule type="expression" dxfId="207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1300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38.029899999999998</v>
      </c>
      <c r="R4" s="495">
        <v>1.55E-2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13310.465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-1666.3450000000012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-1666.3450000000012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-0.1112616772196483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18.327662650602406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41.832889999999999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41.452590999999998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41.072291999999997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40.691992999999997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40.311694000000003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39.931395000000002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39.551096000000001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39.170797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38.790497999999999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38.410198999999999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38.029899999999998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37.649600999999997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37.269301999999996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36.889002999999995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36.508703999999994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36.128404999999994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35.748105999999993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35.367806999999999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34.987507999999998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34.607208999999997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34.226909999999997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3" si="8">C48*(E48-D48)</f>
        <v>-1441.9999999999991</v>
      </c>
      <c r="G48" s="39">
        <f t="shared" ref="G48:G53" si="9">D48*C48</f>
        <v>14976.5</v>
      </c>
      <c r="H48" s="222">
        <f t="shared" ref="H48:H53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8" priority="35">
      <formula>F60&gt;0</formula>
    </cfRule>
    <cfRule type="expression" dxfId="2077" priority="36">
      <formula>F60&lt;0</formula>
    </cfRule>
  </conditionalFormatting>
  <conditionalFormatting sqref="Q7">
    <cfRule type="expression" dxfId="2076" priority="33">
      <formula>Q7&gt;0</formula>
    </cfRule>
    <cfRule type="expression" dxfId="2075" priority="34">
      <formula>Q7&lt;0</formula>
    </cfRule>
  </conditionalFormatting>
  <conditionalFormatting sqref="Q8">
    <cfRule type="expression" dxfId="2074" priority="31">
      <formula>Q8&gt;0</formula>
    </cfRule>
    <cfRule type="expression" dxfId="2073" priority="32">
      <formula>Q8&lt;0</formula>
    </cfRule>
  </conditionalFormatting>
  <conditionalFormatting sqref="F31:F49 F51:F59">
    <cfRule type="expression" dxfId="2072" priority="29">
      <formula>F31&gt;0</formula>
    </cfRule>
    <cfRule type="expression" dxfId="2071" priority="30">
      <formula>F31&lt;0</formula>
    </cfRule>
  </conditionalFormatting>
  <conditionalFormatting sqref="H31:H49 H51:H59">
    <cfRule type="expression" dxfId="2070" priority="27">
      <formula>H31&gt;0</formula>
    </cfRule>
    <cfRule type="expression" dxfId="2069" priority="28">
      <formula>H31&lt;0</formula>
    </cfRule>
  </conditionalFormatting>
  <conditionalFormatting sqref="Q10">
    <cfRule type="expression" dxfId="2068" priority="25">
      <formula>Q10&gt;0</formula>
    </cfRule>
    <cfRule type="expression" dxfId="2067" priority="26">
      <formula>Q10&lt;0</formula>
    </cfRule>
  </conditionalFormatting>
  <conditionalFormatting sqref="J25:J38">
    <cfRule type="expression" dxfId="2066" priority="23">
      <formula>J25&gt;0</formula>
    </cfRule>
    <cfRule type="expression" dxfId="2065" priority="24">
      <formula>J25&lt;0</formula>
    </cfRule>
  </conditionalFormatting>
  <conditionalFormatting sqref="K38">
    <cfRule type="expression" dxfId="2064" priority="21">
      <formula>K38&gt;0</formula>
    </cfRule>
    <cfRule type="expression" dxfId="2063" priority="22">
      <formula>K38&lt;0</formula>
    </cfRule>
  </conditionalFormatting>
  <conditionalFormatting sqref="L25:L38">
    <cfRule type="expression" dxfId="2062" priority="19">
      <formula>L25&gt;0</formula>
    </cfRule>
    <cfRule type="expression" dxfId="2061" priority="20">
      <formula>L25&lt;0</formula>
    </cfRule>
  </conditionalFormatting>
  <conditionalFormatting sqref="F89:F110">
    <cfRule type="expression" dxfId="2060" priority="17">
      <formula>F89&gt;0</formula>
    </cfRule>
    <cfRule type="expression" dxfId="2059" priority="18">
      <formula>F89&lt;0</formula>
    </cfRule>
  </conditionalFormatting>
  <conditionalFormatting sqref="H89:H110">
    <cfRule type="expression" dxfId="2058" priority="15">
      <formula>H89&gt;0</formula>
    </cfRule>
    <cfRule type="expression" dxfId="2057" priority="16">
      <formula>H89&lt;0</formula>
    </cfRule>
  </conditionalFormatting>
  <conditionalFormatting sqref="J89:J102">
    <cfRule type="expression" dxfId="2056" priority="13">
      <formula>J89&gt;0</formula>
    </cfRule>
    <cfRule type="expression" dxfId="2055" priority="14">
      <formula>J89&lt;0</formula>
    </cfRule>
  </conditionalFormatting>
  <conditionalFormatting sqref="K89:K102">
    <cfRule type="expression" dxfId="2054" priority="11">
      <formula>K89&gt;0</formula>
    </cfRule>
    <cfRule type="expression" dxfId="2053" priority="12">
      <formula>K89&lt;0</formula>
    </cfRule>
  </conditionalFormatting>
  <conditionalFormatting sqref="L89:L102">
    <cfRule type="expression" dxfId="2052" priority="9">
      <formula>L89&gt;0</formula>
    </cfRule>
    <cfRule type="expression" dxfId="2051" priority="10">
      <formula>L89&lt;0</formula>
    </cfRule>
  </conditionalFormatting>
  <conditionalFormatting sqref="F25:F30">
    <cfRule type="expression" dxfId="2050" priority="7">
      <formula>F25&gt;0</formula>
    </cfRule>
    <cfRule type="expression" dxfId="2049" priority="8">
      <formula>F25&lt;0</formula>
    </cfRule>
  </conditionalFormatting>
  <conditionalFormatting sqref="H25:H30">
    <cfRule type="expression" dxfId="2048" priority="5">
      <formula>H25&gt;0</formula>
    </cfRule>
    <cfRule type="expression" dxfId="2047" priority="6">
      <formula>H25&lt;0</formula>
    </cfRule>
  </conditionalFormatting>
  <conditionalFormatting sqref="F50">
    <cfRule type="expression" dxfId="2046" priority="3">
      <formula>F50&gt;0</formula>
    </cfRule>
    <cfRule type="expression" dxfId="2045" priority="4">
      <formula>F50&lt;0</formula>
    </cfRule>
  </conditionalFormatting>
  <conditionalFormatting sqref="H50">
    <cfRule type="expression" dxfId="2044" priority="1">
      <formula>H50&gt;0</formula>
    </cfRule>
    <cfRule type="expression" dxfId="204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2" priority="35">
      <formula>F47&gt;0</formula>
    </cfRule>
    <cfRule type="expression" dxfId="2041" priority="36">
      <formula>F47&lt;0</formula>
    </cfRule>
  </conditionalFormatting>
  <conditionalFormatting sqref="Q7">
    <cfRule type="expression" dxfId="2040" priority="33">
      <formula>Q7&gt;0</formula>
    </cfRule>
    <cfRule type="expression" dxfId="2039" priority="34">
      <formula>Q7&lt;0</formula>
    </cfRule>
  </conditionalFormatting>
  <conditionalFormatting sqref="Q8">
    <cfRule type="expression" dxfId="2038" priority="31">
      <formula>Q8&gt;0</formula>
    </cfRule>
    <cfRule type="expression" dxfId="2037" priority="32">
      <formula>Q8&lt;0</formula>
    </cfRule>
  </conditionalFormatting>
  <conditionalFormatting sqref="F30:F46">
    <cfRule type="expression" dxfId="2036" priority="29">
      <formula>F30&gt;0</formula>
    </cfRule>
    <cfRule type="expression" dxfId="2035" priority="30">
      <formula>F30&lt;0</formula>
    </cfRule>
  </conditionalFormatting>
  <conditionalFormatting sqref="H30:H46">
    <cfRule type="expression" dxfId="2034" priority="27">
      <formula>H30&gt;0</formula>
    </cfRule>
    <cfRule type="expression" dxfId="2033" priority="28">
      <formula>H30&lt;0</formula>
    </cfRule>
  </conditionalFormatting>
  <conditionalFormatting sqref="Q10">
    <cfRule type="expression" dxfId="2032" priority="25">
      <formula>Q10&gt;0</formula>
    </cfRule>
    <cfRule type="expression" dxfId="2031" priority="26">
      <formula>Q10&lt;0</formula>
    </cfRule>
  </conditionalFormatting>
  <conditionalFormatting sqref="J25:J38">
    <cfRule type="expression" dxfId="2030" priority="23">
      <formula>J25&gt;0</formula>
    </cfRule>
    <cfRule type="expression" dxfId="2029" priority="24">
      <formula>J25&lt;0</formula>
    </cfRule>
  </conditionalFormatting>
  <conditionalFormatting sqref="K25:K38">
    <cfRule type="expression" dxfId="2028" priority="21">
      <formula>K25&gt;0</formula>
    </cfRule>
    <cfRule type="expression" dxfId="2027" priority="22">
      <formula>K25&lt;0</formula>
    </cfRule>
  </conditionalFormatting>
  <conditionalFormatting sqref="L25 L38">
    <cfRule type="expression" dxfId="2026" priority="19">
      <formula>L25&gt;0</formula>
    </cfRule>
    <cfRule type="expression" dxfId="2025" priority="20">
      <formula>L25&lt;0</formula>
    </cfRule>
  </conditionalFormatting>
  <conditionalFormatting sqref="F89:F110">
    <cfRule type="expression" dxfId="2024" priority="17">
      <formula>F89&gt;0</formula>
    </cfRule>
    <cfRule type="expression" dxfId="2023" priority="18">
      <formula>F89&lt;0</formula>
    </cfRule>
  </conditionalFormatting>
  <conditionalFormatting sqref="H89:H110">
    <cfRule type="expression" dxfId="2022" priority="15">
      <formula>H89&gt;0</formula>
    </cfRule>
    <cfRule type="expression" dxfId="2021" priority="16">
      <formula>H89&lt;0</formula>
    </cfRule>
  </conditionalFormatting>
  <conditionalFormatting sqref="J89:J102">
    <cfRule type="expression" dxfId="2020" priority="13">
      <formula>J89&gt;0</formula>
    </cfRule>
    <cfRule type="expression" dxfId="2019" priority="14">
      <formula>J89&lt;0</formula>
    </cfRule>
  </conditionalFormatting>
  <conditionalFormatting sqref="K89:K102">
    <cfRule type="expression" dxfId="2018" priority="11">
      <formula>K89&gt;0</formula>
    </cfRule>
    <cfRule type="expression" dxfId="2017" priority="12">
      <formula>K89&lt;0</formula>
    </cfRule>
  </conditionalFormatting>
  <conditionalFormatting sqref="L89:L102">
    <cfRule type="expression" dxfId="2016" priority="9">
      <formula>L89&gt;0</formula>
    </cfRule>
    <cfRule type="expression" dxfId="2015" priority="10">
      <formula>L89&lt;0</formula>
    </cfRule>
  </conditionalFormatting>
  <conditionalFormatting sqref="F25 F29">
    <cfRule type="expression" dxfId="2014" priority="7">
      <formula>F25&gt;0</formula>
    </cfRule>
    <cfRule type="expression" dxfId="2013" priority="8">
      <formula>F25&lt;0</formula>
    </cfRule>
  </conditionalFormatting>
  <conditionalFormatting sqref="H29 H25:H27">
    <cfRule type="expression" dxfId="2012" priority="5">
      <formula>H25&gt;0</formula>
    </cfRule>
    <cfRule type="expression" dxfId="2011" priority="6">
      <formula>H25&lt;0</formula>
    </cfRule>
  </conditionalFormatting>
  <conditionalFormatting sqref="F26:F28">
    <cfRule type="expression" dxfId="2010" priority="3">
      <formula>F26&gt;0</formula>
    </cfRule>
    <cfRule type="expression" dxfId="2009" priority="4">
      <formula>F26&lt;0</formula>
    </cfRule>
  </conditionalFormatting>
  <conditionalFormatting sqref="H28">
    <cfRule type="expression" dxfId="2008" priority="1">
      <formula>H28&gt;0</formula>
    </cfRule>
    <cfRule type="expression" dxfId="200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14.848233333333125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29.389900000000001</v>
      </c>
      <c r="R4" s="222">
        <v>4.4000000000000003E-3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8816.9699999999993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4454.4699999999375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6110.4700000000794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4362.5000000000855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0.9793533237400065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1.9054164866161506E-2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1295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14.163807228915662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1" t="s">
        <v>78</v>
      </c>
      <c r="P22" s="871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32.328890000000001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32.034991000000005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31.741092000000002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31.447193000000002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31.153294000000002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30.859395000000003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30.565496000000003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30.271597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29.977698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29.683799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29.389900000000001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29.096001000000001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28.802102000000001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28.508203000000002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28.214303999999998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27.920404999999999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27.626505999999999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27.332607000000003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27.038708000000003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26.744809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26.45091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1293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3" si="22">C164*(E164-D164)</f>
        <v>4584</v>
      </c>
      <c r="G164" s="39">
        <f t="shared" ref="G164:G173" si="23">D164*C164</f>
        <v>4821</v>
      </c>
      <c r="H164" s="222">
        <f t="shared" ref="H164:H173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2006" priority="121">
      <formula>F139&gt;0</formula>
    </cfRule>
    <cfRule type="expression" dxfId="2005" priority="122">
      <formula>F139&lt;0</formula>
    </cfRule>
  </conditionalFormatting>
  <conditionalFormatting sqref="F190:F203 F206:F250 F253:F254">
    <cfRule type="expression" dxfId="2004" priority="117">
      <formula>F190&gt;0</formula>
    </cfRule>
    <cfRule type="expression" dxfId="2003" priority="118">
      <formula>F190&lt;0</formula>
    </cfRule>
  </conditionalFormatting>
  <conditionalFormatting sqref="F190:F203 F206:F250 F253:F254">
    <cfRule type="expression" dxfId="2002" priority="119">
      <formula>F190&gt;0</formula>
    </cfRule>
    <cfRule type="expression" dxfId="2001" priority="120">
      <formula>F190&lt;0</formula>
    </cfRule>
  </conditionalFormatting>
  <conditionalFormatting sqref="H185:H203 H206:H250 H253:H254">
    <cfRule type="expression" dxfId="2000" priority="115">
      <formula>H185&gt;0</formula>
    </cfRule>
    <cfRule type="expression" dxfId="1999" priority="116">
      <formula>H185&lt;0</formula>
    </cfRule>
  </conditionalFormatting>
  <conditionalFormatting sqref="F181:F184">
    <cfRule type="expression" dxfId="1998" priority="109">
      <formula>F181&gt;0</formula>
    </cfRule>
    <cfRule type="expression" dxfId="1997" priority="110">
      <formula>F181&lt;0</formula>
    </cfRule>
  </conditionalFormatting>
  <conditionalFormatting sqref="H181:H184">
    <cfRule type="expression" dxfId="1996" priority="107">
      <formula>H181&gt;0</formula>
    </cfRule>
    <cfRule type="expression" dxfId="1995" priority="108">
      <formula>H181&lt;0</formula>
    </cfRule>
  </conditionalFormatting>
  <conditionalFormatting sqref="Q8">
    <cfRule type="expression" dxfId="1994" priority="103">
      <formula>Q8&gt;0</formula>
    </cfRule>
    <cfRule type="expression" dxfId="1993" priority="104">
      <formula>Q8&lt;0</formula>
    </cfRule>
  </conditionalFormatting>
  <conditionalFormatting sqref="Q7">
    <cfRule type="expression" dxfId="1992" priority="105">
      <formula>Q7&gt;0</formula>
    </cfRule>
    <cfRule type="expression" dxfId="1991" priority="106">
      <formula>Q7&lt;0</formula>
    </cfRule>
  </conditionalFormatting>
  <conditionalFormatting sqref="F204">
    <cfRule type="expression" dxfId="1990" priority="99">
      <formula>F204&gt;0</formula>
    </cfRule>
    <cfRule type="expression" dxfId="1989" priority="100">
      <formula>F204&lt;0</formula>
    </cfRule>
  </conditionalFormatting>
  <conditionalFormatting sqref="F204">
    <cfRule type="expression" dxfId="1988" priority="101">
      <formula>F204&gt;0</formula>
    </cfRule>
    <cfRule type="expression" dxfId="1987" priority="102">
      <formula>F204&lt;0</formula>
    </cfRule>
  </conditionalFormatting>
  <conditionalFormatting sqref="H204">
    <cfRule type="expression" dxfId="1986" priority="97">
      <formula>H204&gt;0</formula>
    </cfRule>
    <cfRule type="expression" dxfId="1985" priority="98">
      <formula>H204&lt;0</formula>
    </cfRule>
  </conditionalFormatting>
  <conditionalFormatting sqref="F205">
    <cfRule type="expression" dxfId="1984" priority="93">
      <formula>F205&gt;0</formula>
    </cfRule>
    <cfRule type="expression" dxfId="1983" priority="94">
      <formula>F205&lt;0</formula>
    </cfRule>
  </conditionalFormatting>
  <conditionalFormatting sqref="F205">
    <cfRule type="expression" dxfId="1982" priority="95">
      <formula>F205&gt;0</formula>
    </cfRule>
    <cfRule type="expression" dxfId="1981" priority="96">
      <formula>F205&lt;0</formula>
    </cfRule>
  </conditionalFormatting>
  <conditionalFormatting sqref="H205">
    <cfRule type="expression" dxfId="1980" priority="91">
      <formula>H205&gt;0</formula>
    </cfRule>
    <cfRule type="expression" dxfId="1979" priority="92">
      <formula>H205&lt;0</formula>
    </cfRule>
  </conditionalFormatting>
  <conditionalFormatting sqref="F251:F252">
    <cfRule type="expression" dxfId="1978" priority="87">
      <formula>F251&gt;0</formula>
    </cfRule>
    <cfRule type="expression" dxfId="1977" priority="88">
      <formula>F251&lt;0</formula>
    </cfRule>
  </conditionalFormatting>
  <conditionalFormatting sqref="F251:F252">
    <cfRule type="expression" dxfId="1976" priority="89">
      <formula>F251&gt;0</formula>
    </cfRule>
    <cfRule type="expression" dxfId="1975" priority="90">
      <formula>F251&lt;0</formula>
    </cfRule>
  </conditionalFormatting>
  <conditionalFormatting sqref="H251:H252">
    <cfRule type="expression" dxfId="1974" priority="85">
      <formula>H251&gt;0</formula>
    </cfRule>
    <cfRule type="expression" dxfId="1973" priority="86">
      <formula>H251&lt;0</formula>
    </cfRule>
  </conditionalFormatting>
  <conditionalFormatting sqref="F64:F79">
    <cfRule type="expression" dxfId="1972" priority="83">
      <formula>F64&gt;0</formula>
    </cfRule>
    <cfRule type="expression" dxfId="1971" priority="84">
      <formula>F64&lt;0</formula>
    </cfRule>
  </conditionalFormatting>
  <conditionalFormatting sqref="H64:H79">
    <cfRule type="expression" dxfId="1970" priority="81">
      <formula>H64&gt;0</formula>
    </cfRule>
    <cfRule type="expression" dxfId="1969" priority="82">
      <formula>H64&lt;0</formula>
    </cfRule>
  </conditionalFormatting>
  <conditionalFormatting sqref="Q10">
    <cfRule type="expression" dxfId="1968" priority="79">
      <formula>Q10&gt;0</formula>
    </cfRule>
    <cfRule type="expression" dxfId="1967" priority="80">
      <formula>Q10&lt;0</formula>
    </cfRule>
  </conditionalFormatting>
  <conditionalFormatting sqref="J74">
    <cfRule type="expression" dxfId="1966" priority="77">
      <formula>J74&gt;0</formula>
    </cfRule>
    <cfRule type="expression" dxfId="1965" priority="78">
      <formula>J74&lt;0</formula>
    </cfRule>
  </conditionalFormatting>
  <conditionalFormatting sqref="F81:F89">
    <cfRule type="expression" dxfId="1964" priority="71">
      <formula>F81&gt;0</formula>
    </cfRule>
    <cfRule type="expression" dxfId="1963" priority="72">
      <formula>F81&lt;0</formula>
    </cfRule>
  </conditionalFormatting>
  <conditionalFormatting sqref="H81:H89">
    <cfRule type="expression" dxfId="1962" priority="69">
      <formula>H81&gt;0</formula>
    </cfRule>
    <cfRule type="expression" dxfId="1961" priority="70">
      <formula>H81&lt;0</formula>
    </cfRule>
  </conditionalFormatting>
  <conditionalFormatting sqref="R4">
    <cfRule type="expression" dxfId="1960" priority="67">
      <formula>R4&gt;0</formula>
    </cfRule>
    <cfRule type="expression" dxfId="1959" priority="68">
      <formula>R4&lt;0</formula>
    </cfRule>
  </conditionalFormatting>
  <conditionalFormatting sqref="Q9">
    <cfRule type="expression" dxfId="1958" priority="65">
      <formula>Q9&gt;0</formula>
    </cfRule>
    <cfRule type="expression" dxfId="1957" priority="66">
      <formula>Q9&lt;0</formula>
    </cfRule>
  </conditionalFormatting>
  <conditionalFormatting sqref="F90:F113">
    <cfRule type="expression" dxfId="1956" priority="61">
      <formula>F90&gt;0</formula>
    </cfRule>
    <cfRule type="expression" dxfId="1955" priority="62">
      <formula>F90&lt;0</formula>
    </cfRule>
  </conditionalFormatting>
  <conditionalFormatting sqref="H90:H113">
    <cfRule type="expression" dxfId="1954" priority="59">
      <formula>H90&gt;0</formula>
    </cfRule>
    <cfRule type="expression" dxfId="1953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52" priority="55">
      <formula>F114&gt;0</formula>
    </cfRule>
    <cfRule type="expression" dxfId="1951" priority="56">
      <formula>F114&lt;0</formula>
    </cfRule>
  </conditionalFormatting>
  <conditionalFormatting sqref="H114:H138">
    <cfRule type="expression" dxfId="1950" priority="53">
      <formula>H114&gt;0</formula>
    </cfRule>
    <cfRule type="expression" dxfId="1949" priority="54">
      <formula>H114&lt;0</formula>
    </cfRule>
  </conditionalFormatting>
  <conditionalFormatting sqref="H148:H149 F148:F149">
    <cfRule type="expression" dxfId="1948" priority="35">
      <formula>F148&gt;0</formula>
    </cfRule>
    <cfRule type="expression" dxfId="1947" priority="36">
      <formula>F148&lt;0</formula>
    </cfRule>
  </conditionalFormatting>
  <conditionalFormatting sqref="H143:H147 F143:F147">
    <cfRule type="expression" dxfId="1946" priority="33">
      <formula>F143&gt;0</formula>
    </cfRule>
    <cfRule type="expression" dxfId="1945" priority="34">
      <formula>F143&lt;0</formula>
    </cfRule>
  </conditionalFormatting>
  <conditionalFormatting sqref="F80">
    <cfRule type="expression" dxfId="1944" priority="31">
      <formula>F80&gt;0</formula>
    </cfRule>
    <cfRule type="expression" dxfId="1943" priority="32">
      <formula>F80&lt;0</formula>
    </cfRule>
  </conditionalFormatting>
  <conditionalFormatting sqref="H80">
    <cfRule type="expression" dxfId="1942" priority="29">
      <formula>H80&gt;0</formula>
    </cfRule>
    <cfRule type="expression" dxfId="1941" priority="30">
      <formula>H80&lt;0</formula>
    </cfRule>
  </conditionalFormatting>
  <conditionalFormatting sqref="F171:F173 H171:H173">
    <cfRule type="expression" dxfId="1940" priority="27">
      <formula>F171&gt;0</formula>
    </cfRule>
    <cfRule type="expression" dxfId="1939" priority="28">
      <formula>F171&lt;0</formula>
    </cfRule>
  </conditionalFormatting>
  <conditionalFormatting sqref="F160:F164 H160:H164">
    <cfRule type="expression" dxfId="1938" priority="23">
      <formula>F160&gt;0</formula>
    </cfRule>
    <cfRule type="expression" dxfId="1937" priority="24">
      <formula>F160&lt;0</formula>
    </cfRule>
  </conditionalFormatting>
  <conditionalFormatting sqref="F157:F159 H157:H159">
    <cfRule type="expression" dxfId="1936" priority="19">
      <formula>F157&gt;0</formula>
    </cfRule>
    <cfRule type="expression" dxfId="1935" priority="20">
      <formula>F157&lt;0</formula>
    </cfRule>
  </conditionalFormatting>
  <conditionalFormatting sqref="F154:F156 H154:H156">
    <cfRule type="expression" dxfId="1934" priority="17">
      <formula>F154&gt;0</formula>
    </cfRule>
    <cfRule type="expression" dxfId="1933" priority="18">
      <formula>F154&lt;0</formula>
    </cfRule>
  </conditionalFormatting>
  <conditionalFormatting sqref="F153 H153">
    <cfRule type="expression" dxfId="1932" priority="15">
      <formula>F153&gt;0</formula>
    </cfRule>
    <cfRule type="expression" dxfId="1931" priority="16">
      <formula>F153&lt;0</formula>
    </cfRule>
  </conditionalFormatting>
  <conditionalFormatting sqref="F166:F168 H166:H168 K64:K168">
    <cfRule type="expression" dxfId="1930" priority="13">
      <formula>F64&gt;0</formula>
    </cfRule>
    <cfRule type="expression" dxfId="1929" priority="14">
      <formula>F64&lt;0</formula>
    </cfRule>
  </conditionalFormatting>
  <conditionalFormatting sqref="F165 H165">
    <cfRule type="expression" dxfId="1928" priority="11">
      <formula>F165&gt;0</formula>
    </cfRule>
    <cfRule type="expression" dxfId="1927" priority="12">
      <formula>F165&lt;0</formula>
    </cfRule>
  </conditionalFormatting>
  <conditionalFormatting sqref="F169:F170 H169:H170 K169:K170">
    <cfRule type="expression" dxfId="1926" priority="9">
      <formula>F169&gt;0</formula>
    </cfRule>
    <cfRule type="expression" dxfId="1925" priority="10">
      <formula>F169&lt;0</formula>
    </cfRule>
  </conditionalFormatting>
  <conditionalFormatting sqref="F176:F177 H176:H177 K176:K177">
    <cfRule type="expression" dxfId="1924" priority="5">
      <formula>F176&gt;0</formula>
    </cfRule>
    <cfRule type="expression" dxfId="1923" priority="6">
      <formula>F176&lt;0</formula>
    </cfRule>
  </conditionalFormatting>
  <conditionalFormatting sqref="F174:F175 H174:H175 K174:K175">
    <cfRule type="expression" dxfId="1922" priority="3">
      <formula>F174&gt;0</formula>
    </cfRule>
    <cfRule type="expression" dxfId="1921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0" priority="31">
      <formula>Q7&gt;0</formula>
    </cfRule>
    <cfRule type="expression" dxfId="1919" priority="32">
      <formula>Q7&lt;0</formula>
    </cfRule>
  </conditionalFormatting>
  <conditionalFormatting sqref="Q8">
    <cfRule type="expression" dxfId="1918" priority="29">
      <formula>Q8&gt;0</formula>
    </cfRule>
    <cfRule type="expression" dxfId="1917" priority="30">
      <formula>Q8&lt;0</formula>
    </cfRule>
  </conditionalFormatting>
  <conditionalFormatting sqref="F62:F65">
    <cfRule type="expression" dxfId="1916" priority="21">
      <formula>F62&gt;0</formula>
    </cfRule>
    <cfRule type="expression" dxfId="1915" priority="22">
      <formula>F62&lt;0</formula>
    </cfRule>
  </conditionalFormatting>
  <conditionalFormatting sqref="F66:F74 F78:F98 F102:F106">
    <cfRule type="expression" dxfId="1914" priority="17">
      <formula>F66&gt;0</formula>
    </cfRule>
    <cfRule type="expression" dxfId="1913" priority="18">
      <formula>F66&lt;0</formula>
    </cfRule>
  </conditionalFormatting>
  <conditionalFormatting sqref="F66:F74 F78:F98 F102:F106">
    <cfRule type="expression" dxfId="1912" priority="19">
      <formula>F66&gt;0</formula>
    </cfRule>
    <cfRule type="expression" dxfId="1911" priority="20">
      <formula>F66&lt;0</formula>
    </cfRule>
  </conditionalFormatting>
  <conditionalFormatting sqref="H62:H74 H78:H98 H102:H106">
    <cfRule type="expression" dxfId="1910" priority="15">
      <formula>H62&gt;0</formula>
    </cfRule>
    <cfRule type="expression" dxfId="1909" priority="16">
      <formula>H62&lt;0</formula>
    </cfRule>
  </conditionalFormatting>
  <conditionalFormatting sqref="F57:F61">
    <cfRule type="expression" dxfId="1908" priority="13">
      <formula>F57&gt;0</formula>
    </cfRule>
    <cfRule type="expression" dxfId="1907" priority="14">
      <formula>F57&lt;0</formula>
    </cfRule>
  </conditionalFormatting>
  <conditionalFormatting sqref="H57:H61">
    <cfRule type="expression" dxfId="1906" priority="11">
      <formula>H57&gt;0</formula>
    </cfRule>
    <cfRule type="expression" dxfId="1905" priority="12">
      <formula>H57&lt;0</formula>
    </cfRule>
  </conditionalFormatting>
  <conditionalFormatting sqref="F75:F77">
    <cfRule type="expression" dxfId="1904" priority="7">
      <formula>F75&gt;0</formula>
    </cfRule>
    <cfRule type="expression" dxfId="1903" priority="8">
      <formula>F75&lt;0</formula>
    </cfRule>
  </conditionalFormatting>
  <conditionalFormatting sqref="F75:F77">
    <cfRule type="expression" dxfId="1902" priority="9">
      <formula>F75&gt;0</formula>
    </cfRule>
    <cfRule type="expression" dxfId="1901" priority="10">
      <formula>F75&lt;0</formula>
    </cfRule>
  </conditionalFormatting>
  <conditionalFormatting sqref="H75:H77">
    <cfRule type="expression" dxfId="1900" priority="5">
      <formula>H75&gt;0</formula>
    </cfRule>
    <cfRule type="expression" dxfId="1899" priority="6">
      <formula>H75&lt;0</formula>
    </cfRule>
  </conditionalFormatting>
  <conditionalFormatting sqref="F22:F30">
    <cfRule type="expression" dxfId="1898" priority="3">
      <formula>F22&gt;0</formula>
    </cfRule>
    <cfRule type="expression" dxfId="1897" priority="4">
      <formula>F22&lt;0</formula>
    </cfRule>
  </conditionalFormatting>
  <conditionalFormatting sqref="F99:F101">
    <cfRule type="expression" dxfId="1896" priority="1">
      <formula>F99&gt;0</formula>
    </cfRule>
    <cfRule type="expression" dxfId="189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1" t="s">
        <v>78</v>
      </c>
      <c r="P40" s="87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4" priority="25">
      <formula>F30&gt;0</formula>
    </cfRule>
    <cfRule type="expression" dxfId="1893" priority="26">
      <formula>F30&lt;0</formula>
    </cfRule>
  </conditionalFormatting>
  <conditionalFormatting sqref="Q7">
    <cfRule type="expression" dxfId="1892" priority="23">
      <formula>Q7&gt;0</formula>
    </cfRule>
    <cfRule type="expression" dxfId="1891" priority="24">
      <formula>Q7&lt;0</formula>
    </cfRule>
  </conditionalFormatting>
  <conditionalFormatting sqref="Q8">
    <cfRule type="expression" dxfId="1890" priority="21">
      <formula>Q8&gt;0</formula>
    </cfRule>
    <cfRule type="expression" dxfId="1889" priority="22">
      <formula>Q8&lt;0</formula>
    </cfRule>
  </conditionalFormatting>
  <conditionalFormatting sqref="M74">
    <cfRule type="expression" dxfId="1888" priority="15">
      <formula>M74&gt;0</formula>
    </cfRule>
    <cfRule type="expression" dxfId="1887" priority="16">
      <formula>M74&lt;0</formula>
    </cfRule>
  </conditionalFormatting>
  <conditionalFormatting sqref="F113:F149 H113:H149">
    <cfRule type="expression" dxfId="1886" priority="13">
      <formula>F113&gt;0</formula>
    </cfRule>
    <cfRule type="expression" dxfId="1885" priority="14">
      <formula>F113&lt;0</formula>
    </cfRule>
  </conditionalFormatting>
  <conditionalFormatting sqref="F105:F112">
    <cfRule type="expression" dxfId="1884" priority="11">
      <formula>F105&gt;0</formula>
    </cfRule>
    <cfRule type="expression" dxfId="1883" priority="12">
      <formula>F105&lt;0</formula>
    </cfRule>
  </conditionalFormatting>
  <conditionalFormatting sqref="H105:H112">
    <cfRule type="expression" dxfId="1882" priority="9">
      <formula>H105&gt;0</formula>
    </cfRule>
    <cfRule type="expression" dxfId="1881" priority="10">
      <formula>H105&lt;0</formula>
    </cfRule>
  </conditionalFormatting>
  <conditionalFormatting sqref="Q10">
    <cfRule type="expression" dxfId="1880" priority="7">
      <formula>Q10&gt;0</formula>
    </cfRule>
    <cfRule type="expression" dxfId="1879" priority="8">
      <formula>Q10&lt;0</formula>
    </cfRule>
  </conditionalFormatting>
  <conditionalFormatting sqref="F25:F29">
    <cfRule type="expression" dxfId="1878" priority="5">
      <formula>F25&gt;0</formula>
    </cfRule>
    <cfRule type="expression" dxfId="1877" priority="6">
      <formula>F25&lt;0</formula>
    </cfRule>
  </conditionalFormatting>
  <conditionalFormatting sqref="H25:H29">
    <cfRule type="expression" dxfId="1876" priority="3">
      <formula>H25&gt;0</formula>
    </cfRule>
    <cfRule type="expression" dxfId="1875" priority="4">
      <formula>H25&lt;0</formula>
    </cfRule>
  </conditionalFormatting>
  <conditionalFormatting sqref="J26:J35">
    <cfRule type="expression" dxfId="1874" priority="1">
      <formula>J26&gt;0</formula>
    </cfRule>
    <cfRule type="expression" dxfId="187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1" t="s">
        <v>78</v>
      </c>
      <c r="P19" s="871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2" priority="47">
      <formula>F7&gt;0</formula>
    </cfRule>
    <cfRule type="expression" dxfId="1871" priority="48">
      <formula>F7&lt;0</formula>
    </cfRule>
  </conditionalFormatting>
  <conditionalFormatting sqref="Q8">
    <cfRule type="expression" dxfId="1870" priority="45">
      <formula>Q8&gt;0</formula>
    </cfRule>
    <cfRule type="expression" dxfId="1869" priority="46">
      <formula>Q8&lt;0</formula>
    </cfRule>
  </conditionalFormatting>
  <conditionalFormatting sqref="F41:F60">
    <cfRule type="expression" dxfId="1868" priority="43">
      <formula>F41&gt;0</formula>
    </cfRule>
    <cfRule type="expression" dxfId="1867" priority="44">
      <formula>F41&lt;0</formula>
    </cfRule>
  </conditionalFormatting>
  <conditionalFormatting sqref="H41:H60">
    <cfRule type="expression" dxfId="1866" priority="41">
      <formula>H41&gt;0</formula>
    </cfRule>
    <cfRule type="expression" dxfId="1865" priority="42">
      <formula>H41&lt;0</formula>
    </cfRule>
  </conditionalFormatting>
  <conditionalFormatting sqref="Q10">
    <cfRule type="expression" dxfId="1864" priority="35">
      <formula>Q10&gt;0</formula>
    </cfRule>
    <cfRule type="expression" dxfId="1863" priority="36">
      <formula>Q10&lt;0</formula>
    </cfRule>
  </conditionalFormatting>
  <conditionalFormatting sqref="J36:J60">
    <cfRule type="expression" dxfId="1862" priority="33">
      <formula>J36&gt;0</formula>
    </cfRule>
    <cfRule type="expression" dxfId="1861" priority="34">
      <formula>J36&lt;0</formula>
    </cfRule>
  </conditionalFormatting>
  <conditionalFormatting sqref="K36:K49">
    <cfRule type="expression" dxfId="1860" priority="31">
      <formula>K36&gt;0</formula>
    </cfRule>
    <cfRule type="expression" dxfId="1859" priority="32">
      <formula>K36&lt;0</formula>
    </cfRule>
  </conditionalFormatting>
  <conditionalFormatting sqref="L36:L49">
    <cfRule type="expression" dxfId="1858" priority="29">
      <formula>L36&gt;0</formula>
    </cfRule>
    <cfRule type="expression" dxfId="1857" priority="30">
      <formula>L36&lt;0</formula>
    </cfRule>
  </conditionalFormatting>
  <conditionalFormatting sqref="F114:F135">
    <cfRule type="expression" dxfId="1856" priority="27">
      <formula>F114&gt;0</formula>
    </cfRule>
    <cfRule type="expression" dxfId="1855" priority="28">
      <formula>F114&lt;0</formula>
    </cfRule>
  </conditionalFormatting>
  <conditionalFormatting sqref="H114:H135">
    <cfRule type="expression" dxfId="1854" priority="25">
      <formula>H114&gt;0</formula>
    </cfRule>
    <cfRule type="expression" dxfId="1853" priority="26">
      <formula>H114&lt;0</formula>
    </cfRule>
  </conditionalFormatting>
  <conditionalFormatting sqref="J114:J127">
    <cfRule type="expression" dxfId="1852" priority="23">
      <formula>J114&gt;0</formula>
    </cfRule>
    <cfRule type="expression" dxfId="1851" priority="24">
      <formula>J114&lt;0</formula>
    </cfRule>
  </conditionalFormatting>
  <conditionalFormatting sqref="K114:K127">
    <cfRule type="expression" dxfId="1850" priority="21">
      <formula>K114&gt;0</formula>
    </cfRule>
    <cfRule type="expression" dxfId="1849" priority="22">
      <formula>K114&lt;0</formula>
    </cfRule>
  </conditionalFormatting>
  <conditionalFormatting sqref="L114:L127">
    <cfRule type="expression" dxfId="1848" priority="19">
      <formula>L114&gt;0</formula>
    </cfRule>
    <cfRule type="expression" dxfId="1847" priority="20">
      <formula>L114&lt;0</formula>
    </cfRule>
  </conditionalFormatting>
  <conditionalFormatting sqref="F36:F40">
    <cfRule type="expression" dxfId="1846" priority="17">
      <formula>F36&gt;0</formula>
    </cfRule>
    <cfRule type="expression" dxfId="1845" priority="18">
      <formula>F36&lt;0</formula>
    </cfRule>
  </conditionalFormatting>
  <conditionalFormatting sqref="H36:H40">
    <cfRule type="expression" dxfId="1844" priority="15">
      <formula>H36&gt;0</formula>
    </cfRule>
    <cfRule type="expression" dxfId="1843" priority="16">
      <formula>H36&lt;0</formula>
    </cfRule>
  </conditionalFormatting>
  <conditionalFormatting sqref="F61:F62">
    <cfRule type="expression" dxfId="1842" priority="13">
      <formula>F61&gt;0</formula>
    </cfRule>
    <cfRule type="expression" dxfId="1841" priority="14">
      <formula>F61&lt;0</formula>
    </cfRule>
  </conditionalFormatting>
  <conditionalFormatting sqref="H61:H62">
    <cfRule type="expression" dxfId="1840" priority="11">
      <formula>H61&gt;0</formula>
    </cfRule>
    <cfRule type="expression" dxfId="1839" priority="12">
      <formula>H61&lt;0</formula>
    </cfRule>
  </conditionalFormatting>
  <conditionalFormatting sqref="J61:J62">
    <cfRule type="expression" dxfId="1838" priority="9">
      <formula>J61&gt;0</formula>
    </cfRule>
    <cfRule type="expression" dxfId="1837" priority="10">
      <formula>J61&lt;0</formula>
    </cfRule>
  </conditionalFormatting>
  <conditionalFormatting sqref="J74:J75 H74:H75 F74:F75">
    <cfRule type="expression" dxfId="1836" priority="7">
      <formula>F74&gt;0</formula>
    </cfRule>
    <cfRule type="expression" dxfId="1835" priority="8">
      <formula>F74&lt;0</formula>
    </cfRule>
  </conditionalFormatting>
  <conditionalFormatting sqref="J79:J82 F79:F83 H79:H83">
    <cfRule type="expression" dxfId="1834" priority="3">
      <formula>F79&gt;0</formula>
    </cfRule>
    <cfRule type="expression" dxfId="1833" priority="4">
      <formula>F79&lt;0</formula>
    </cfRule>
  </conditionalFormatting>
  <conditionalFormatting sqref="J84:J86 F84:F86 H84:H86">
    <cfRule type="expression" dxfId="1832" priority="1">
      <formula>F84&gt;0</formula>
    </cfRule>
    <cfRule type="expression" dxfId="183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97.359899999999996</v>
      </c>
      <c r="R4" s="495">
        <v>-2.7199999999999998E-2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9735.99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512.28999999999905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512.28999999999905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5.5540618190097139E-2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6.9843950127311148E-3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20.496821052631578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1" t="s">
        <v>78</v>
      </c>
      <c r="P18" s="87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107.09589000000001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106.122291</v>
      </c>
      <c r="W20" s="134"/>
    </row>
    <row r="21" spans="1:23" x14ac:dyDescent="0.25">
      <c r="O21" s="81">
        <v>1.08</v>
      </c>
      <c r="P21" s="81">
        <f t="shared" si="0"/>
        <v>105.148692</v>
      </c>
      <c r="W21" s="134"/>
    </row>
    <row r="22" spans="1:23" x14ac:dyDescent="0.25">
      <c r="O22" s="81">
        <v>1.07</v>
      </c>
      <c r="P22" s="81">
        <f t="shared" si="0"/>
        <v>104.175093</v>
      </c>
      <c r="W22" s="134"/>
    </row>
    <row r="23" spans="1:23" x14ac:dyDescent="0.25">
      <c r="O23" s="81">
        <v>1.06</v>
      </c>
      <c r="P23" s="81">
        <f t="shared" si="0"/>
        <v>103.201494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102.227895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101.254296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100.280697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99.307097999999996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98.333499000000003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97.359899999999996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96.386300999999989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95.412701999999996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94.439102999999989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93.465503999999996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92.491904999999988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91.518305999999995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90.544707000000002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89.571107999999995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88.597509000000002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87.623909999999995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0" priority="25">
      <formula>F47&gt;0</formula>
    </cfRule>
    <cfRule type="expression" dxfId="1829" priority="26">
      <formula>F47&lt;0</formula>
    </cfRule>
  </conditionalFormatting>
  <conditionalFormatting sqref="Q7">
    <cfRule type="expression" dxfId="1828" priority="23">
      <formula>Q7&gt;0</formula>
    </cfRule>
    <cfRule type="expression" dxfId="1827" priority="24">
      <formula>Q7&lt;0</formula>
    </cfRule>
  </conditionalFormatting>
  <conditionalFormatting sqref="Q8">
    <cfRule type="expression" dxfId="1826" priority="21">
      <formula>Q8&gt;0</formula>
    </cfRule>
    <cfRule type="expression" dxfId="1825" priority="22">
      <formula>Q8&lt;0</formula>
    </cfRule>
  </conditionalFormatting>
  <conditionalFormatting sqref="F25:F37 F41:F46">
    <cfRule type="expression" dxfId="1824" priority="19">
      <formula>F25&gt;0</formula>
    </cfRule>
    <cfRule type="expression" dxfId="1823" priority="20">
      <formula>F25&lt;0</formula>
    </cfRule>
  </conditionalFormatting>
  <conditionalFormatting sqref="H25:H37 H41:H46">
    <cfRule type="expression" dxfId="1822" priority="17">
      <formula>H25&gt;0</formula>
    </cfRule>
    <cfRule type="expression" dxfId="1821" priority="18">
      <formula>H25&lt;0</formula>
    </cfRule>
  </conditionalFormatting>
  <conditionalFormatting sqref="F89:F110">
    <cfRule type="expression" dxfId="1820" priority="15">
      <formula>F89&gt;0</formula>
    </cfRule>
    <cfRule type="expression" dxfId="1819" priority="16">
      <formula>F89&lt;0</formula>
    </cfRule>
  </conditionalFormatting>
  <conditionalFormatting sqref="H89:H110">
    <cfRule type="expression" dxfId="1818" priority="13">
      <formula>H89&gt;0</formula>
    </cfRule>
    <cfRule type="expression" dxfId="1817" priority="14">
      <formula>H89&lt;0</formula>
    </cfRule>
  </conditionalFormatting>
  <conditionalFormatting sqref="Q10">
    <cfRule type="expression" dxfId="1816" priority="11">
      <formula>Q10&gt;0</formula>
    </cfRule>
    <cfRule type="expression" dxfId="1815" priority="12">
      <formula>Q10&lt;0</formula>
    </cfRule>
  </conditionalFormatting>
  <conditionalFormatting sqref="J25:J38">
    <cfRule type="expression" dxfId="1814" priority="9">
      <formula>J25&gt;0</formula>
    </cfRule>
    <cfRule type="expression" dxfId="1813" priority="10">
      <formula>J25&lt;0</formula>
    </cfRule>
  </conditionalFormatting>
  <conditionalFormatting sqref="K25:K38">
    <cfRule type="expression" dxfId="1812" priority="7">
      <formula>K25&gt;0</formula>
    </cfRule>
    <cfRule type="expression" dxfId="1811" priority="8">
      <formula>K25&lt;0</formula>
    </cfRule>
  </conditionalFormatting>
  <conditionalFormatting sqref="F38:F40">
    <cfRule type="expression" dxfId="1810" priority="3">
      <formula>F38&gt;0</formula>
    </cfRule>
    <cfRule type="expression" dxfId="1809" priority="4">
      <formula>F38&lt;0</formula>
    </cfRule>
  </conditionalFormatting>
  <conditionalFormatting sqref="H38:H40">
    <cfRule type="expression" dxfId="1808" priority="1">
      <formula>H38&gt;0</formula>
    </cfRule>
    <cfRule type="expression" dxfId="180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1" t="s">
        <v>78</v>
      </c>
      <c r="P17" s="87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6" priority="25">
      <formula>F7&gt;0</formula>
    </cfRule>
    <cfRule type="expression" dxfId="1805" priority="26">
      <formula>F7&lt;0</formula>
    </cfRule>
  </conditionalFormatting>
  <conditionalFormatting sqref="Q8">
    <cfRule type="expression" dxfId="1804" priority="23">
      <formula>Q8&gt;0</formula>
    </cfRule>
    <cfRule type="expression" dxfId="1803" priority="24">
      <formula>Q8&lt;0</formula>
    </cfRule>
  </conditionalFormatting>
  <conditionalFormatting sqref="F93:F114">
    <cfRule type="expression" dxfId="1802" priority="17">
      <formula>F93&gt;0</formula>
    </cfRule>
    <cfRule type="expression" dxfId="1801" priority="18">
      <formula>F93&lt;0</formula>
    </cfRule>
  </conditionalFormatting>
  <conditionalFormatting sqref="H93:H114">
    <cfRule type="expression" dxfId="1800" priority="15">
      <formula>H93&gt;0</formula>
    </cfRule>
    <cfRule type="expression" dxfId="1799" priority="16">
      <formula>H93&lt;0</formula>
    </cfRule>
  </conditionalFormatting>
  <conditionalFormatting sqref="Q10">
    <cfRule type="expression" dxfId="1798" priority="13">
      <formula>Q10&gt;0</formula>
    </cfRule>
    <cfRule type="expression" dxfId="1797" priority="14">
      <formula>Q10&lt;0</formula>
    </cfRule>
  </conditionalFormatting>
  <conditionalFormatting sqref="J25:J38">
    <cfRule type="expression" dxfId="1796" priority="11">
      <formula>J25&gt;0</formula>
    </cfRule>
    <cfRule type="expression" dxfId="1795" priority="12">
      <formula>J25&lt;0</formula>
    </cfRule>
  </conditionalFormatting>
  <conditionalFormatting sqref="K25:K38">
    <cfRule type="expression" dxfId="1794" priority="9">
      <formula>K25&gt;0</formula>
    </cfRule>
    <cfRule type="expression" dxfId="1793" priority="10">
      <formula>K25&lt;0</formula>
    </cfRule>
  </conditionalFormatting>
  <conditionalFormatting sqref="L25:L34">
    <cfRule type="expression" dxfId="1792" priority="7">
      <formula>L25&gt;0</formula>
    </cfRule>
    <cfRule type="expression" dxfId="1791" priority="8">
      <formula>L25&lt;0</formula>
    </cfRule>
  </conditionalFormatting>
  <conditionalFormatting sqref="J43">
    <cfRule type="expression" dxfId="1790" priority="5">
      <formula>J43&gt;0</formula>
    </cfRule>
    <cfRule type="expression" dxfId="1789" priority="6">
      <formula>J43&lt;0</formula>
    </cfRule>
  </conditionalFormatting>
  <conditionalFormatting sqref="M25:M34">
    <cfRule type="expression" dxfId="1788" priority="3">
      <formula>M25&gt;0</formula>
    </cfRule>
    <cfRule type="expression" dxfId="1787" priority="4">
      <formula>M25&lt;0</formula>
    </cfRule>
  </conditionalFormatting>
  <conditionalFormatting sqref="H61:H64 F61:F64">
    <cfRule type="expression" dxfId="1786" priority="1">
      <formula>F61&gt;0</formula>
    </cfRule>
    <cfRule type="expression" dxfId="178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tabSelected="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1288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35.369900000000001</v>
      </c>
      <c r="R4" s="495">
        <v>-8.9999999999999998E-4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3536.9900000000002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857.74999999999864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857.74999999999864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0.32014675803586023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2.1487196740731525E-2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14.147960000000001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38.906890000000004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38.553191000000005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38.199492000000006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37.845793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37.492094000000002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37.138395000000003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36.784696000000004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36.430997000000005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36.077297999999999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35.723599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35.369900000000001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35.016201000000002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34.662502000000003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34.308802999999997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33.955103999999999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33.601405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33.247706000000001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32.894007000000002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32.540308000000003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32.186609000000004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31.832910000000002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4" priority="33">
      <formula>F54&gt;0</formula>
    </cfRule>
    <cfRule type="expression" dxfId="1783" priority="34">
      <formula>F54&lt;0</formula>
    </cfRule>
  </conditionalFormatting>
  <conditionalFormatting sqref="Q7">
    <cfRule type="expression" dxfId="1782" priority="31">
      <formula>Q7&gt;0</formula>
    </cfRule>
    <cfRule type="expression" dxfId="1781" priority="32">
      <formula>Q7&lt;0</formula>
    </cfRule>
  </conditionalFormatting>
  <conditionalFormatting sqref="Q8">
    <cfRule type="expression" dxfId="1780" priority="29">
      <formula>Q8&gt;0</formula>
    </cfRule>
    <cfRule type="expression" dxfId="1779" priority="30">
      <formula>Q8&lt;0</formula>
    </cfRule>
  </conditionalFormatting>
  <conditionalFormatting sqref="F30:F53">
    <cfRule type="expression" dxfId="1778" priority="27">
      <formula>F30&gt;0</formula>
    </cfRule>
    <cfRule type="expression" dxfId="1777" priority="28">
      <formula>F30&lt;0</formula>
    </cfRule>
  </conditionalFormatting>
  <conditionalFormatting sqref="H30:H53">
    <cfRule type="expression" dxfId="1776" priority="25">
      <formula>H30&gt;0</formula>
    </cfRule>
    <cfRule type="expression" dxfId="1775" priority="26">
      <formula>H30&lt;0</formula>
    </cfRule>
  </conditionalFormatting>
  <conditionalFormatting sqref="Q10">
    <cfRule type="expression" dxfId="1774" priority="23">
      <formula>Q10&gt;0</formula>
    </cfRule>
    <cfRule type="expression" dxfId="1773" priority="24">
      <formula>Q10&lt;0</formula>
    </cfRule>
  </conditionalFormatting>
  <conditionalFormatting sqref="J25:J38">
    <cfRule type="expression" dxfId="1772" priority="21">
      <formula>J25&gt;0</formula>
    </cfRule>
    <cfRule type="expression" dxfId="1771" priority="22">
      <formula>J25&lt;0</formula>
    </cfRule>
  </conditionalFormatting>
  <conditionalFormatting sqref="K25:K33">
    <cfRule type="expression" dxfId="1770" priority="19">
      <formula>K25&gt;0</formula>
    </cfRule>
    <cfRule type="expression" dxfId="1769" priority="20">
      <formula>K25&lt;0</formula>
    </cfRule>
  </conditionalFormatting>
  <conditionalFormatting sqref="L25:L38">
    <cfRule type="expression" dxfId="1768" priority="17">
      <formula>L25&gt;0</formula>
    </cfRule>
    <cfRule type="expression" dxfId="1767" priority="18">
      <formula>L25&lt;0</formula>
    </cfRule>
  </conditionalFormatting>
  <conditionalFormatting sqref="F89:F110">
    <cfRule type="expression" dxfId="1766" priority="15">
      <formula>F89&gt;0</formula>
    </cfRule>
    <cfRule type="expression" dxfId="1765" priority="16">
      <formula>F89&lt;0</formula>
    </cfRule>
  </conditionalFormatting>
  <conditionalFormatting sqref="H89:H110">
    <cfRule type="expression" dxfId="1764" priority="13">
      <formula>H89&gt;0</formula>
    </cfRule>
    <cfRule type="expression" dxfId="1763" priority="14">
      <formula>H89&lt;0</formula>
    </cfRule>
  </conditionalFormatting>
  <conditionalFormatting sqref="J89:J102">
    <cfRule type="expression" dxfId="1762" priority="11">
      <formula>J89&gt;0</formula>
    </cfRule>
    <cfRule type="expression" dxfId="1761" priority="12">
      <formula>J89&lt;0</formula>
    </cfRule>
  </conditionalFormatting>
  <conditionalFormatting sqref="K89:K102">
    <cfRule type="expression" dxfId="1760" priority="9">
      <formula>K89&gt;0</formula>
    </cfRule>
    <cfRule type="expression" dxfId="1759" priority="10">
      <formula>K89&lt;0</formula>
    </cfRule>
  </conditionalFormatting>
  <conditionalFormatting sqref="L89:L102">
    <cfRule type="expression" dxfId="1758" priority="7">
      <formula>L89&gt;0</formula>
    </cfRule>
    <cfRule type="expression" dxfId="1757" priority="8">
      <formula>L89&lt;0</formula>
    </cfRule>
  </conditionalFormatting>
  <conditionalFormatting sqref="F25:F29">
    <cfRule type="expression" dxfId="1756" priority="5">
      <formula>F25&gt;0</formula>
    </cfRule>
    <cfRule type="expression" dxfId="1755" priority="6">
      <formula>F25&lt;0</formula>
    </cfRule>
  </conditionalFormatting>
  <conditionalFormatting sqref="H25:H29">
    <cfRule type="expression" dxfId="1754" priority="3">
      <formula>H25&gt;0</formula>
    </cfRule>
    <cfRule type="expression" dxfId="1753" priority="4">
      <formula>H25&lt;0</formula>
    </cfRule>
  </conditionalFormatting>
  <conditionalFormatting sqref="F29">
    <cfRule type="expression" dxfId="1752" priority="1">
      <formula>F29&gt;0</formula>
    </cfRule>
    <cfRule type="expression" dxfId="175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0" priority="31">
      <formula>F47&gt;0</formula>
    </cfRule>
    <cfRule type="expression" dxfId="1749" priority="32">
      <formula>F47&lt;0</formula>
    </cfRule>
  </conditionalFormatting>
  <conditionalFormatting sqref="Q7">
    <cfRule type="expression" dxfId="1748" priority="29">
      <formula>Q7&gt;0</formula>
    </cfRule>
    <cfRule type="expression" dxfId="1747" priority="30">
      <formula>Q7&lt;0</formula>
    </cfRule>
  </conditionalFormatting>
  <conditionalFormatting sqref="Q8">
    <cfRule type="expression" dxfId="1746" priority="27">
      <formula>Q8&gt;0</formula>
    </cfRule>
    <cfRule type="expression" dxfId="1745" priority="28">
      <formula>Q8&lt;0</formula>
    </cfRule>
  </conditionalFormatting>
  <conditionalFormatting sqref="F30:F46">
    <cfRule type="expression" dxfId="1744" priority="25">
      <formula>F30&gt;0</formula>
    </cfRule>
    <cfRule type="expression" dxfId="1743" priority="26">
      <formula>F30&lt;0</formula>
    </cfRule>
  </conditionalFormatting>
  <conditionalFormatting sqref="H30:H46">
    <cfRule type="expression" dxfId="1742" priority="23">
      <formula>H30&gt;0</formula>
    </cfRule>
    <cfRule type="expression" dxfId="1741" priority="24">
      <formula>H30&lt;0</formula>
    </cfRule>
  </conditionalFormatting>
  <conditionalFormatting sqref="Q10">
    <cfRule type="expression" dxfId="1740" priority="21">
      <formula>Q10&gt;0</formula>
    </cfRule>
    <cfRule type="expression" dxfId="1739" priority="22">
      <formula>Q10&lt;0</formula>
    </cfRule>
  </conditionalFormatting>
  <conditionalFormatting sqref="J25:J38">
    <cfRule type="expression" dxfId="1738" priority="19">
      <formula>J25&gt;0</formula>
    </cfRule>
    <cfRule type="expression" dxfId="1737" priority="20">
      <formula>J25&lt;0</formula>
    </cfRule>
  </conditionalFormatting>
  <conditionalFormatting sqref="K25:K38">
    <cfRule type="expression" dxfId="1736" priority="17">
      <formula>K25&gt;0</formula>
    </cfRule>
    <cfRule type="expression" dxfId="1735" priority="18">
      <formula>K25&lt;0</formula>
    </cfRule>
  </conditionalFormatting>
  <conditionalFormatting sqref="L25:L38">
    <cfRule type="expression" dxfId="1734" priority="15">
      <formula>L25&gt;0</formula>
    </cfRule>
    <cfRule type="expression" dxfId="1733" priority="16">
      <formula>L25&lt;0</formula>
    </cfRule>
  </conditionalFormatting>
  <conditionalFormatting sqref="F89:F110">
    <cfRule type="expression" dxfId="1732" priority="13">
      <formula>F89&gt;0</formula>
    </cfRule>
    <cfRule type="expression" dxfId="1731" priority="14">
      <formula>F89&lt;0</formula>
    </cfRule>
  </conditionalFormatting>
  <conditionalFormatting sqref="H89:H110">
    <cfRule type="expression" dxfId="1730" priority="11">
      <formula>H89&gt;0</formula>
    </cfRule>
    <cfRule type="expression" dxfId="1729" priority="12">
      <formula>H89&lt;0</formula>
    </cfRule>
  </conditionalFormatting>
  <conditionalFormatting sqref="J89:J102">
    <cfRule type="expression" dxfId="1728" priority="9">
      <formula>J89&gt;0</formula>
    </cfRule>
    <cfRule type="expression" dxfId="1727" priority="10">
      <formula>J89&lt;0</formula>
    </cfRule>
  </conditionalFormatting>
  <conditionalFormatting sqref="K89:K102">
    <cfRule type="expression" dxfId="1726" priority="7">
      <formula>K89&gt;0</formula>
    </cfRule>
    <cfRule type="expression" dxfId="1725" priority="8">
      <formula>K89&lt;0</formula>
    </cfRule>
  </conditionalFormatting>
  <conditionalFormatting sqref="L89:L102">
    <cfRule type="expression" dxfId="1724" priority="5">
      <formula>L89&gt;0</formula>
    </cfRule>
    <cfRule type="expression" dxfId="1723" priority="6">
      <formula>L89&lt;0</formula>
    </cfRule>
  </conditionalFormatting>
  <conditionalFormatting sqref="F25:F29">
    <cfRule type="expression" dxfId="1722" priority="3">
      <formula>F25&gt;0</formula>
    </cfRule>
    <cfRule type="expression" dxfId="1721" priority="4">
      <formula>F25&lt;0</formula>
    </cfRule>
  </conditionalFormatting>
  <conditionalFormatting sqref="H25:H29">
    <cfRule type="expression" dxfId="1720" priority="1">
      <formula>H25&gt;0</formula>
    </cfRule>
    <cfRule type="expression" dxfId="17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53.88</v>
      </c>
      <c r="T3" s="1" t="s">
        <v>1266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53.69</v>
      </c>
      <c r="R4" s="495">
        <v>-8.8999999999999999E-3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10738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10776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-38</v>
      </c>
      <c r="T8" s="1">
        <v>43362</v>
      </c>
      <c r="U8" s="837" t="s">
        <v>1301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-3.5263548626577579E-3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3.2035760849320173E-2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13.47302383939774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20" ht="15.75" thickTop="1" x14ac:dyDescent="0.25">
      <c r="O17" s="81">
        <v>1.1000000000000001</v>
      </c>
      <c r="P17" s="81">
        <f>O17*$Q$4</f>
        <v>59.059000000000005</v>
      </c>
    </row>
    <row r="18" spans="1:20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10776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58.522100000000002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57.985199999999999</v>
      </c>
    </row>
    <row r="20" spans="1:20" x14ac:dyDescent="0.25">
      <c r="O20" s="81">
        <v>1.07</v>
      </c>
      <c r="P20" s="81">
        <f t="shared" si="0"/>
        <v>57.448300000000003</v>
      </c>
    </row>
    <row r="21" spans="1:20" x14ac:dyDescent="0.25">
      <c r="O21" s="81">
        <v>1.06</v>
      </c>
      <c r="P21" s="81">
        <f t="shared" si="0"/>
        <v>56.9114</v>
      </c>
    </row>
    <row r="22" spans="1:20" x14ac:dyDescent="0.25">
      <c r="O22" s="81">
        <v>1.05</v>
      </c>
      <c r="P22" s="81">
        <f t="shared" si="0"/>
        <v>56.374499999999998</v>
      </c>
    </row>
    <row r="23" spans="1:20" x14ac:dyDescent="0.25">
      <c r="O23" s="81">
        <v>1.04</v>
      </c>
      <c r="P23" s="81">
        <f t="shared" si="0"/>
        <v>55.837600000000002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55.300699999999999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54.763799999999996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54.226900000000001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53.69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>C28*(E28-D28)</f>
        <v>-38.000000000000966</v>
      </c>
      <c r="G28" s="39">
        <f>D28*C28</f>
        <v>10776</v>
      </c>
      <c r="H28" s="222">
        <f>(E28-D28)/D28</f>
        <v>-3.5263548626578473E-3</v>
      </c>
      <c r="I28" s="39"/>
      <c r="J28" s="39"/>
      <c r="K28" s="39"/>
      <c r="L28" s="39"/>
      <c r="O28" s="81">
        <v>0.99</v>
      </c>
      <c r="P28" s="81">
        <f t="shared" si="0"/>
        <v>53.153099999999995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52.616199999999999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52.079299999999996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51.542399999999994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51.005499999999998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50.468599999999995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49.931699999999999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49.394800000000004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48.857900000000001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48.320999999999998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8" priority="35">
      <formula>F54&gt;0</formula>
    </cfRule>
    <cfRule type="expression" dxfId="1717" priority="36">
      <formula>F54&lt;0</formula>
    </cfRule>
  </conditionalFormatting>
  <conditionalFormatting sqref="Q7">
    <cfRule type="expression" dxfId="1716" priority="33">
      <formula>Q7&gt;0</formula>
    </cfRule>
    <cfRule type="expression" dxfId="1715" priority="34">
      <formula>Q7&lt;0</formula>
    </cfRule>
  </conditionalFormatting>
  <conditionalFormatting sqref="Q8">
    <cfRule type="expression" dxfId="1714" priority="31">
      <formula>Q8&gt;0</formula>
    </cfRule>
    <cfRule type="expression" dxfId="1713" priority="32">
      <formula>Q8&lt;0</formula>
    </cfRule>
  </conditionalFormatting>
  <conditionalFormatting sqref="F30:F53">
    <cfRule type="expression" dxfId="1712" priority="29">
      <formula>F30&gt;0</formula>
    </cfRule>
    <cfRule type="expression" dxfId="1711" priority="30">
      <formula>F30&lt;0</formula>
    </cfRule>
  </conditionalFormatting>
  <conditionalFormatting sqref="H30:H53">
    <cfRule type="expression" dxfId="1710" priority="27">
      <formula>H30&gt;0</formula>
    </cfRule>
    <cfRule type="expression" dxfId="1709" priority="28">
      <formula>H30&lt;0</formula>
    </cfRule>
  </conditionalFormatting>
  <conditionalFormatting sqref="Q10">
    <cfRule type="expression" dxfId="1708" priority="25">
      <formula>Q10&gt;0</formula>
    </cfRule>
    <cfRule type="expression" dxfId="1707" priority="26">
      <formula>Q10&lt;0</formula>
    </cfRule>
  </conditionalFormatting>
  <conditionalFormatting sqref="J25:J39">
    <cfRule type="expression" dxfId="1706" priority="23">
      <formula>J25&gt;0</formula>
    </cfRule>
    <cfRule type="expression" dxfId="1705" priority="24">
      <formula>J25&lt;0</formula>
    </cfRule>
  </conditionalFormatting>
  <conditionalFormatting sqref="K25:K39">
    <cfRule type="expression" dxfId="1704" priority="21">
      <formula>K25&gt;0</formula>
    </cfRule>
    <cfRule type="expression" dxfId="1703" priority="22">
      <formula>K25&lt;0</formula>
    </cfRule>
  </conditionalFormatting>
  <conditionalFormatting sqref="L25">
    <cfRule type="expression" dxfId="1702" priority="19">
      <formula>L25&gt;0</formula>
    </cfRule>
    <cfRule type="expression" dxfId="1701" priority="20">
      <formula>L25&lt;0</formula>
    </cfRule>
  </conditionalFormatting>
  <conditionalFormatting sqref="F89:F110">
    <cfRule type="expression" dxfId="1700" priority="17">
      <formula>F89&gt;0</formula>
    </cfRule>
    <cfRule type="expression" dxfId="1699" priority="18">
      <formula>F89&lt;0</formula>
    </cfRule>
  </conditionalFormatting>
  <conditionalFormatting sqref="H89:H110">
    <cfRule type="expression" dxfId="1698" priority="15">
      <formula>H89&gt;0</formula>
    </cfRule>
    <cfRule type="expression" dxfId="1697" priority="16">
      <formula>H89&lt;0</formula>
    </cfRule>
  </conditionalFormatting>
  <conditionalFormatting sqref="J89:J102">
    <cfRule type="expression" dxfId="1696" priority="13">
      <formula>J89&gt;0</formula>
    </cfRule>
    <cfRule type="expression" dxfId="1695" priority="14">
      <formula>J89&lt;0</formula>
    </cfRule>
  </conditionalFormatting>
  <conditionalFormatting sqref="K89:K102">
    <cfRule type="expression" dxfId="1694" priority="11">
      <formula>K89&gt;0</formula>
    </cfRule>
    <cfRule type="expression" dxfId="1693" priority="12">
      <formula>K89&lt;0</formula>
    </cfRule>
  </conditionalFormatting>
  <conditionalFormatting sqref="L89:L102">
    <cfRule type="expression" dxfId="1692" priority="9">
      <formula>L89&gt;0</formula>
    </cfRule>
    <cfRule type="expression" dxfId="1691" priority="10">
      <formula>L89&lt;0</formula>
    </cfRule>
  </conditionalFormatting>
  <conditionalFormatting sqref="F25:F29">
    <cfRule type="expression" dxfId="1690" priority="7">
      <formula>F25&gt;0</formula>
    </cfRule>
    <cfRule type="expression" dxfId="1689" priority="8">
      <formula>F25&lt;0</formula>
    </cfRule>
  </conditionalFormatting>
  <conditionalFormatting sqref="H25:H29">
    <cfRule type="expression" dxfId="1688" priority="5">
      <formula>H25&gt;0</formula>
    </cfRule>
    <cfRule type="expression" dxfId="16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1284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60.809899999999999</v>
      </c>
      <c r="R4" s="495">
        <v>1.6999999999999999E-3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6080.99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1234.67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1234.67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0.25476443982238073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4.6045134098230717E-2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15.259698870765369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1" t="s">
        <v>78</v>
      </c>
      <c r="P16" s="871"/>
    </row>
    <row r="17" spans="1:21" ht="15.75" thickTop="1" x14ac:dyDescent="0.25">
      <c r="O17" s="81">
        <v>1.1000000000000001</v>
      </c>
      <c r="P17" s="81">
        <f>O17*$Q$4</f>
        <v>66.890889999999999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66.282791000000003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65.674692000000007</v>
      </c>
    </row>
    <row r="20" spans="1:21" x14ac:dyDescent="0.25">
      <c r="O20" s="81">
        <v>1.07</v>
      </c>
      <c r="P20" s="81">
        <f t="shared" si="2"/>
        <v>65.066592999999997</v>
      </c>
    </row>
    <row r="21" spans="1:21" x14ac:dyDescent="0.25">
      <c r="O21" s="81">
        <v>1.06</v>
      </c>
      <c r="P21" s="81">
        <f t="shared" si="2"/>
        <v>64.458494000000002</v>
      </c>
    </row>
    <row r="22" spans="1:21" x14ac:dyDescent="0.25">
      <c r="O22" s="81">
        <v>1.05</v>
      </c>
      <c r="P22" s="81">
        <f t="shared" si="2"/>
        <v>63.850394999999999</v>
      </c>
    </row>
    <row r="23" spans="1:21" x14ac:dyDescent="0.25">
      <c r="O23" s="81">
        <v>1.04</v>
      </c>
      <c r="P23" s="81">
        <f t="shared" si="2"/>
        <v>63.242296000000003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62.634197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62.026097999999998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61.417999000000002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60.809899999999999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60.201800999999996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59.593702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58.985602999999998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58.377503999999995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57.769404999999999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57.161305999999996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56.553207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55.945108000000005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55.337009000000002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54.728909999999999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0" si="9">C45*(E45-D45)</f>
        <v>842.00000000000023</v>
      </c>
      <c r="G45" s="39">
        <f t="shared" ref="G45:G50" si="10">D45*C45</f>
        <v>11324</v>
      </c>
      <c r="H45" s="222">
        <f t="shared" ref="H45:H50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6" priority="41">
      <formula>F54&gt;0</formula>
    </cfRule>
    <cfRule type="expression" dxfId="1685" priority="42">
      <formula>F54&lt;0</formula>
    </cfRule>
  </conditionalFormatting>
  <conditionalFormatting sqref="Q7">
    <cfRule type="expression" dxfId="1684" priority="39">
      <formula>Q7&gt;0</formula>
    </cfRule>
    <cfRule type="expression" dxfId="1683" priority="40">
      <formula>Q7&lt;0</formula>
    </cfRule>
  </conditionalFormatting>
  <conditionalFormatting sqref="Q8">
    <cfRule type="expression" dxfId="1682" priority="37">
      <formula>Q8&gt;0</formula>
    </cfRule>
    <cfRule type="expression" dxfId="1681" priority="38">
      <formula>Q8&lt;0</formula>
    </cfRule>
  </conditionalFormatting>
  <conditionalFormatting sqref="F30:F53">
    <cfRule type="expression" dxfId="1680" priority="35">
      <formula>F30&gt;0</formula>
    </cfRule>
    <cfRule type="expression" dxfId="1679" priority="36">
      <formula>F30&lt;0</formula>
    </cfRule>
  </conditionalFormatting>
  <conditionalFormatting sqref="H30:H53">
    <cfRule type="expression" dxfId="1678" priority="33">
      <formula>H30&gt;0</formula>
    </cfRule>
    <cfRule type="expression" dxfId="1677" priority="34">
      <formula>H30&lt;0</formula>
    </cfRule>
  </conditionalFormatting>
  <conditionalFormatting sqref="Q10">
    <cfRule type="expression" dxfId="1676" priority="31">
      <formula>Q10&gt;0</formula>
    </cfRule>
    <cfRule type="expression" dxfId="1675" priority="32">
      <formula>Q10&lt;0</formula>
    </cfRule>
  </conditionalFormatting>
  <conditionalFormatting sqref="K25:K39">
    <cfRule type="expression" dxfId="1674" priority="27">
      <formula>K25&gt;0</formula>
    </cfRule>
    <cfRule type="expression" dxfId="1673" priority="28">
      <formula>K25&lt;0</formula>
    </cfRule>
  </conditionalFormatting>
  <conditionalFormatting sqref="L25">
    <cfRule type="expression" dxfId="1672" priority="25">
      <formula>L25&gt;0</formula>
    </cfRule>
    <cfRule type="expression" dxfId="1671" priority="26">
      <formula>L25&lt;0</formula>
    </cfRule>
  </conditionalFormatting>
  <conditionalFormatting sqref="F89:F110">
    <cfRule type="expression" dxfId="1670" priority="23">
      <formula>F89&gt;0</formula>
    </cfRule>
    <cfRule type="expression" dxfId="1669" priority="24">
      <formula>F89&lt;0</formula>
    </cfRule>
  </conditionalFormatting>
  <conditionalFormatting sqref="H89:H110">
    <cfRule type="expression" dxfId="1668" priority="21">
      <formula>H89&gt;0</formula>
    </cfRule>
    <cfRule type="expression" dxfId="1667" priority="22">
      <formula>H89&lt;0</formula>
    </cfRule>
  </conditionalFormatting>
  <conditionalFormatting sqref="J89:J102">
    <cfRule type="expression" dxfId="1666" priority="19">
      <formula>J89&gt;0</formula>
    </cfRule>
    <cfRule type="expression" dxfId="1665" priority="20">
      <formula>J89&lt;0</formula>
    </cfRule>
  </conditionalFormatting>
  <conditionalFormatting sqref="K89:K102">
    <cfRule type="expression" dxfId="1664" priority="17">
      <formula>K89&gt;0</formula>
    </cfRule>
    <cfRule type="expression" dxfId="1663" priority="18">
      <formula>K89&lt;0</formula>
    </cfRule>
  </conditionalFormatting>
  <conditionalFormatting sqref="L89:L102">
    <cfRule type="expression" dxfId="1662" priority="15">
      <formula>L89&gt;0</formula>
    </cfRule>
    <cfRule type="expression" dxfId="1661" priority="16">
      <formula>L89&lt;0</formula>
    </cfRule>
  </conditionalFormatting>
  <conditionalFormatting sqref="F25 F29">
    <cfRule type="expression" dxfId="1660" priority="13">
      <formula>F25&gt;0</formula>
    </cfRule>
    <cfRule type="expression" dxfId="1659" priority="14">
      <formula>F25&lt;0</formula>
    </cfRule>
  </conditionalFormatting>
  <conditionalFormatting sqref="H25 H29">
    <cfRule type="expression" dxfId="1658" priority="11">
      <formula>H25&gt;0</formula>
    </cfRule>
    <cfRule type="expression" dxfId="1657" priority="12">
      <formula>H25&lt;0</formula>
    </cfRule>
  </conditionalFormatting>
  <conditionalFormatting sqref="F26:F28">
    <cfRule type="expression" dxfId="1656" priority="9">
      <formula>F26&gt;0</formula>
    </cfRule>
    <cfRule type="expression" dxfId="1655" priority="10">
      <formula>F26&lt;0</formula>
    </cfRule>
  </conditionalFormatting>
  <conditionalFormatting sqref="H26:H28">
    <cfRule type="expression" dxfId="1654" priority="7">
      <formula>H26&gt;0</formula>
    </cfRule>
    <cfRule type="expression" dxfId="1653" priority="8">
      <formula>H26&lt;0</formula>
    </cfRule>
  </conditionalFormatting>
  <conditionalFormatting sqref="J25:J49">
    <cfRule type="expression" dxfId="1652" priority="3">
      <formula>J25&gt;0</formula>
    </cfRule>
    <cfRule type="expression" dxfId="1651" priority="4">
      <formula>J25&lt;0</formula>
    </cfRule>
  </conditionalFormatting>
  <conditionalFormatting sqref="J50">
    <cfRule type="expression" dxfId="1650" priority="1">
      <formula>J50&gt;0</formula>
    </cfRule>
    <cfRule type="expression" dxfId="1649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33.35</v>
      </c>
      <c r="R4" s="495">
        <v>-1.21E-2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20010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3824.3599999999933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3824.3599999999933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0.2362810491274977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5.9970014992503748E-2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1237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9.6109510086455323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1" t="s">
        <v>78</v>
      </c>
      <c r="P17" s="871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36.685000000000002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36.351500000000001</v>
      </c>
    </row>
    <row r="20" spans="1:21" x14ac:dyDescent="0.25">
      <c r="O20" s="81">
        <v>1.08</v>
      </c>
      <c r="P20" s="81">
        <f t="shared" si="2"/>
        <v>36.018000000000001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35.684500000000007</v>
      </c>
    </row>
    <row r="22" spans="1:21" x14ac:dyDescent="0.25">
      <c r="O22" s="81">
        <v>1.06</v>
      </c>
      <c r="P22" s="81">
        <f t="shared" si="2"/>
        <v>35.351000000000006</v>
      </c>
      <c r="T22" s="1">
        <v>43353</v>
      </c>
      <c r="U22" t="s">
        <v>1287</v>
      </c>
    </row>
    <row r="23" spans="1:21" x14ac:dyDescent="0.25">
      <c r="O23" s="81">
        <v>1.05</v>
      </c>
      <c r="P23" s="81">
        <f t="shared" si="2"/>
        <v>35.017500000000005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34.684000000000005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34.350500000000004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34.017000000000003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33.683500000000002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33.35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33.016500000000001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32.683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32.349499999999999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32.015999999999998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31.682500000000001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31.349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31.015500000000003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30.682000000000002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30.348500000000001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30.015000000000001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6" si="6">C48*(E48-D48)</f>
        <v>3712.799999999997</v>
      </c>
      <c r="G48" s="39">
        <f t="shared" ref="G48:G56" si="7">D48*C48</f>
        <v>36367.200000000004</v>
      </c>
      <c r="H48" s="222">
        <f t="shared" ref="H48:H56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8" priority="33">
      <formula>F63&gt;0</formula>
    </cfRule>
    <cfRule type="expression" dxfId="1647" priority="34">
      <formula>F63&lt;0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62">
    <cfRule type="expression" dxfId="1642" priority="27">
      <formula>F30&gt;0</formula>
    </cfRule>
    <cfRule type="expression" dxfId="1641" priority="28">
      <formula>F30&lt;0</formula>
    </cfRule>
  </conditionalFormatting>
  <conditionalFormatting sqref="H30:H62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3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Q9">
    <cfRule type="expression" dxfId="1616" priority="1">
      <formula>Q9&gt;0</formula>
    </cfRule>
    <cfRule type="expression" dxfId="1615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17" activePane="bottomLeft" state="frozen"/>
      <selection activeCell="A2" sqref="A2"/>
      <selection pane="bottomLeft" activeCell="P43" sqref="P4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1" t="s">
        <v>78</v>
      </c>
      <c r="P24" s="87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4" priority="24">
      <formula>F51&gt;0</formula>
    </cfRule>
    <cfRule type="expression" dxfId="1613" priority="25">
      <formula>F51&lt;0</formula>
    </cfRule>
  </conditionalFormatting>
  <conditionalFormatting sqref="Q7">
    <cfRule type="expression" dxfId="1612" priority="22">
      <formula>Q7&gt;0</formula>
    </cfRule>
    <cfRule type="expression" dxfId="1611" priority="23">
      <formula>Q7&lt;0</formula>
    </cfRule>
  </conditionalFormatting>
  <conditionalFormatting sqref="Q8">
    <cfRule type="expression" dxfId="1610" priority="20">
      <formula>Q8&gt;0</formula>
    </cfRule>
    <cfRule type="expression" dxfId="1609" priority="21">
      <formula>Q8&lt;0</formula>
    </cfRule>
  </conditionalFormatting>
  <conditionalFormatting sqref="F25:F50">
    <cfRule type="expression" dxfId="1608" priority="18">
      <formula>F25&gt;0</formula>
    </cfRule>
    <cfRule type="expression" dxfId="1607" priority="19">
      <formula>F25&lt;0</formula>
    </cfRule>
  </conditionalFormatting>
  <conditionalFormatting sqref="H25:H50">
    <cfRule type="expression" dxfId="1606" priority="16">
      <formula>H25&gt;0</formula>
    </cfRule>
    <cfRule type="expression" dxfId="1605" priority="17">
      <formula>H25&lt;0</formula>
    </cfRule>
  </conditionalFormatting>
  <conditionalFormatting sqref="F89:F110">
    <cfRule type="expression" dxfId="1604" priority="14">
      <formula>F89&gt;0</formula>
    </cfRule>
    <cfRule type="expression" dxfId="1603" priority="15">
      <formula>F89&lt;0</formula>
    </cfRule>
  </conditionalFormatting>
  <conditionalFormatting sqref="H89:H110">
    <cfRule type="expression" dxfId="1602" priority="12">
      <formula>H89&gt;0</formula>
    </cfRule>
    <cfRule type="expression" dxfId="1601" priority="13">
      <formula>H89&lt;0</formula>
    </cfRule>
  </conditionalFormatting>
  <conditionalFormatting sqref="Q10">
    <cfRule type="expression" dxfId="1600" priority="10">
      <formula>Q10&gt;0</formula>
    </cfRule>
    <cfRule type="expression" dxfId="1599" priority="11">
      <formula>Q10&lt;0</formula>
    </cfRule>
  </conditionalFormatting>
  <conditionalFormatting sqref="J25:J39">
    <cfRule type="expression" dxfId="1598" priority="8">
      <formula>J25&gt;0</formula>
    </cfRule>
    <cfRule type="expression" dxfId="1597" priority="9">
      <formula>J25&lt;0</formula>
    </cfRule>
  </conditionalFormatting>
  <conditionalFormatting sqref="K25:K38">
    <cfRule type="expression" dxfId="1596" priority="6">
      <formula>K25&gt;0</formula>
    </cfRule>
    <cfRule type="expression" dxfId="1595" priority="7">
      <formula>K25&lt;0</formula>
    </cfRule>
  </conditionalFormatting>
  <conditionalFormatting sqref="L25:L38">
    <cfRule type="expression" dxfId="1594" priority="4">
      <formula>L25&gt;0</formula>
    </cfRule>
    <cfRule type="expression" dxfId="15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2" priority="1">
      <formula>J40&gt;0</formula>
    </cfRule>
    <cfRule type="expression" dxfId="15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5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5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0" priority="74">
      <formula>F12&gt;0</formula>
    </cfRule>
    <cfRule type="expression" dxfId="15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8" priority="67">
      <formula>F124&gt;0</formula>
    </cfRule>
    <cfRule type="expression" dxfId="1587" priority="68">
      <formula>F124&lt;0</formula>
    </cfRule>
  </conditionalFormatting>
  <conditionalFormatting sqref="H124:H130">
    <cfRule type="expression" dxfId="1586" priority="55">
      <formula>H124&gt;0</formula>
    </cfRule>
    <cfRule type="expression" dxfId="1585" priority="56">
      <formula>H124&lt;0</formula>
    </cfRule>
  </conditionalFormatting>
  <conditionalFormatting sqref="H131">
    <cfRule type="expression" dxfId="1584" priority="53">
      <formula>H131&gt;0</formula>
    </cfRule>
    <cfRule type="expression" dxfId="1583" priority="54">
      <formula>H131&lt;0</formula>
    </cfRule>
  </conditionalFormatting>
  <conditionalFormatting sqref="H132">
    <cfRule type="expression" dxfId="1582" priority="51">
      <formula>H132&gt;0</formula>
    </cfRule>
    <cfRule type="expression" dxfId="1581" priority="52">
      <formula>H132&lt;0</formula>
    </cfRule>
  </conditionalFormatting>
  <conditionalFormatting sqref="H133:H135">
    <cfRule type="expression" dxfId="1580" priority="49">
      <formula>H133&gt;0</formula>
    </cfRule>
    <cfRule type="expression" dxfId="1579" priority="50">
      <formula>H133&lt;0</formula>
    </cfRule>
  </conditionalFormatting>
  <conditionalFormatting sqref="H136">
    <cfRule type="expression" dxfId="1578" priority="45">
      <formula>H136&gt;0</formula>
    </cfRule>
    <cfRule type="expression" dxfId="1577" priority="46">
      <formula>H136&lt;0</formula>
    </cfRule>
  </conditionalFormatting>
  <conditionalFormatting sqref="Q7">
    <cfRule type="expression" dxfId="1576" priority="39">
      <formula>Q7&gt;0</formula>
    </cfRule>
    <cfRule type="expression" dxfId="1575" priority="40">
      <formula>Q7&lt;0</formula>
    </cfRule>
  </conditionalFormatting>
  <conditionalFormatting sqref="Q8">
    <cfRule type="expression" dxfId="1574" priority="37">
      <formula>Q8&gt;0</formula>
    </cfRule>
    <cfRule type="expression" dxfId="1573" priority="38">
      <formula>Q8&lt;0</formula>
    </cfRule>
  </conditionalFormatting>
  <conditionalFormatting sqref="F167:F178 H167:H178">
    <cfRule type="expression" dxfId="1572" priority="35">
      <formula>F167&gt;0</formula>
    </cfRule>
    <cfRule type="expression" dxfId="1571" priority="36">
      <formula>F167&lt;0</formula>
    </cfRule>
  </conditionalFormatting>
  <conditionalFormatting sqref="F183:F197 H183:H197">
    <cfRule type="expression" dxfId="1570" priority="33">
      <formula>F183&gt;0</formula>
    </cfRule>
    <cfRule type="expression" dxfId="1569" priority="34">
      <formula>F183&lt;0</formula>
    </cfRule>
  </conditionalFormatting>
  <conditionalFormatting sqref="F198:F206 H198:H206">
    <cfRule type="expression" dxfId="1568" priority="31">
      <formula>F198&gt;0</formula>
    </cfRule>
    <cfRule type="expression" dxfId="1567" priority="32">
      <formula>F198&lt;0</formula>
    </cfRule>
  </conditionalFormatting>
  <conditionalFormatting sqref="F141:F147 H141:H147">
    <cfRule type="expression" dxfId="1566" priority="29">
      <formula>F141&gt;0</formula>
    </cfRule>
    <cfRule type="expression" dxfId="1565" priority="30">
      <formula>F141&lt;0</formula>
    </cfRule>
  </conditionalFormatting>
  <conditionalFormatting sqref="H149:H152 F149:F152">
    <cfRule type="expression" dxfId="1564" priority="27">
      <formula>F149&gt;0</formula>
    </cfRule>
    <cfRule type="expression" dxfId="1563" priority="28">
      <formula>F149&lt;0</formula>
    </cfRule>
  </conditionalFormatting>
  <conditionalFormatting sqref="F226 H215:H218 H257:H260 F257:F260 H226 H231:H233 F231:F233 F235:F244 H235:H244">
    <cfRule type="expression" dxfId="1562" priority="25">
      <formula>F215&gt;0</formula>
    </cfRule>
    <cfRule type="expression" dxfId="1561" priority="26">
      <formula>F215&lt;0</formula>
    </cfRule>
  </conditionalFormatting>
  <conditionalFormatting sqref="F207:F218">
    <cfRule type="expression" dxfId="1560" priority="23">
      <formula>F207&gt;0</formula>
    </cfRule>
    <cfRule type="expression" dxfId="1559" priority="24">
      <formula>F207&lt;0</formula>
    </cfRule>
  </conditionalFormatting>
  <conditionalFormatting sqref="H207:H208">
    <cfRule type="expression" dxfId="1558" priority="21">
      <formula>H207&gt;0</formula>
    </cfRule>
    <cfRule type="expression" dxfId="1557" priority="22">
      <formula>H207&lt;0</formula>
    </cfRule>
  </conditionalFormatting>
  <conditionalFormatting sqref="H209">
    <cfRule type="expression" dxfId="1556" priority="19">
      <formula>H209&gt;0</formula>
    </cfRule>
    <cfRule type="expression" dxfId="1555" priority="20">
      <formula>H209&lt;0</formula>
    </cfRule>
  </conditionalFormatting>
  <conditionalFormatting sqref="H210">
    <cfRule type="expression" dxfId="1554" priority="17">
      <formula>H210&gt;0</formula>
    </cfRule>
    <cfRule type="expression" dxfId="1553" priority="18">
      <formula>H210&lt;0</formula>
    </cfRule>
  </conditionalFormatting>
  <conditionalFormatting sqref="H211:H213">
    <cfRule type="expression" dxfId="1552" priority="15">
      <formula>H211&gt;0</formula>
    </cfRule>
    <cfRule type="expression" dxfId="1551" priority="16">
      <formula>H211&lt;0</formula>
    </cfRule>
  </conditionalFormatting>
  <conditionalFormatting sqref="H214">
    <cfRule type="expression" dxfId="1550" priority="13">
      <formula>H214&gt;0</formula>
    </cfRule>
    <cfRule type="expression" dxfId="1549" priority="14">
      <formula>H214&lt;0</formula>
    </cfRule>
  </conditionalFormatting>
  <conditionalFormatting sqref="F245:F256 H245:H256">
    <cfRule type="expression" dxfId="1548" priority="11">
      <formula>F245&gt;0</formula>
    </cfRule>
    <cfRule type="expression" dxfId="1547" priority="12">
      <formula>F245&lt;0</formula>
    </cfRule>
  </conditionalFormatting>
  <conditionalFormatting sqref="F261:F275 H261:H275">
    <cfRule type="expression" dxfId="1546" priority="9">
      <formula>F261&gt;0</formula>
    </cfRule>
    <cfRule type="expression" dxfId="1545" priority="10">
      <formula>F261&lt;0</formula>
    </cfRule>
  </conditionalFormatting>
  <conditionalFormatting sqref="F276:F283 H276:H283">
    <cfRule type="expression" dxfId="1544" priority="7">
      <formula>F276&gt;0</formula>
    </cfRule>
    <cfRule type="expression" dxfId="1543" priority="8">
      <formula>F276&lt;0</formula>
    </cfRule>
  </conditionalFormatting>
  <conditionalFormatting sqref="F219:F225 H219:H225">
    <cfRule type="expression" dxfId="1542" priority="5">
      <formula>F219&gt;0</formula>
    </cfRule>
    <cfRule type="expression" dxfId="1541" priority="6">
      <formula>F219&lt;0</formula>
    </cfRule>
  </conditionalFormatting>
  <conditionalFormatting sqref="H227:H230 F227:F230">
    <cfRule type="expression" dxfId="1540" priority="3">
      <formula>F227&gt;0</formula>
    </cfRule>
    <cfRule type="expression" dxfId="1539" priority="4">
      <formula>F227&lt;0</formula>
    </cfRule>
  </conditionalFormatting>
  <conditionalFormatting sqref="H234 F234">
    <cfRule type="expression" dxfId="1538" priority="1">
      <formula>F234&gt;0</formula>
    </cfRule>
    <cfRule type="expression" dxfId="15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1" t="s">
        <v>78</v>
      </c>
      <c r="P40" s="87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6" priority="43">
      <formula>F33&gt;0</formula>
    </cfRule>
    <cfRule type="expression" dxfId="1535" priority="44">
      <formula>F33&lt;0</formula>
    </cfRule>
  </conditionalFormatting>
  <conditionalFormatting sqref="Q7">
    <cfRule type="expression" dxfId="1534" priority="41">
      <formula>Q7&gt;0</formula>
    </cfRule>
    <cfRule type="expression" dxfId="1533" priority="42">
      <formula>Q7&lt;0</formula>
    </cfRule>
  </conditionalFormatting>
  <conditionalFormatting sqref="Q8">
    <cfRule type="expression" dxfId="1532" priority="39">
      <formula>Q8&gt;0</formula>
    </cfRule>
    <cfRule type="expression" dxfId="1531" priority="40">
      <formula>Q8&lt;0</formula>
    </cfRule>
  </conditionalFormatting>
  <conditionalFormatting sqref="F29 F32">
    <cfRule type="expression" dxfId="1530" priority="37">
      <formula>F29&gt;0</formula>
    </cfRule>
    <cfRule type="expression" dxfId="1529" priority="38">
      <formula>F29&lt;0</formula>
    </cfRule>
  </conditionalFormatting>
  <conditionalFormatting sqref="H29 H32">
    <cfRule type="expression" dxfId="1528" priority="35">
      <formula>H29&gt;0</formula>
    </cfRule>
    <cfRule type="expression" dxfId="1527" priority="36">
      <formula>H29&lt;0</formula>
    </cfRule>
  </conditionalFormatting>
  <conditionalFormatting sqref="F30:F31">
    <cfRule type="expression" dxfId="1526" priority="33">
      <formula>F30&gt;0</formula>
    </cfRule>
    <cfRule type="expression" dxfId="1525" priority="34">
      <formula>F30&lt;0</formula>
    </cfRule>
  </conditionalFormatting>
  <conditionalFormatting sqref="H30:H31">
    <cfRule type="expression" dxfId="1524" priority="31">
      <formula>H30&gt;0</formula>
    </cfRule>
    <cfRule type="expression" dxfId="1523" priority="32">
      <formula>H30&lt;0</formula>
    </cfRule>
  </conditionalFormatting>
  <conditionalFormatting sqref="F105:F140 H105:H140">
    <cfRule type="expression" dxfId="1522" priority="29">
      <formula>F105&gt;0</formula>
    </cfRule>
    <cfRule type="expression" dxfId="1521" priority="30">
      <formula>F105&lt;0</formula>
    </cfRule>
  </conditionalFormatting>
  <conditionalFormatting sqref="F96:F99">
    <cfRule type="expression" dxfId="1520" priority="27">
      <formula>F96&gt;0</formula>
    </cfRule>
    <cfRule type="expression" dxfId="1519" priority="28">
      <formula>F96&lt;0</formula>
    </cfRule>
  </conditionalFormatting>
  <conditionalFormatting sqref="H96:H99">
    <cfRule type="expression" dxfId="1518" priority="25">
      <formula>H96&gt;0</formula>
    </cfRule>
    <cfRule type="expression" dxfId="1517" priority="26">
      <formula>H96&lt;0</formula>
    </cfRule>
  </conditionalFormatting>
  <conditionalFormatting sqref="F25:F28">
    <cfRule type="expression" dxfId="1516" priority="19">
      <formula>F25&gt;0</formula>
    </cfRule>
    <cfRule type="expression" dxfId="1515" priority="20">
      <formula>F25&lt;0</formula>
    </cfRule>
  </conditionalFormatting>
  <conditionalFormatting sqref="H25:H28">
    <cfRule type="expression" dxfId="1514" priority="17">
      <formula>H25&gt;0</formula>
    </cfRule>
    <cfRule type="expression" dxfId="1513" priority="18">
      <formula>H25&lt;0</formula>
    </cfRule>
  </conditionalFormatting>
  <conditionalFormatting sqref="J27">
    <cfRule type="expression" dxfId="1512" priority="15">
      <formula>J27&gt;0</formula>
    </cfRule>
    <cfRule type="expression" dxfId="1511" priority="16">
      <formula>J27&lt;0</formula>
    </cfRule>
  </conditionalFormatting>
  <conditionalFormatting sqref="F104">
    <cfRule type="expression" dxfId="1510" priority="13">
      <formula>F104&gt;0</formula>
    </cfRule>
    <cfRule type="expression" dxfId="1509" priority="14">
      <formula>F104&lt;0</formula>
    </cfRule>
  </conditionalFormatting>
  <conditionalFormatting sqref="H104">
    <cfRule type="expression" dxfId="1508" priority="11">
      <formula>H104&gt;0</formula>
    </cfRule>
    <cfRule type="expression" dxfId="1507" priority="12">
      <formula>H104&lt;0</formula>
    </cfRule>
  </conditionalFormatting>
  <conditionalFormatting sqref="F100:F103">
    <cfRule type="expression" dxfId="1506" priority="9">
      <formula>F100&gt;0</formula>
    </cfRule>
    <cfRule type="expression" dxfId="1505" priority="10">
      <formula>F100&lt;0</formula>
    </cfRule>
  </conditionalFormatting>
  <conditionalFormatting sqref="H100:H103">
    <cfRule type="expression" dxfId="1504" priority="7">
      <formula>H100&gt;0</formula>
    </cfRule>
    <cfRule type="expression" dxfId="1503" priority="8">
      <formula>H100&lt;0</formula>
    </cfRule>
  </conditionalFormatting>
  <conditionalFormatting sqref="J102">
    <cfRule type="expression" dxfId="1502" priority="5">
      <formula>J102&gt;0</formula>
    </cfRule>
    <cfRule type="expression" dxfId="1501" priority="6">
      <formula>J102&lt;0</formula>
    </cfRule>
  </conditionalFormatting>
  <conditionalFormatting sqref="Q10">
    <cfRule type="expression" dxfId="1500" priority="3">
      <formula>Q10&gt;0</formula>
    </cfRule>
    <cfRule type="expression" dxfId="1499" priority="4">
      <formula>Q10&lt;0</formula>
    </cfRule>
  </conditionalFormatting>
  <conditionalFormatting sqref="M71">
    <cfRule type="expression" dxfId="1498" priority="1">
      <formula>M71&gt;0</formula>
    </cfRule>
    <cfRule type="expression" dxfId="14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6" priority="33">
      <formula>F34&gt;0</formula>
    </cfRule>
    <cfRule type="expression" dxfId="1495" priority="34">
      <formula>F34&lt;0</formula>
    </cfRule>
  </conditionalFormatting>
  <conditionalFormatting sqref="Q7">
    <cfRule type="expression" dxfId="1494" priority="31">
      <formula>Q7&gt;0</formula>
    </cfRule>
    <cfRule type="expression" dxfId="1493" priority="32">
      <formula>Q7&lt;0</formula>
    </cfRule>
  </conditionalFormatting>
  <conditionalFormatting sqref="Q8">
    <cfRule type="expression" dxfId="1492" priority="29">
      <formula>Q8&gt;0</formula>
    </cfRule>
    <cfRule type="expression" dxfId="1491" priority="30">
      <formula>Q8&lt;0</formula>
    </cfRule>
  </conditionalFormatting>
  <conditionalFormatting sqref="F27:F33">
    <cfRule type="expression" dxfId="1490" priority="27">
      <formula>F27&gt;0</formula>
    </cfRule>
    <cfRule type="expression" dxfId="1489" priority="28">
      <formula>F27&lt;0</formula>
    </cfRule>
  </conditionalFormatting>
  <conditionalFormatting sqref="H27:H33">
    <cfRule type="expression" dxfId="1488" priority="25">
      <formula>H27&gt;0</formula>
    </cfRule>
    <cfRule type="expression" dxfId="1487" priority="26">
      <formula>H27&lt;0</formula>
    </cfRule>
  </conditionalFormatting>
  <conditionalFormatting sqref="M46">
    <cfRule type="expression" dxfId="1486" priority="23">
      <formula>M46&gt;0</formula>
    </cfRule>
    <cfRule type="expression" dxfId="1485" priority="24">
      <formula>M46&lt;0</formula>
    </cfRule>
  </conditionalFormatting>
  <conditionalFormatting sqref="F79:F87 H79:H87">
    <cfRule type="expression" dxfId="1484" priority="21">
      <formula>F79&gt;0</formula>
    </cfRule>
    <cfRule type="expression" dxfId="1483" priority="22">
      <formula>F79&lt;0</formula>
    </cfRule>
  </conditionalFormatting>
  <conditionalFormatting sqref="F73 F77:F78">
    <cfRule type="expression" dxfId="1482" priority="19">
      <formula>F73&gt;0</formula>
    </cfRule>
    <cfRule type="expression" dxfId="1481" priority="20">
      <formula>F73&lt;0</formula>
    </cfRule>
  </conditionalFormatting>
  <conditionalFormatting sqref="H73 H77:H78">
    <cfRule type="expression" dxfId="1480" priority="17">
      <formula>H73&gt;0</formula>
    </cfRule>
    <cfRule type="expression" dxfId="1479" priority="18">
      <formula>H73&lt;0</formula>
    </cfRule>
  </conditionalFormatting>
  <conditionalFormatting sqref="F70:F72">
    <cfRule type="expression" dxfId="1478" priority="15">
      <formula>F70&gt;0</formula>
    </cfRule>
    <cfRule type="expression" dxfId="1477" priority="16">
      <formula>F70&lt;0</formula>
    </cfRule>
  </conditionalFormatting>
  <conditionalFormatting sqref="H70:H72">
    <cfRule type="expression" dxfId="1476" priority="13">
      <formula>H70&gt;0</formula>
    </cfRule>
    <cfRule type="expression" dxfId="1475" priority="14">
      <formula>H70&lt;0</formula>
    </cfRule>
  </conditionalFormatting>
  <conditionalFormatting sqref="F25:F26">
    <cfRule type="expression" dxfId="1474" priority="11">
      <formula>F25&gt;0</formula>
    </cfRule>
    <cfRule type="expression" dxfId="1473" priority="12">
      <formula>F25&lt;0</formula>
    </cfRule>
  </conditionalFormatting>
  <conditionalFormatting sqref="H25:H26">
    <cfRule type="expression" dxfId="1472" priority="9">
      <formula>H25&gt;0</formula>
    </cfRule>
    <cfRule type="expression" dxfId="1471" priority="10">
      <formula>H25&lt;0</formula>
    </cfRule>
  </conditionalFormatting>
  <conditionalFormatting sqref="F76">
    <cfRule type="expression" dxfId="1470" priority="7">
      <formula>F76&gt;0</formula>
    </cfRule>
    <cfRule type="expression" dxfId="1469" priority="8">
      <formula>F76&lt;0</formula>
    </cfRule>
  </conditionalFormatting>
  <conditionalFormatting sqref="H76">
    <cfRule type="expression" dxfId="1468" priority="5">
      <formula>H76&gt;0</formula>
    </cfRule>
    <cfRule type="expression" dxfId="1467" priority="6">
      <formula>H76&lt;0</formula>
    </cfRule>
  </conditionalFormatting>
  <conditionalFormatting sqref="F74:F75">
    <cfRule type="expression" dxfId="1466" priority="3">
      <formula>F74&gt;0</formula>
    </cfRule>
    <cfRule type="expression" dxfId="1465" priority="4">
      <formula>F74&lt;0</formula>
    </cfRule>
  </conditionalFormatting>
  <conditionalFormatting sqref="H74:H75">
    <cfRule type="expression" dxfId="1464" priority="1">
      <formula>H74&gt;0</formula>
    </cfRule>
    <cfRule type="expression" dxfId="14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184.27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184.27</v>
      </c>
      <c r="R4" s="495">
        <v>8.0000000000000004E-4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1116.6599999999926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1116.6599999999926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6.9463287567156891E-3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202.69700000000003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200.85430000000002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199.01160000000002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197.16890000000004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195.32620000000003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193.48350000000002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191.64080000000001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189.79810000000001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187.95540000000003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186.11270000000002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184.27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182.4273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180.58459999999999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178.74190000000002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176.89920000000001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175.0565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173.21379999999999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171.37110000000001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169.5284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167.68570000000003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165.84300000000002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2" priority="43">
      <formula>F54&gt;0</formula>
    </cfRule>
    <cfRule type="expression" dxfId="1461" priority="44">
      <formula>F54&lt;0</formula>
    </cfRule>
  </conditionalFormatting>
  <conditionalFormatting sqref="Q7">
    <cfRule type="expression" dxfId="1460" priority="41">
      <formula>Q7&gt;0</formula>
    </cfRule>
    <cfRule type="expression" dxfId="1459" priority="42">
      <formula>Q7&lt;0</formula>
    </cfRule>
  </conditionalFormatting>
  <conditionalFormatting sqref="Q8">
    <cfRule type="expression" dxfId="1458" priority="39">
      <formula>Q8&gt;0</formula>
    </cfRule>
    <cfRule type="expression" dxfId="1457" priority="40">
      <formula>Q8&lt;0</formula>
    </cfRule>
  </conditionalFormatting>
  <conditionalFormatting sqref="F31:F43 F46:F53">
    <cfRule type="expression" dxfId="1456" priority="37">
      <formula>F31&gt;0</formula>
    </cfRule>
    <cfRule type="expression" dxfId="1455" priority="38">
      <formula>F31&lt;0</formula>
    </cfRule>
  </conditionalFormatting>
  <conditionalFormatting sqref="H31:H43 H46:H53">
    <cfRule type="expression" dxfId="1454" priority="35">
      <formula>H31&gt;0</formula>
    </cfRule>
    <cfRule type="expression" dxfId="1453" priority="36">
      <formula>H31&lt;0</formula>
    </cfRule>
  </conditionalFormatting>
  <conditionalFormatting sqref="Q10">
    <cfRule type="expression" dxfId="1452" priority="33">
      <formula>Q10&gt;0</formula>
    </cfRule>
    <cfRule type="expression" dxfId="1451" priority="34">
      <formula>Q10&lt;0</formula>
    </cfRule>
  </conditionalFormatting>
  <conditionalFormatting sqref="J25:J38">
    <cfRule type="expression" dxfId="1450" priority="31">
      <formula>J25&gt;0</formula>
    </cfRule>
    <cfRule type="expression" dxfId="1449" priority="32">
      <formula>J25&lt;0</formula>
    </cfRule>
  </conditionalFormatting>
  <conditionalFormatting sqref="K25:K38">
    <cfRule type="expression" dxfId="1448" priority="29">
      <formula>K25&gt;0</formula>
    </cfRule>
    <cfRule type="expression" dxfId="1447" priority="30">
      <formula>K25&lt;0</formula>
    </cfRule>
  </conditionalFormatting>
  <conditionalFormatting sqref="L25:L38">
    <cfRule type="expression" dxfId="1446" priority="27">
      <formula>L25&gt;0</formula>
    </cfRule>
    <cfRule type="expression" dxfId="1445" priority="28">
      <formula>L25&lt;0</formula>
    </cfRule>
  </conditionalFormatting>
  <conditionalFormatting sqref="F89:F110">
    <cfRule type="expression" dxfId="1444" priority="25">
      <formula>F89&gt;0</formula>
    </cfRule>
    <cfRule type="expression" dxfId="1443" priority="26">
      <formula>F89&lt;0</formula>
    </cfRule>
  </conditionalFormatting>
  <conditionalFormatting sqref="H89:H110">
    <cfRule type="expression" dxfId="1442" priority="23">
      <formula>H89&gt;0</formula>
    </cfRule>
    <cfRule type="expression" dxfId="1441" priority="24">
      <formula>H89&lt;0</formula>
    </cfRule>
  </conditionalFormatting>
  <conditionalFormatting sqref="J89:J102">
    <cfRule type="expression" dxfId="1440" priority="21">
      <formula>J89&gt;0</formula>
    </cfRule>
    <cfRule type="expression" dxfId="1439" priority="22">
      <formula>J89&lt;0</formula>
    </cfRule>
  </conditionalFormatting>
  <conditionalFormatting sqref="K89:K102">
    <cfRule type="expression" dxfId="1438" priority="19">
      <formula>K89&gt;0</formula>
    </cfRule>
    <cfRule type="expression" dxfId="1437" priority="20">
      <formula>K89&lt;0</formula>
    </cfRule>
  </conditionalFormatting>
  <conditionalFormatting sqref="L89:L102">
    <cfRule type="expression" dxfId="1436" priority="17">
      <formula>L89&gt;0</formula>
    </cfRule>
    <cfRule type="expression" dxfId="1435" priority="18">
      <formula>L89&lt;0</formula>
    </cfRule>
  </conditionalFormatting>
  <conditionalFormatting sqref="F25:F28">
    <cfRule type="expression" dxfId="1434" priority="15">
      <formula>F25&gt;0</formula>
    </cfRule>
    <cfRule type="expression" dxfId="1433" priority="16">
      <formula>F25&lt;0</formula>
    </cfRule>
  </conditionalFormatting>
  <conditionalFormatting sqref="H25:H28">
    <cfRule type="expression" dxfId="1432" priority="13">
      <formula>H25&gt;0</formula>
    </cfRule>
    <cfRule type="expression" dxfId="1431" priority="14">
      <formula>H25&lt;0</formula>
    </cfRule>
  </conditionalFormatting>
  <conditionalFormatting sqref="F29:F30">
    <cfRule type="expression" dxfId="1430" priority="9">
      <formula>F29&gt;0</formula>
    </cfRule>
    <cfRule type="expression" dxfId="1429" priority="10">
      <formula>F29&lt;0</formula>
    </cfRule>
  </conditionalFormatting>
  <conditionalFormatting sqref="H29:H30">
    <cfRule type="expression" dxfId="1428" priority="7">
      <formula>H29&gt;0</formula>
    </cfRule>
    <cfRule type="expression" dxfId="1427" priority="8">
      <formula>H29&lt;0</formula>
    </cfRule>
  </conditionalFormatting>
  <conditionalFormatting sqref="J45">
    <cfRule type="expression" dxfId="1426" priority="5">
      <formula>J45&gt;0</formula>
    </cfRule>
    <cfRule type="expression" dxfId="1425" priority="6">
      <formula>J45&lt;0</formula>
    </cfRule>
  </conditionalFormatting>
  <conditionalFormatting sqref="F44:F45">
    <cfRule type="expression" dxfId="1424" priority="3">
      <formula>F44&gt;0</formula>
    </cfRule>
    <cfRule type="expression" dxfId="1423" priority="4">
      <formula>F44&lt;0</formula>
    </cfRule>
  </conditionalFormatting>
  <conditionalFormatting sqref="H44:H45">
    <cfRule type="expression" dxfId="1422" priority="1">
      <formula>H44&gt;0</formula>
    </cfRule>
    <cfRule type="expression" dxfId="1421" priority="2">
      <formula>H44&lt;0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72.959999999999994</v>
      </c>
      <c r="R4" s="495">
        <v>1.04E-2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3647.9999999999995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1997.4599999999914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1997.4599999999914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1.21018575738848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2.1929824561403511E-2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12.210878661087866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1" t="s">
        <v>78</v>
      </c>
      <c r="P21" s="871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80.256</v>
      </c>
      <c r="V22" s="134"/>
    </row>
    <row r="23" spans="1:22" x14ac:dyDescent="0.25">
      <c r="O23" s="81">
        <v>1.0900000000000001</v>
      </c>
      <c r="P23" s="81">
        <f t="shared" ref="P23:P42" si="2">O23*$Q$4</f>
        <v>79.526399999999995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78.796800000000005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78.0672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77.337599999999995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76.60799999999999</v>
      </c>
      <c r="V27" s="134"/>
    </row>
    <row r="28" spans="1:22" x14ac:dyDescent="0.25">
      <c r="O28" s="81">
        <v>1.04</v>
      </c>
      <c r="P28" s="81">
        <f t="shared" si="2"/>
        <v>75.878399999999999</v>
      </c>
      <c r="V28" s="134"/>
    </row>
    <row r="29" spans="1:22" x14ac:dyDescent="0.25">
      <c r="O29" s="81">
        <v>1.03</v>
      </c>
      <c r="P29" s="81">
        <f t="shared" si="2"/>
        <v>75.148799999999994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74.419199999999989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73.689599999999999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72.959999999999994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72.230399999999989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71.500799999999998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70.771199999999993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70.041599999999988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69.311999999999998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68.582399999999993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67.852800000000002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67.123199999999997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66.393599999999992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65.664000000000001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0" priority="31">
      <formula>F7&gt;0</formula>
    </cfRule>
    <cfRule type="expression" dxfId="1419" priority="32">
      <formula>F7&lt;0</formula>
    </cfRule>
  </conditionalFormatting>
  <conditionalFormatting sqref="Q8">
    <cfRule type="expression" dxfId="1418" priority="29">
      <formula>Q8&gt;0</formula>
    </cfRule>
    <cfRule type="expression" dxfId="1417" priority="30">
      <formula>Q8&lt;0</formula>
    </cfRule>
  </conditionalFormatting>
  <conditionalFormatting sqref="F114:F135">
    <cfRule type="expression" dxfId="1416" priority="23">
      <formula>F114&gt;0</formula>
    </cfRule>
    <cfRule type="expression" dxfId="1415" priority="24">
      <formula>F114&lt;0</formula>
    </cfRule>
  </conditionalFormatting>
  <conditionalFormatting sqref="H114:H135">
    <cfRule type="expression" dxfId="1414" priority="21">
      <formula>H114&gt;0</formula>
    </cfRule>
    <cfRule type="expression" dxfId="1413" priority="22">
      <formula>H114&lt;0</formula>
    </cfRule>
  </conditionalFormatting>
  <conditionalFormatting sqref="Q10">
    <cfRule type="expression" dxfId="1412" priority="19">
      <formula>Q10&gt;0</formula>
    </cfRule>
    <cfRule type="expression" dxfId="1411" priority="20">
      <formula>Q10&lt;0</formula>
    </cfRule>
  </conditionalFormatting>
  <conditionalFormatting sqref="J31:J44">
    <cfRule type="expression" dxfId="1410" priority="17">
      <formula>J31&gt;0</formula>
    </cfRule>
    <cfRule type="expression" dxfId="1409" priority="18">
      <formula>J31&lt;0</formula>
    </cfRule>
  </conditionalFormatting>
  <conditionalFormatting sqref="K31:K44">
    <cfRule type="expression" dxfId="1408" priority="15">
      <formula>K31&gt;0</formula>
    </cfRule>
    <cfRule type="expression" dxfId="1407" priority="16">
      <formula>K31&lt;0</formula>
    </cfRule>
  </conditionalFormatting>
  <conditionalFormatting sqref="L31:L35 L37:L44">
    <cfRule type="expression" dxfId="1406" priority="13">
      <formula>L31&gt;0</formula>
    </cfRule>
    <cfRule type="expression" dxfId="1405" priority="14">
      <formula>L31&lt;0</formula>
    </cfRule>
  </conditionalFormatting>
  <conditionalFormatting sqref="M31:M44">
    <cfRule type="expression" dxfId="1404" priority="11">
      <formula>M31&gt;0</formula>
    </cfRule>
    <cfRule type="expression" dxfId="1403" priority="12">
      <formula>M31&lt;0</formula>
    </cfRule>
  </conditionalFormatting>
  <conditionalFormatting sqref="F82 H82">
    <cfRule type="expression" dxfId="1402" priority="7">
      <formula>F82&gt;0</formula>
    </cfRule>
    <cfRule type="expression" dxfId="1401" priority="8">
      <formula>F82&lt;0</formula>
    </cfRule>
  </conditionalFormatting>
  <conditionalFormatting sqref="F75:F81 H75:H81">
    <cfRule type="expression" dxfId="1400" priority="5">
      <formula>F75&gt;0</formula>
    </cfRule>
    <cfRule type="expression" dxfId="1399" priority="6">
      <formula>F75&lt;0</formula>
    </cfRule>
  </conditionalFormatting>
  <conditionalFormatting sqref="F71:F74 H71:H74">
    <cfRule type="expression" dxfId="1398" priority="3">
      <formula>F71&gt;0</formula>
    </cfRule>
    <cfRule type="expression" dxfId="1397" priority="4">
      <formula>F71&lt;0</formula>
    </cfRule>
  </conditionalFormatting>
  <conditionalFormatting sqref="F86 H84:H86">
    <cfRule type="expression" dxfId="1396" priority="1">
      <formula>F84&gt;0</formula>
    </cfRule>
    <cfRule type="expression" dxfId="1395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4" priority="21">
      <formula>F47&gt;0</formula>
    </cfRule>
    <cfRule type="expression" dxfId="1393" priority="22">
      <formula>F47&lt;0</formula>
    </cfRule>
  </conditionalFormatting>
  <conditionalFormatting sqref="Q7">
    <cfRule type="expression" dxfId="1392" priority="19">
      <formula>Q7&gt;0</formula>
    </cfRule>
    <cfRule type="expression" dxfId="1391" priority="20">
      <formula>Q7&lt;0</formula>
    </cfRule>
  </conditionalFormatting>
  <conditionalFormatting sqref="Q8">
    <cfRule type="expression" dxfId="1390" priority="17">
      <formula>Q8&gt;0</formula>
    </cfRule>
    <cfRule type="expression" dxfId="1389" priority="18">
      <formula>Q8&lt;0</formula>
    </cfRule>
  </conditionalFormatting>
  <conditionalFormatting sqref="F25:F46">
    <cfRule type="expression" dxfId="1388" priority="15">
      <formula>F25&gt;0</formula>
    </cfRule>
    <cfRule type="expression" dxfId="1387" priority="16">
      <formula>F25&lt;0</formula>
    </cfRule>
  </conditionalFormatting>
  <conditionalFormatting sqref="H25:H46">
    <cfRule type="expression" dxfId="1386" priority="13">
      <formula>H25&gt;0</formula>
    </cfRule>
    <cfRule type="expression" dxfId="1385" priority="14">
      <formula>H25&lt;0</formula>
    </cfRule>
  </conditionalFormatting>
  <conditionalFormatting sqref="F89:F110">
    <cfRule type="expression" dxfId="1384" priority="11">
      <formula>F89&gt;0</formula>
    </cfRule>
    <cfRule type="expression" dxfId="1383" priority="12">
      <formula>F89&lt;0</formula>
    </cfRule>
  </conditionalFormatting>
  <conditionalFormatting sqref="H89:H110">
    <cfRule type="expression" dxfId="1382" priority="9">
      <formula>H89&gt;0</formula>
    </cfRule>
    <cfRule type="expression" dxfId="1381" priority="10">
      <formula>H89&lt;0</formula>
    </cfRule>
  </conditionalFormatting>
  <conditionalFormatting sqref="Q10">
    <cfRule type="expression" dxfId="1380" priority="7">
      <formula>Q10&gt;0</formula>
    </cfRule>
    <cfRule type="expression" dxfId="1379" priority="8">
      <formula>Q10&lt;0</formula>
    </cfRule>
  </conditionalFormatting>
  <conditionalFormatting sqref="J25:J38">
    <cfRule type="expression" dxfId="1378" priority="5">
      <formula>J25&gt;0</formula>
    </cfRule>
    <cfRule type="expression" dxfId="1377" priority="6">
      <formula>J25&lt;0</formula>
    </cfRule>
  </conditionalFormatting>
  <conditionalFormatting sqref="K25:K38">
    <cfRule type="expression" dxfId="1376" priority="3">
      <formula>K25&gt;0</formula>
    </cfRule>
    <cfRule type="expression" dxfId="1375" priority="4">
      <formula>K25&lt;0</formula>
    </cfRule>
  </conditionalFormatting>
  <conditionalFormatting sqref="L25:L38">
    <cfRule type="expression" dxfId="1374" priority="1">
      <formula>L25&gt;0</formula>
    </cfRule>
    <cfRule type="expression" dxfId="13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2" priority="43">
      <formula>F54&gt;0</formula>
    </cfRule>
    <cfRule type="expression" dxfId="1371" priority="44">
      <formula>F54&lt;0</formula>
    </cfRule>
  </conditionalFormatting>
  <conditionalFormatting sqref="Q7">
    <cfRule type="expression" dxfId="1370" priority="41">
      <formula>Q7&gt;0</formula>
    </cfRule>
    <cfRule type="expression" dxfId="1369" priority="42">
      <formula>Q7&lt;0</formula>
    </cfRule>
  </conditionalFormatting>
  <conditionalFormatting sqref="Q8">
    <cfRule type="expression" dxfId="1368" priority="39">
      <formula>Q8&gt;0</formula>
    </cfRule>
    <cfRule type="expression" dxfId="1367" priority="40">
      <formula>Q8&lt;0</formula>
    </cfRule>
  </conditionalFormatting>
  <conditionalFormatting sqref="F33:F36 F38:F53">
    <cfRule type="expression" dxfId="1366" priority="37">
      <formula>F33&gt;0</formula>
    </cfRule>
    <cfRule type="expression" dxfId="1365" priority="38">
      <formula>F33&lt;0</formula>
    </cfRule>
  </conditionalFormatting>
  <conditionalFormatting sqref="H33:H36 H38:H53">
    <cfRule type="expression" dxfId="1364" priority="35">
      <formula>H33&gt;0</formula>
    </cfRule>
    <cfRule type="expression" dxfId="1363" priority="36">
      <formula>H33&lt;0</formula>
    </cfRule>
  </conditionalFormatting>
  <conditionalFormatting sqref="Q10">
    <cfRule type="expression" dxfId="1362" priority="33">
      <formula>Q10&gt;0</formula>
    </cfRule>
    <cfRule type="expression" dxfId="1361" priority="34">
      <formula>Q10&lt;0</formula>
    </cfRule>
  </conditionalFormatting>
  <conditionalFormatting sqref="J25:J37">
    <cfRule type="expression" dxfId="1360" priority="31">
      <formula>J25&gt;0</formula>
    </cfRule>
    <cfRule type="expression" dxfId="1359" priority="32">
      <formula>J25&lt;0</formula>
    </cfRule>
  </conditionalFormatting>
  <conditionalFormatting sqref="K25:K38">
    <cfRule type="expression" dxfId="1358" priority="29">
      <formula>K25&gt;0</formula>
    </cfRule>
    <cfRule type="expression" dxfId="1357" priority="30">
      <formula>K25&lt;0</formula>
    </cfRule>
  </conditionalFormatting>
  <conditionalFormatting sqref="L25">
    <cfRule type="expression" dxfId="1356" priority="27">
      <formula>L25&gt;0</formula>
    </cfRule>
    <cfRule type="expression" dxfId="1355" priority="28">
      <formula>L25&lt;0</formula>
    </cfRule>
  </conditionalFormatting>
  <conditionalFormatting sqref="F89:F110">
    <cfRule type="expression" dxfId="1354" priority="25">
      <formula>F89&gt;0</formula>
    </cfRule>
    <cfRule type="expression" dxfId="1353" priority="26">
      <formula>F89&lt;0</formula>
    </cfRule>
  </conditionalFormatting>
  <conditionalFormatting sqref="H89:H110">
    <cfRule type="expression" dxfId="1352" priority="23">
      <formula>H89&gt;0</formula>
    </cfRule>
    <cfRule type="expression" dxfId="1351" priority="24">
      <formula>H89&lt;0</formula>
    </cfRule>
  </conditionalFormatting>
  <conditionalFormatting sqref="J89:J102">
    <cfRule type="expression" dxfId="1350" priority="21">
      <formula>J89&gt;0</formula>
    </cfRule>
    <cfRule type="expression" dxfId="1349" priority="22">
      <formula>J89&lt;0</formula>
    </cfRule>
  </conditionalFormatting>
  <conditionalFormatting sqref="K89:K102">
    <cfRule type="expression" dxfId="1348" priority="19">
      <formula>K89&gt;0</formula>
    </cfRule>
    <cfRule type="expression" dxfId="1347" priority="20">
      <formula>K89&lt;0</formula>
    </cfRule>
  </conditionalFormatting>
  <conditionalFormatting sqref="L89:L102">
    <cfRule type="expression" dxfId="1346" priority="17">
      <formula>L89&gt;0</formula>
    </cfRule>
    <cfRule type="expression" dxfId="1345" priority="18">
      <formula>L89&lt;0</formula>
    </cfRule>
  </conditionalFormatting>
  <conditionalFormatting sqref="F29:F32">
    <cfRule type="expression" dxfId="1344" priority="15">
      <formula>F29&gt;0</formula>
    </cfRule>
    <cfRule type="expression" dxfId="1343" priority="16">
      <formula>F29&lt;0</formula>
    </cfRule>
  </conditionalFormatting>
  <conditionalFormatting sqref="H29:H32">
    <cfRule type="expression" dxfId="1342" priority="13">
      <formula>H29&gt;0</formula>
    </cfRule>
    <cfRule type="expression" dxfId="1341" priority="14">
      <formula>H29&lt;0</formula>
    </cfRule>
  </conditionalFormatting>
  <conditionalFormatting sqref="F25:F28">
    <cfRule type="expression" dxfId="1340" priority="11">
      <formula>F25&gt;0</formula>
    </cfRule>
    <cfRule type="expression" dxfId="1339" priority="12">
      <formula>F25&lt;0</formula>
    </cfRule>
  </conditionalFormatting>
  <conditionalFormatting sqref="H25:H28">
    <cfRule type="expression" dxfId="1338" priority="9">
      <formula>H25&gt;0</formula>
    </cfRule>
    <cfRule type="expression" dxfId="1337" priority="10">
      <formula>H25&lt;0</formula>
    </cfRule>
  </conditionalFormatting>
  <conditionalFormatting sqref="F37">
    <cfRule type="expression" dxfId="1336" priority="7">
      <formula>F37&gt;0</formula>
    </cfRule>
    <cfRule type="expression" dxfId="1335" priority="8">
      <formula>F37&lt;0</formula>
    </cfRule>
  </conditionalFormatting>
  <conditionalFormatting sqref="H37">
    <cfRule type="expression" dxfId="1334" priority="5">
      <formula>H37&gt;0</formula>
    </cfRule>
    <cfRule type="expression" dxfId="1333" priority="6">
      <formula>H37&lt;0</formula>
    </cfRule>
  </conditionalFormatting>
  <conditionalFormatting sqref="J49">
    <cfRule type="expression" dxfId="1332" priority="3">
      <formula>J49&gt;0</formula>
    </cfRule>
    <cfRule type="expression" dxfId="1331" priority="4">
      <formula>J49&lt;0</formula>
    </cfRule>
  </conditionalFormatting>
  <conditionalFormatting sqref="J38:J48">
    <cfRule type="expression" dxfId="1330" priority="1">
      <formula>J38&gt;0</formula>
    </cfRule>
    <cfRule type="expression" dxfId="132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1296</v>
      </c>
    </row>
    <row r="3" spans="1:21" x14ac:dyDescent="0.25">
      <c r="A3" s="22" t="s">
        <v>71</v>
      </c>
      <c r="B3" s="477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1297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186.89</v>
      </c>
      <c r="R4" s="495">
        <v>-1.2999999999999999E-2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11213.4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-285.48999999999978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-285.48999999999978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-2.4827613795766357E-2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1.0273422869067366E-2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1286</v>
      </c>
    </row>
    <row r="13" spans="1:21" x14ac:dyDescent="0.25">
      <c r="B13" s="29"/>
      <c r="G13" s="29"/>
      <c r="H13" s="70"/>
      <c r="O13" s="11" t="s">
        <v>952</v>
      </c>
      <c r="Q13" s="2">
        <f>Q4/8.62</f>
        <v>21.680974477958237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3" si="0">C28*(E28-D28)</f>
        <v>141.11099999999993</v>
      </c>
      <c r="G28" s="39">
        <f t="shared" ref="G28:G33" si="1">D28*C28</f>
        <v>5820.4889999999996</v>
      </c>
      <c r="H28" s="222">
        <f t="shared" ref="H28:H33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205.57900000000001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203.71010000000001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201.84119999999999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199.97229999999999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198.10339999999999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196.2345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194.3656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192.4967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190.62779999999998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188.75889999999998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186.89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185.02109999999999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183.15219999999999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181.28329999999997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179.41439999999997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177.54549999999998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175.67659999999998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173.80769999999998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171.93879999999999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170.06989999999999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168.20099999999999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8" priority="35">
      <formula>F47&gt;0</formula>
    </cfRule>
    <cfRule type="expression" dxfId="1327" priority="36">
      <formula>F47&lt;0</formula>
    </cfRule>
  </conditionalFormatting>
  <conditionalFormatting sqref="Q7">
    <cfRule type="expression" dxfId="1326" priority="33">
      <formula>Q7&gt;0</formula>
    </cfRule>
    <cfRule type="expression" dxfId="1325" priority="34">
      <formula>Q7&lt;0</formula>
    </cfRule>
  </conditionalFormatting>
  <conditionalFormatting sqref="Q8">
    <cfRule type="expression" dxfId="1324" priority="31">
      <formula>Q8&gt;0</formula>
    </cfRule>
    <cfRule type="expression" dxfId="1323" priority="32">
      <formula>Q8&lt;0</formula>
    </cfRule>
  </conditionalFormatting>
  <conditionalFormatting sqref="F34:F46">
    <cfRule type="expression" dxfId="1322" priority="29">
      <formula>F34&gt;0</formula>
    </cfRule>
    <cfRule type="expression" dxfId="1321" priority="30">
      <formula>F34&lt;0</formula>
    </cfRule>
  </conditionalFormatting>
  <conditionalFormatting sqref="H34:H46">
    <cfRule type="expression" dxfId="1320" priority="27">
      <formula>H34&gt;0</formula>
    </cfRule>
    <cfRule type="expression" dxfId="1319" priority="28">
      <formula>H34&lt;0</formula>
    </cfRule>
  </conditionalFormatting>
  <conditionalFormatting sqref="Q10">
    <cfRule type="expression" dxfId="1318" priority="25">
      <formula>Q10&gt;0</formula>
    </cfRule>
    <cfRule type="expression" dxfId="1317" priority="26">
      <formula>Q10&lt;0</formula>
    </cfRule>
  </conditionalFormatting>
  <conditionalFormatting sqref="J25:J38">
    <cfRule type="expression" dxfId="1316" priority="23">
      <formula>J25&gt;0</formula>
    </cfRule>
    <cfRule type="expression" dxfId="1315" priority="24">
      <formula>J25&lt;0</formula>
    </cfRule>
  </conditionalFormatting>
  <conditionalFormatting sqref="K25:K29 K31:K38">
    <cfRule type="expression" dxfId="1314" priority="21">
      <formula>K25&gt;0</formula>
    </cfRule>
    <cfRule type="expression" dxfId="1313" priority="22">
      <formula>K25&lt;0</formula>
    </cfRule>
  </conditionalFormatting>
  <conditionalFormatting sqref="L25:L38">
    <cfRule type="expression" dxfId="1312" priority="19">
      <formula>L25&gt;0</formula>
    </cfRule>
    <cfRule type="expression" dxfId="1311" priority="20">
      <formula>L25&lt;0</formula>
    </cfRule>
  </conditionalFormatting>
  <conditionalFormatting sqref="F89:F110">
    <cfRule type="expression" dxfId="1310" priority="17">
      <formula>F89&gt;0</formula>
    </cfRule>
    <cfRule type="expression" dxfId="1309" priority="18">
      <formula>F89&lt;0</formula>
    </cfRule>
  </conditionalFormatting>
  <conditionalFormatting sqref="H89:H110">
    <cfRule type="expression" dxfId="1308" priority="15">
      <formula>H89&gt;0</formula>
    </cfRule>
    <cfRule type="expression" dxfId="1307" priority="16">
      <formula>H89&lt;0</formula>
    </cfRule>
  </conditionalFormatting>
  <conditionalFormatting sqref="J89:J102">
    <cfRule type="expression" dxfId="1306" priority="13">
      <formula>J89&gt;0</formula>
    </cfRule>
    <cfRule type="expression" dxfId="1305" priority="14">
      <formula>J89&lt;0</formula>
    </cfRule>
  </conditionalFormatting>
  <conditionalFormatting sqref="K89:K102">
    <cfRule type="expression" dxfId="1304" priority="11">
      <formula>K89&gt;0</formula>
    </cfRule>
    <cfRule type="expression" dxfId="1303" priority="12">
      <formula>K89&lt;0</formula>
    </cfRule>
  </conditionalFormatting>
  <conditionalFormatting sqref="L89:L102">
    <cfRule type="expression" dxfId="1302" priority="9">
      <formula>L89&gt;0</formula>
    </cfRule>
    <cfRule type="expression" dxfId="1301" priority="10">
      <formula>L89&lt;0</formula>
    </cfRule>
  </conditionalFormatting>
  <conditionalFormatting sqref="F25:F27">
    <cfRule type="expression" dxfId="1300" priority="7">
      <formula>F25&gt;0</formula>
    </cfRule>
    <cfRule type="expression" dxfId="1299" priority="8">
      <formula>F25&lt;0</formula>
    </cfRule>
  </conditionalFormatting>
  <conditionalFormatting sqref="H25:H27">
    <cfRule type="expression" dxfId="1298" priority="5">
      <formula>H25&gt;0</formula>
    </cfRule>
    <cfRule type="expression" dxfId="1297" priority="6">
      <formula>H25&lt;0</formula>
    </cfRule>
  </conditionalFormatting>
  <conditionalFormatting sqref="F28:F33">
    <cfRule type="expression" dxfId="1296" priority="3">
      <formula>F28&gt;0</formula>
    </cfRule>
    <cfRule type="expression" dxfId="1295" priority="4">
      <formula>F28&lt;0</formula>
    </cfRule>
  </conditionalFormatting>
  <conditionalFormatting sqref="H28:H33">
    <cfRule type="expression" dxfId="1294" priority="1">
      <formula>H28&gt;0</formula>
    </cfRule>
    <cfRule type="expression" dxfId="129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55.17</v>
      </c>
      <c r="R4" s="495">
        <v>-8.8000000000000005E-3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22068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-1000.4099999999999</v>
      </c>
      <c r="R7">
        <v>200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-1000.4099999999999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-4.336709812249738E-2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4.5314482508609748E-2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14.556728232189974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1" t="s">
        <v>78</v>
      </c>
      <c r="P21" s="871"/>
    </row>
    <row r="22" spans="1:16" ht="15.75" thickTop="1" x14ac:dyDescent="0.25">
      <c r="O22" s="81">
        <v>1.1000000000000001</v>
      </c>
      <c r="P22" s="81">
        <f>O22*$Q$4</f>
        <v>60.687000000000005</v>
      </c>
    </row>
    <row r="23" spans="1:16" x14ac:dyDescent="0.25">
      <c r="O23" s="81">
        <v>1.0900000000000001</v>
      </c>
      <c r="P23" s="81">
        <f t="shared" ref="P23:P42" si="1">O23*$Q$4</f>
        <v>60.135300000000008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59.583600000000004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59.031900000000007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58.480200000000004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57.928500000000007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57.376800000000003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56.825100000000006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56.273400000000002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55.721700000000006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55.17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54.618299999999998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54.066600000000001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53.514899999999997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52.963200000000001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52.411499999999997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51.8598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51.308100000000003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50.756400000000006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50.204700000000003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49.653000000000006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92" priority="35">
      <formula>F25&gt;0</formula>
    </cfRule>
    <cfRule type="expression" dxfId="1291" priority="36">
      <formula>F25&lt;0</formula>
    </cfRule>
  </conditionalFormatting>
  <conditionalFormatting sqref="Q7">
    <cfRule type="expression" dxfId="1290" priority="33">
      <formula>Q7&gt;0</formula>
    </cfRule>
    <cfRule type="expression" dxfId="1289" priority="34">
      <formula>Q7&lt;0</formula>
    </cfRule>
  </conditionalFormatting>
  <conditionalFormatting sqref="Q8">
    <cfRule type="expression" dxfId="1288" priority="31">
      <formula>Q8&gt;0</formula>
    </cfRule>
    <cfRule type="expression" dxfId="1287" priority="32">
      <formula>Q8&lt;0</formula>
    </cfRule>
  </conditionalFormatting>
  <conditionalFormatting sqref="F39:F57">
    <cfRule type="expression" dxfId="1286" priority="29">
      <formula>F39&gt;0</formula>
    </cfRule>
    <cfRule type="expression" dxfId="1285" priority="30">
      <formula>F39&lt;0</formula>
    </cfRule>
  </conditionalFormatting>
  <conditionalFormatting sqref="H39:H57">
    <cfRule type="expression" dxfId="1284" priority="27">
      <formula>H39&gt;0</formula>
    </cfRule>
    <cfRule type="expression" dxfId="1283" priority="28">
      <formula>H39&lt;0</formula>
    </cfRule>
  </conditionalFormatting>
  <conditionalFormatting sqref="Q10">
    <cfRule type="expression" dxfId="1282" priority="25">
      <formula>Q10&gt;0</formula>
    </cfRule>
    <cfRule type="expression" dxfId="1281" priority="26">
      <formula>Q10&lt;0</formula>
    </cfRule>
  </conditionalFormatting>
  <conditionalFormatting sqref="L25:L32">
    <cfRule type="expression" dxfId="1280" priority="19">
      <formula>L25&gt;0</formula>
    </cfRule>
    <cfRule type="expression" dxfId="1279" priority="20">
      <formula>L25&lt;0</formula>
    </cfRule>
  </conditionalFormatting>
  <conditionalFormatting sqref="F88:F109">
    <cfRule type="expression" dxfId="1278" priority="17">
      <formula>F88&gt;0</formula>
    </cfRule>
    <cfRule type="expression" dxfId="1277" priority="18">
      <formula>F88&lt;0</formula>
    </cfRule>
  </conditionalFormatting>
  <conditionalFormatting sqref="H88:H109">
    <cfRule type="expression" dxfId="1276" priority="15">
      <formula>H88&gt;0</formula>
    </cfRule>
    <cfRule type="expression" dxfId="1275" priority="16">
      <formula>H88&lt;0</formula>
    </cfRule>
  </conditionalFormatting>
  <conditionalFormatting sqref="J88:J101">
    <cfRule type="expression" dxfId="1274" priority="13">
      <formula>J88&gt;0</formula>
    </cfRule>
    <cfRule type="expression" dxfId="1273" priority="14">
      <formula>J88&lt;0</formula>
    </cfRule>
  </conditionalFormatting>
  <conditionalFormatting sqref="K88:K101">
    <cfRule type="expression" dxfId="1272" priority="11">
      <formula>K88&gt;0</formula>
    </cfRule>
    <cfRule type="expression" dxfId="1271" priority="12">
      <formula>K88&lt;0</formula>
    </cfRule>
  </conditionalFormatting>
  <conditionalFormatting sqref="L88:L101">
    <cfRule type="expression" dxfId="1270" priority="9">
      <formula>L88&gt;0</formula>
    </cfRule>
    <cfRule type="expression" dxfId="1269" priority="10">
      <formula>L88&lt;0</formula>
    </cfRule>
  </conditionalFormatting>
  <conditionalFormatting sqref="F25:F29">
    <cfRule type="expression" dxfId="1268" priority="7">
      <formula>F25&gt;0</formula>
    </cfRule>
    <cfRule type="expression" dxfId="1267" priority="8">
      <formula>F25&lt;0</formula>
    </cfRule>
  </conditionalFormatting>
  <conditionalFormatting sqref="H25:H29">
    <cfRule type="expression" dxfId="1266" priority="5">
      <formula>H25&gt;0</formula>
    </cfRule>
    <cfRule type="expression" dxfId="1265" priority="6">
      <formula>H25&lt;0</formula>
    </cfRule>
  </conditionalFormatting>
  <conditionalFormatting sqref="F35:F38">
    <cfRule type="expression" dxfId="1264" priority="3">
      <formula>F35&gt;0</formula>
    </cfRule>
    <cfRule type="expression" dxfId="1263" priority="4">
      <formula>F35&lt;0</formula>
    </cfRule>
  </conditionalFormatting>
  <conditionalFormatting sqref="H35:H38">
    <cfRule type="expression" dxfId="1262" priority="1">
      <formula>H35&gt;0</formula>
    </cfRule>
    <cfRule type="expression" dxfId="1261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0" priority="35">
      <formula>F47&gt;0</formula>
    </cfRule>
    <cfRule type="expression" dxfId="1259" priority="36">
      <formula>F47&lt;0</formula>
    </cfRule>
  </conditionalFormatting>
  <conditionalFormatting sqref="Q7">
    <cfRule type="expression" dxfId="1258" priority="33">
      <formula>Q7&gt;0</formula>
    </cfRule>
    <cfRule type="expression" dxfId="1257" priority="34">
      <formula>Q7&lt;0</formula>
    </cfRule>
  </conditionalFormatting>
  <conditionalFormatting sqref="Q8">
    <cfRule type="expression" dxfId="1256" priority="31">
      <formula>Q8&gt;0</formula>
    </cfRule>
    <cfRule type="expression" dxfId="1255" priority="32">
      <formula>Q8&lt;0</formula>
    </cfRule>
  </conditionalFormatting>
  <conditionalFormatting sqref="F32:F46">
    <cfRule type="expression" dxfId="1254" priority="29">
      <formula>F32&gt;0</formula>
    </cfRule>
    <cfRule type="expression" dxfId="1253" priority="30">
      <formula>F32&lt;0</formula>
    </cfRule>
  </conditionalFormatting>
  <conditionalFormatting sqref="H32:H46">
    <cfRule type="expression" dxfId="1252" priority="27">
      <formula>H32&gt;0</formula>
    </cfRule>
    <cfRule type="expression" dxfId="1251" priority="28">
      <formula>H32&lt;0</formula>
    </cfRule>
  </conditionalFormatting>
  <conditionalFormatting sqref="Q10">
    <cfRule type="expression" dxfId="1250" priority="25">
      <formula>Q10&gt;0</formula>
    </cfRule>
    <cfRule type="expression" dxfId="1249" priority="26">
      <formula>Q10&lt;0</formula>
    </cfRule>
  </conditionalFormatting>
  <conditionalFormatting sqref="J25:J38">
    <cfRule type="expression" dxfId="1248" priority="23">
      <formula>J25&gt;0</formula>
    </cfRule>
    <cfRule type="expression" dxfId="1247" priority="24">
      <formula>J25&lt;0</formula>
    </cfRule>
  </conditionalFormatting>
  <conditionalFormatting sqref="K25:K38">
    <cfRule type="expression" dxfId="1246" priority="21">
      <formula>K25&gt;0</formula>
    </cfRule>
    <cfRule type="expression" dxfId="1245" priority="22">
      <formula>K25&lt;0</formula>
    </cfRule>
  </conditionalFormatting>
  <conditionalFormatting sqref="L25:L38">
    <cfRule type="expression" dxfId="1244" priority="19">
      <formula>L25&gt;0</formula>
    </cfRule>
    <cfRule type="expression" dxfId="1243" priority="20">
      <formula>L25&lt;0</formula>
    </cfRule>
  </conditionalFormatting>
  <conditionalFormatting sqref="F89:F110">
    <cfRule type="expression" dxfId="1242" priority="17">
      <formula>F89&gt;0</formula>
    </cfRule>
    <cfRule type="expression" dxfId="1241" priority="18">
      <formula>F89&lt;0</formula>
    </cfRule>
  </conditionalFormatting>
  <conditionalFormatting sqref="H89:H110">
    <cfRule type="expression" dxfId="1240" priority="15">
      <formula>H89&gt;0</formula>
    </cfRule>
    <cfRule type="expression" dxfId="1239" priority="16">
      <formula>H89&lt;0</formula>
    </cfRule>
  </conditionalFormatting>
  <conditionalFormatting sqref="J89:J102">
    <cfRule type="expression" dxfId="1238" priority="13">
      <formula>J89&gt;0</formula>
    </cfRule>
    <cfRule type="expression" dxfId="1237" priority="14">
      <formula>J89&lt;0</formula>
    </cfRule>
  </conditionalFormatting>
  <conditionalFormatting sqref="K89:K102">
    <cfRule type="expression" dxfId="1236" priority="11">
      <formula>K89&gt;0</formula>
    </cfRule>
    <cfRule type="expression" dxfId="1235" priority="12">
      <formula>K89&lt;0</formula>
    </cfRule>
  </conditionalFormatting>
  <conditionalFormatting sqref="L89:L102">
    <cfRule type="expression" dxfId="1234" priority="9">
      <formula>L89&gt;0</formula>
    </cfRule>
    <cfRule type="expression" dxfId="1233" priority="10">
      <formula>L89&lt;0</formula>
    </cfRule>
  </conditionalFormatting>
  <conditionalFormatting sqref="F25:F28">
    <cfRule type="expression" dxfId="1232" priority="7">
      <formula>F25&gt;0</formula>
    </cfRule>
    <cfRule type="expression" dxfId="1231" priority="8">
      <formula>F25&lt;0</formula>
    </cfRule>
  </conditionalFormatting>
  <conditionalFormatting sqref="H25:H28">
    <cfRule type="expression" dxfId="1230" priority="5">
      <formula>H25&gt;0</formula>
    </cfRule>
    <cfRule type="expression" dxfId="1229" priority="6">
      <formula>H25&lt;0</formula>
    </cfRule>
  </conditionalFormatting>
  <conditionalFormatting sqref="F29:F31">
    <cfRule type="expression" dxfId="1228" priority="3">
      <formula>F29&gt;0</formula>
    </cfRule>
    <cfRule type="expression" dxfId="1227" priority="4">
      <formula>F29&lt;0</formula>
    </cfRule>
  </conditionalFormatting>
  <conditionalFormatting sqref="H29:H31">
    <cfRule type="expression" dxfId="1226" priority="1">
      <formula>H29&gt;0</formula>
    </cfRule>
    <cfRule type="expression" dxfId="122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159.41</v>
      </c>
      <c r="R4" s="495">
        <v>-1.37E-2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3188.2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1477.3900000000021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1477.3900000000021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0.86356170468959459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3.2620287309453612E-3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18.493039443155453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175.351</v>
      </c>
    </row>
    <row r="20" spans="1:21" x14ac:dyDescent="0.25">
      <c r="O20" s="81">
        <v>1.0900000000000001</v>
      </c>
      <c r="P20" s="81">
        <f t="shared" ref="P20:P39" si="2">O20*$Q$4</f>
        <v>173.7569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172.1628</v>
      </c>
    </row>
    <row r="22" spans="1:21" x14ac:dyDescent="0.25">
      <c r="O22" s="81">
        <v>1.07</v>
      </c>
      <c r="P22" s="81">
        <f t="shared" si="2"/>
        <v>170.56870000000001</v>
      </c>
    </row>
    <row r="23" spans="1:21" x14ac:dyDescent="0.25">
      <c r="O23" s="81">
        <v>1.06</v>
      </c>
      <c r="P23" s="81">
        <f t="shared" si="2"/>
        <v>168.97460000000001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167.38050000000001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165.78640000000001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164.19229999999999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162.59819999999999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161.00409999999999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159.41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157.8159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156.2218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154.6277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153.03359999999998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151.43949999999998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149.84539999999998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148.25130000000001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146.65720000000002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145.06309999999999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143.46899999999999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24" priority="37">
      <formula>F62&gt;0</formula>
    </cfRule>
    <cfRule type="expression" dxfId="1223" priority="38">
      <formula>F62&lt;0</formula>
    </cfRule>
  </conditionalFormatting>
  <conditionalFormatting sqref="Q7">
    <cfRule type="expression" dxfId="1222" priority="35">
      <formula>Q7&gt;0</formula>
    </cfRule>
    <cfRule type="expression" dxfId="1221" priority="36">
      <formula>Q7&lt;0</formula>
    </cfRule>
  </conditionalFormatting>
  <conditionalFormatting sqref="Q8">
    <cfRule type="expression" dxfId="1220" priority="33">
      <formula>Q8&gt;0</formula>
    </cfRule>
    <cfRule type="expression" dxfId="1219" priority="34">
      <formula>Q8&lt;0</formula>
    </cfRule>
  </conditionalFormatting>
  <conditionalFormatting sqref="F34:F54 F58:F61">
    <cfRule type="expression" dxfId="1218" priority="31">
      <formula>F34&gt;0</formula>
    </cfRule>
    <cfRule type="expression" dxfId="1217" priority="32">
      <formula>F34&lt;0</formula>
    </cfRule>
  </conditionalFormatting>
  <conditionalFormatting sqref="H34:H54 H58:H61">
    <cfRule type="expression" dxfId="1216" priority="29">
      <formula>H34&gt;0</formula>
    </cfRule>
    <cfRule type="expression" dxfId="1215" priority="30">
      <formula>H34&lt;0</formula>
    </cfRule>
  </conditionalFormatting>
  <conditionalFormatting sqref="Q10">
    <cfRule type="expression" dxfId="1214" priority="27">
      <formula>Q10&gt;0</formula>
    </cfRule>
    <cfRule type="expression" dxfId="1213" priority="28">
      <formula>Q10&lt;0</formula>
    </cfRule>
  </conditionalFormatting>
  <conditionalFormatting sqref="J25:J38">
    <cfRule type="expression" dxfId="1212" priority="25">
      <formula>J25&gt;0</formula>
    </cfRule>
    <cfRule type="expression" dxfId="1211" priority="26">
      <formula>J25&lt;0</formula>
    </cfRule>
  </conditionalFormatting>
  <conditionalFormatting sqref="K25:K35 K37:K38">
    <cfRule type="expression" dxfId="1210" priority="23">
      <formula>K25&gt;0</formula>
    </cfRule>
    <cfRule type="expression" dxfId="1209" priority="24">
      <formula>K25&lt;0</formula>
    </cfRule>
  </conditionalFormatting>
  <conditionalFormatting sqref="L25">
    <cfRule type="expression" dxfId="1208" priority="21">
      <formula>L25&gt;0</formula>
    </cfRule>
    <cfRule type="expression" dxfId="1207" priority="22">
      <formula>L25&lt;0</formula>
    </cfRule>
  </conditionalFormatting>
  <conditionalFormatting sqref="F89:F110">
    <cfRule type="expression" dxfId="1206" priority="19">
      <formula>F89&gt;0</formula>
    </cfRule>
    <cfRule type="expression" dxfId="1205" priority="20">
      <formula>F89&lt;0</formula>
    </cfRule>
  </conditionalFormatting>
  <conditionalFormatting sqref="H89:H110">
    <cfRule type="expression" dxfId="1204" priority="17">
      <formula>H89&gt;0</formula>
    </cfRule>
    <cfRule type="expression" dxfId="1203" priority="18">
      <formula>H89&lt;0</formula>
    </cfRule>
  </conditionalFormatting>
  <conditionalFormatting sqref="J89:J102">
    <cfRule type="expression" dxfId="1202" priority="15">
      <formula>J89&gt;0</formula>
    </cfRule>
    <cfRule type="expression" dxfId="1201" priority="16">
      <formula>J89&lt;0</formula>
    </cfRule>
  </conditionalFormatting>
  <conditionalFormatting sqref="K89:K102">
    <cfRule type="expression" dxfId="1200" priority="13">
      <formula>K89&gt;0</formula>
    </cfRule>
    <cfRule type="expression" dxfId="1199" priority="14">
      <formula>K89&lt;0</formula>
    </cfRule>
  </conditionalFormatting>
  <conditionalFormatting sqref="L89:L102">
    <cfRule type="expression" dxfId="1198" priority="11">
      <formula>L89&gt;0</formula>
    </cfRule>
    <cfRule type="expression" dxfId="1197" priority="12">
      <formula>L89&lt;0</formula>
    </cfRule>
  </conditionalFormatting>
  <conditionalFormatting sqref="F25:F33">
    <cfRule type="expression" dxfId="1196" priority="9">
      <formula>F25&gt;0</formula>
    </cfRule>
    <cfRule type="expression" dxfId="1195" priority="10">
      <formula>F25&lt;0</formula>
    </cfRule>
  </conditionalFormatting>
  <conditionalFormatting sqref="H25:H33">
    <cfRule type="expression" dxfId="1194" priority="7">
      <formula>H25&gt;0</formula>
    </cfRule>
    <cfRule type="expression" dxfId="1193" priority="8">
      <formula>H25&lt;0</formula>
    </cfRule>
  </conditionalFormatting>
  <conditionalFormatting sqref="J54">
    <cfRule type="expression" dxfId="1192" priority="5">
      <formula>J54&gt;0</formula>
    </cfRule>
    <cfRule type="expression" dxfId="1191" priority="6">
      <formula>J54&lt;0</formula>
    </cfRule>
  </conditionalFormatting>
  <conditionalFormatting sqref="F55:F57">
    <cfRule type="expression" dxfId="1190" priority="3">
      <formula>F55&gt;0</formula>
    </cfRule>
    <cfRule type="expression" dxfId="1189" priority="4">
      <formula>F55&lt;0</formula>
    </cfRule>
  </conditionalFormatting>
  <conditionalFormatting sqref="H55:H57">
    <cfRule type="expression" dxfId="1188" priority="1">
      <formula>H55&gt;0</formula>
    </cfRule>
    <cfRule type="expression" dxfId="118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6" priority="31">
      <formula>F47&gt;0</formula>
    </cfRule>
    <cfRule type="expression" dxfId="1185" priority="32">
      <formula>F47&lt;0</formula>
    </cfRule>
  </conditionalFormatting>
  <conditionalFormatting sqref="Q7">
    <cfRule type="expression" dxfId="1184" priority="29">
      <formula>Q7&gt;0</formula>
    </cfRule>
    <cfRule type="expression" dxfId="1183" priority="30">
      <formula>Q7&lt;0</formula>
    </cfRule>
  </conditionalFormatting>
  <conditionalFormatting sqref="Q8">
    <cfRule type="expression" dxfId="1182" priority="27">
      <formula>Q8&gt;0</formula>
    </cfRule>
    <cfRule type="expression" dxfId="1181" priority="28">
      <formula>Q8&lt;0</formula>
    </cfRule>
  </conditionalFormatting>
  <conditionalFormatting sqref="F32:F46">
    <cfRule type="expression" dxfId="1180" priority="25">
      <formula>F32&gt;0</formula>
    </cfRule>
    <cfRule type="expression" dxfId="1179" priority="26">
      <formula>F32&lt;0</formula>
    </cfRule>
  </conditionalFormatting>
  <conditionalFormatting sqref="H32:H46">
    <cfRule type="expression" dxfId="1178" priority="23">
      <formula>H32&gt;0</formula>
    </cfRule>
    <cfRule type="expression" dxfId="1177" priority="24">
      <formula>H32&lt;0</formula>
    </cfRule>
  </conditionalFormatting>
  <conditionalFormatting sqref="Q10">
    <cfRule type="expression" dxfId="1176" priority="21">
      <formula>Q10&gt;0</formula>
    </cfRule>
    <cfRule type="expression" dxfId="1175" priority="22">
      <formula>Q10&lt;0</formula>
    </cfRule>
  </conditionalFormatting>
  <conditionalFormatting sqref="J25:J38">
    <cfRule type="expression" dxfId="1174" priority="19">
      <formula>J25&gt;0</formula>
    </cfRule>
    <cfRule type="expression" dxfId="1173" priority="20">
      <formula>J25&lt;0</formula>
    </cfRule>
  </conditionalFormatting>
  <conditionalFormatting sqref="K25:K38">
    <cfRule type="expression" dxfId="1172" priority="17">
      <formula>K25&gt;0</formula>
    </cfRule>
    <cfRule type="expression" dxfId="1171" priority="18">
      <formula>K25&lt;0</formula>
    </cfRule>
  </conditionalFormatting>
  <conditionalFormatting sqref="L25:L38">
    <cfRule type="expression" dxfId="1170" priority="15">
      <formula>L25&gt;0</formula>
    </cfRule>
    <cfRule type="expression" dxfId="1169" priority="16">
      <formula>L25&lt;0</formula>
    </cfRule>
  </conditionalFormatting>
  <conditionalFormatting sqref="F89:F110">
    <cfRule type="expression" dxfId="1168" priority="13">
      <formula>F89&gt;0</formula>
    </cfRule>
    <cfRule type="expression" dxfId="1167" priority="14">
      <formula>F89&lt;0</formula>
    </cfRule>
  </conditionalFormatting>
  <conditionalFormatting sqref="H89:H110">
    <cfRule type="expression" dxfId="1166" priority="11">
      <formula>H89&gt;0</formula>
    </cfRule>
    <cfRule type="expression" dxfId="1165" priority="12">
      <formula>H89&lt;0</formula>
    </cfRule>
  </conditionalFormatting>
  <conditionalFormatting sqref="J89:J102">
    <cfRule type="expression" dxfId="1164" priority="9">
      <formula>J89&gt;0</formula>
    </cfRule>
    <cfRule type="expression" dxfId="1163" priority="10">
      <formula>J89&lt;0</formula>
    </cfRule>
  </conditionalFormatting>
  <conditionalFormatting sqref="K89:K102">
    <cfRule type="expression" dxfId="1162" priority="7">
      <formula>K89&gt;0</formula>
    </cfRule>
    <cfRule type="expression" dxfId="1161" priority="8">
      <formula>K89&lt;0</formula>
    </cfRule>
  </conditionalFormatting>
  <conditionalFormatting sqref="L89:L102">
    <cfRule type="expression" dxfId="1160" priority="5">
      <formula>L89&gt;0</formula>
    </cfRule>
    <cfRule type="expression" dxfId="1159" priority="6">
      <formula>L89&lt;0</formula>
    </cfRule>
  </conditionalFormatting>
  <conditionalFormatting sqref="F25:F31">
    <cfRule type="expression" dxfId="1158" priority="3">
      <formula>F25&gt;0</formula>
    </cfRule>
    <cfRule type="expression" dxfId="1157" priority="4">
      <formula>F25&lt;0</formula>
    </cfRule>
  </conditionalFormatting>
  <conditionalFormatting sqref="H25:H31">
    <cfRule type="expression" dxfId="1156" priority="1">
      <formula>H25&gt;0</formula>
    </cfRule>
    <cfRule type="expression" dxfId="115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75.179900000000004</v>
      </c>
      <c r="R4" s="495">
        <v>-1.5599999999999999E-2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4510.7939999999999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624.29399999999805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624.29399999999805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0.16063141644152781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1.2769370536539686E-2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Q4/3.55</f>
        <v>21.177436619718311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82.697890000000015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81.94609100000001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81.194292000000004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80.442493000000013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79.690694000000008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78.938895000000002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78.187096000000011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77.435297000000006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76.683498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75.931699000000009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75.179900000000004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74.428100999999998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73.676302000000007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72.924503000000001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72.172703999999996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71.420905000000005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70.669105999999999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69.917307000000008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69.165508000000003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68.413709000000011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67.661910000000006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4" priority="35">
      <formula>F47&gt;0</formula>
    </cfRule>
    <cfRule type="expression" dxfId="1153" priority="36">
      <formula>F47&lt;0</formula>
    </cfRule>
  </conditionalFormatting>
  <conditionalFormatting sqref="Q7">
    <cfRule type="expression" dxfId="1152" priority="33">
      <formula>Q7&gt;0</formula>
    </cfRule>
    <cfRule type="expression" dxfId="1151" priority="34">
      <formula>Q7&lt;0</formula>
    </cfRule>
  </conditionalFormatting>
  <conditionalFormatting sqref="Q8">
    <cfRule type="expression" dxfId="1150" priority="31">
      <formula>Q8&gt;0</formula>
    </cfRule>
    <cfRule type="expression" dxfId="1149" priority="32">
      <formula>Q8&lt;0</formula>
    </cfRule>
  </conditionalFormatting>
  <conditionalFormatting sqref="F30:F33 F38:F46">
    <cfRule type="expression" dxfId="1148" priority="29">
      <formula>F30&gt;0</formula>
    </cfRule>
    <cfRule type="expression" dxfId="1147" priority="30">
      <formula>F30&lt;0</formula>
    </cfRule>
  </conditionalFormatting>
  <conditionalFormatting sqref="H30:H33 H37:H46">
    <cfRule type="expression" dxfId="1146" priority="27">
      <formula>H30&gt;0</formula>
    </cfRule>
    <cfRule type="expression" dxfId="1145" priority="28">
      <formula>H30&lt;0</formula>
    </cfRule>
  </conditionalFormatting>
  <conditionalFormatting sqref="Q10">
    <cfRule type="expression" dxfId="1144" priority="25">
      <formula>Q10&gt;0</formula>
    </cfRule>
    <cfRule type="expression" dxfId="1143" priority="26">
      <formula>Q10&lt;0</formula>
    </cfRule>
  </conditionalFormatting>
  <conditionalFormatting sqref="J25:J38">
    <cfRule type="expression" dxfId="1142" priority="23">
      <formula>J25&gt;0</formula>
    </cfRule>
    <cfRule type="expression" dxfId="1141" priority="24">
      <formula>J25&lt;0</formula>
    </cfRule>
  </conditionalFormatting>
  <conditionalFormatting sqref="K25:K38">
    <cfRule type="expression" dxfId="1140" priority="21">
      <formula>K25&gt;0</formula>
    </cfRule>
    <cfRule type="expression" dxfId="1139" priority="22">
      <formula>K25&lt;0</formula>
    </cfRule>
  </conditionalFormatting>
  <conditionalFormatting sqref="L25:L38">
    <cfRule type="expression" dxfId="1138" priority="19">
      <formula>L25&gt;0</formula>
    </cfRule>
    <cfRule type="expression" dxfId="1137" priority="20">
      <formula>L25&lt;0</formula>
    </cfRule>
  </conditionalFormatting>
  <conditionalFormatting sqref="F89:F110">
    <cfRule type="expression" dxfId="1136" priority="17">
      <formula>F89&gt;0</formula>
    </cfRule>
    <cfRule type="expression" dxfId="1135" priority="18">
      <formula>F89&lt;0</formula>
    </cfRule>
  </conditionalFormatting>
  <conditionalFormatting sqref="H89:H110">
    <cfRule type="expression" dxfId="1134" priority="15">
      <formula>H89&gt;0</formula>
    </cfRule>
    <cfRule type="expression" dxfId="1133" priority="16">
      <formula>H89&lt;0</formula>
    </cfRule>
  </conditionalFormatting>
  <conditionalFormatting sqref="J89:J102">
    <cfRule type="expression" dxfId="1132" priority="13">
      <formula>J89&gt;0</formula>
    </cfRule>
    <cfRule type="expression" dxfId="1131" priority="14">
      <formula>J89&lt;0</formula>
    </cfRule>
  </conditionalFormatting>
  <conditionalFormatting sqref="K89:K102">
    <cfRule type="expression" dxfId="1130" priority="11">
      <formula>K89&gt;0</formula>
    </cfRule>
    <cfRule type="expression" dxfId="1129" priority="12">
      <formula>K89&lt;0</formula>
    </cfRule>
  </conditionalFormatting>
  <conditionalFormatting sqref="L89:L102">
    <cfRule type="expression" dxfId="1128" priority="9">
      <formula>L89&gt;0</formula>
    </cfRule>
    <cfRule type="expression" dxfId="1127" priority="10">
      <formula>L89&lt;0</formula>
    </cfRule>
  </conditionalFormatting>
  <conditionalFormatting sqref="F25:F29">
    <cfRule type="expression" dxfId="1126" priority="7">
      <formula>F25&gt;0</formula>
    </cfRule>
    <cfRule type="expression" dxfId="1125" priority="8">
      <formula>F25&lt;0</formula>
    </cfRule>
  </conditionalFormatting>
  <conditionalFormatting sqref="H25:H29">
    <cfRule type="expression" dxfId="1124" priority="5">
      <formula>H25&gt;0</formula>
    </cfRule>
    <cfRule type="expression" dxfId="1123" priority="6">
      <formula>H25&lt;0</formula>
    </cfRule>
  </conditionalFormatting>
  <conditionalFormatting sqref="F34:F37">
    <cfRule type="expression" dxfId="1122" priority="3">
      <formula>F34&gt;0</formula>
    </cfRule>
    <cfRule type="expression" dxfId="1121" priority="4">
      <formula>F34&lt;0</formula>
    </cfRule>
  </conditionalFormatting>
  <conditionalFormatting sqref="H34:H36">
    <cfRule type="expression" dxfId="1120" priority="1">
      <formula>H34&gt;0</formula>
    </cfRule>
    <cfRule type="expression" dxfId="111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1" t="s">
        <v>78</v>
      </c>
      <c r="P44" s="87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8" priority="57">
      <formula>F27&gt;0</formula>
    </cfRule>
    <cfRule type="expression" dxfId="1117" priority="58">
      <formula>F27&lt;0</formula>
    </cfRule>
  </conditionalFormatting>
  <conditionalFormatting sqref="H28:H33">
    <cfRule type="expression" dxfId="1116" priority="53">
      <formula>H28&gt;0</formula>
    </cfRule>
    <cfRule type="expression" dxfId="1115" priority="54">
      <formula>H28&lt;0</formula>
    </cfRule>
  </conditionalFormatting>
  <conditionalFormatting sqref="F24:F26">
    <cfRule type="expression" dxfId="1114" priority="39">
      <formula>F24&gt;0</formula>
    </cfRule>
    <cfRule type="expression" dxfId="1113" priority="40">
      <formula>F24&lt;0</formula>
    </cfRule>
  </conditionalFormatting>
  <conditionalFormatting sqref="Q8">
    <cfRule type="expression" dxfId="1112" priority="33">
      <formula>Q8&gt;0</formula>
    </cfRule>
    <cfRule type="expression" dxfId="1111" priority="34">
      <formula>Q8&lt;0</formula>
    </cfRule>
  </conditionalFormatting>
  <conditionalFormatting sqref="Q7">
    <cfRule type="expression" dxfId="1110" priority="35">
      <formula>Q7&gt;0</formula>
    </cfRule>
    <cfRule type="expression" dxfId="1109" priority="36">
      <formula>Q7&lt;0</formula>
    </cfRule>
  </conditionalFormatting>
  <conditionalFormatting sqref="F34">
    <cfRule type="expression" dxfId="1108" priority="31">
      <formula>F34&gt;0</formula>
    </cfRule>
    <cfRule type="expression" dxfId="1107" priority="32">
      <formula>F34&lt;0</formula>
    </cfRule>
  </conditionalFormatting>
  <conditionalFormatting sqref="H34">
    <cfRule type="expression" dxfId="1106" priority="29">
      <formula>H34&gt;0</formula>
    </cfRule>
    <cfRule type="expression" dxfId="1105" priority="30">
      <formula>H34&lt;0</formula>
    </cfRule>
  </conditionalFormatting>
  <conditionalFormatting sqref="M36">
    <cfRule type="expression" dxfId="1104" priority="19">
      <formula>M36&gt;0</formula>
    </cfRule>
    <cfRule type="expression" dxfId="1103" priority="20">
      <formula>M36&lt;0</formula>
    </cfRule>
  </conditionalFormatting>
  <conditionalFormatting sqref="Q10">
    <cfRule type="expression" dxfId="1102" priority="15">
      <formula>Q10&gt;0</formula>
    </cfRule>
    <cfRule type="expression" dxfId="1101" priority="16">
      <formula>Q10&lt;0</formula>
    </cfRule>
  </conditionalFormatting>
  <conditionalFormatting sqref="F23">
    <cfRule type="expression" dxfId="1100" priority="13">
      <formula>F23&gt;0</formula>
    </cfRule>
    <cfRule type="expression" dxfId="1099" priority="14">
      <formula>F23&lt;0</formula>
    </cfRule>
  </conditionalFormatting>
  <conditionalFormatting sqref="I25:J25">
    <cfRule type="expression" dxfId="1098" priority="9">
      <formula>I25&gt;0</formula>
    </cfRule>
    <cfRule type="expression" dxfId="1097" priority="10">
      <formula>I25&lt;0</formula>
    </cfRule>
  </conditionalFormatting>
  <conditionalFormatting sqref="I26:J27">
    <cfRule type="expression" dxfId="1096" priority="7">
      <formula>I26&gt;0</formula>
    </cfRule>
    <cfRule type="expression" dxfId="1095" priority="8">
      <formula>I26&lt;0</formula>
    </cfRule>
  </conditionalFormatting>
  <conditionalFormatting sqref="K25:K27">
    <cfRule type="expression" dxfId="1094" priority="5">
      <formula>K25&gt;0</formula>
    </cfRule>
    <cfRule type="expression" dxfId="1093" priority="6">
      <formula>K25&lt;0</formula>
    </cfRule>
  </conditionalFormatting>
  <conditionalFormatting sqref="I23:J23">
    <cfRule type="expression" dxfId="1092" priority="3">
      <formula>I23&gt;0</formula>
    </cfRule>
    <cfRule type="expression" dxfId="109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101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9.7890333333332098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32.549900000000001</v>
      </c>
      <c r="R4" s="494">
        <v>-1.8E-3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9764.9700000000012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2936.7099999999627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8280.5200000000368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6828.2600000000384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2.3251393566270164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3.0722060590047898E-3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23.249928571428573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1" t="s">
        <v>78</v>
      </c>
      <c r="P18" s="871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35.804890000000007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35.479391000000007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35.153892000000006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34.828393000000005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34.502894000000005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34.177395000000004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33.851896000000004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33.526397000000003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33.200898000000002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32.875399000000002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32.549900000000001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32.224401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31.898902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31.573402999999999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31.247903999999998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30.922404999999998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30.596906000000001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30.271407000000004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295</v>
      </c>
      <c r="O37" s="81">
        <v>0.92</v>
      </c>
      <c r="P37" s="81">
        <f t="shared" si="3"/>
        <v>29.945908000000003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3950</v>
      </c>
      <c r="I38" s="343"/>
      <c r="J38" s="343"/>
      <c r="K38" s="344">
        <f>SumByColor($A$38,K2:K36)</f>
        <v>106181</v>
      </c>
      <c r="L38" s="343"/>
      <c r="M38" s="344">
        <f>SumByColor($A$38,M2:M36)</f>
        <v>296</v>
      </c>
      <c r="O38" s="81">
        <v>0.91</v>
      </c>
      <c r="P38" s="81">
        <f t="shared" si="3"/>
        <v>29.620409000000002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29.294910000000002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9" si="26">C119*(E119-D119)</f>
        <v>4727.9999999999991</v>
      </c>
      <c r="G119" s="39">
        <f t="shared" ref="G119:G129" si="27">D119*C119</f>
        <v>12984</v>
      </c>
      <c r="H119" s="222">
        <f t="shared" ref="H119:H129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6"/>
        <v>5562.4800000000005</v>
      </c>
      <c r="G123" s="39">
        <f t="shared" si="27"/>
        <v>15794.52</v>
      </c>
      <c r="H123" s="222">
        <f t="shared" si="28"/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6"/>
        <v>5401.4800000000005</v>
      </c>
      <c r="G124" s="39">
        <f t="shared" si="27"/>
        <v>15794.52</v>
      </c>
      <c r="H124" s="222">
        <f t="shared" si="28"/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6"/>
        <v>5856.48</v>
      </c>
      <c r="G125" s="39">
        <f t="shared" si="27"/>
        <v>15794.52</v>
      </c>
      <c r="H125" s="222">
        <f t="shared" si="28"/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6"/>
        <v>5989.48</v>
      </c>
      <c r="G126" s="39">
        <f t="shared" si="27"/>
        <v>15794.52</v>
      </c>
      <c r="H126" s="222">
        <f t="shared" si="28"/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6"/>
        <v>6572.3499999999985</v>
      </c>
      <c r="G127" s="39">
        <f t="shared" si="27"/>
        <v>9422.6500000000015</v>
      </c>
      <c r="H127" s="222">
        <f t="shared" si="28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6"/>
        <v>6650.28</v>
      </c>
      <c r="G128" s="39">
        <f t="shared" si="27"/>
        <v>2946.72</v>
      </c>
      <c r="H128" s="222">
        <f t="shared" si="28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6"/>
        <v>6756.3</v>
      </c>
      <c r="G129" s="39">
        <f t="shared" si="27"/>
        <v>2936.7</v>
      </c>
      <c r="H129" s="222">
        <f t="shared" si="28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0">C138*(E138-D138)</f>
        <v>-30.999999999999872</v>
      </c>
      <c r="G138" s="363">
        <f t="shared" ref="G138:G143" si="31">D138*C138</f>
        <v>2500</v>
      </c>
      <c r="H138" s="364">
        <f t="shared" ref="H138:H143" si="32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0"/>
        <v>26.000000000000156</v>
      </c>
      <c r="G139" s="363">
        <f t="shared" si="31"/>
        <v>2500</v>
      </c>
      <c r="H139" s="364">
        <f t="shared" si="32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0"/>
        <v>157.00000000000003</v>
      </c>
      <c r="G140" s="363">
        <f t="shared" si="31"/>
        <v>2500</v>
      </c>
      <c r="H140" s="364">
        <f t="shared" si="32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0"/>
        <v>46.999999999999886</v>
      </c>
      <c r="G141" s="363">
        <f t="shared" si="31"/>
        <v>2500</v>
      </c>
      <c r="H141" s="364">
        <f t="shared" si="32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0"/>
        <v>69.000000000000128</v>
      </c>
      <c r="G142" s="363">
        <f t="shared" si="31"/>
        <v>2500</v>
      </c>
      <c r="H142" s="364">
        <f t="shared" si="32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0"/>
        <v>148.00000000000006</v>
      </c>
      <c r="G143" s="363">
        <f t="shared" si="31"/>
        <v>2500</v>
      </c>
      <c r="H143" s="364">
        <f t="shared" si="32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3">C144*(E144-D144)</f>
        <v>428.00000000000011</v>
      </c>
      <c r="G144" s="363">
        <f t="shared" ref="G144:G150" si="34">D144*C144</f>
        <v>2500</v>
      </c>
      <c r="H144" s="364">
        <f t="shared" ref="H144:H150" si="35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3"/>
        <v>368</v>
      </c>
      <c r="G145" s="363">
        <f t="shared" si="34"/>
        <v>2500</v>
      </c>
      <c r="H145" s="364">
        <f t="shared" si="35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3"/>
        <v>401.00000000000017</v>
      </c>
      <c r="G146" s="363">
        <f t="shared" si="34"/>
        <v>2500</v>
      </c>
      <c r="H146" s="364">
        <f t="shared" si="35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3"/>
        <v>389.00000000000006</v>
      </c>
      <c r="G147" s="363">
        <f t="shared" si="34"/>
        <v>2500</v>
      </c>
      <c r="H147" s="364">
        <f t="shared" si="35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3"/>
        <v>362.99999999999989</v>
      </c>
      <c r="G148" s="363">
        <f t="shared" si="34"/>
        <v>2500</v>
      </c>
      <c r="H148" s="364">
        <f t="shared" si="35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3"/>
        <v>434</v>
      </c>
      <c r="G149" s="363">
        <f t="shared" si="34"/>
        <v>2500</v>
      </c>
      <c r="H149" s="364">
        <f t="shared" si="35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3"/>
        <v>200</v>
      </c>
      <c r="G150" s="363">
        <f t="shared" si="34"/>
        <v>2500</v>
      </c>
      <c r="H150" s="364">
        <f t="shared" si="35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6">C155*(E155-D155)</f>
        <v>-9.9999999999999645</v>
      </c>
      <c r="G155" s="251">
        <f t="shared" ref="G155:G160" si="37">D155*C155</f>
        <v>1287</v>
      </c>
      <c r="H155" s="265">
        <f t="shared" ref="H155:H160" si="38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6"/>
        <v>-45.999999999999908</v>
      </c>
      <c r="G156" s="251">
        <f t="shared" si="37"/>
        <v>1287</v>
      </c>
      <c r="H156" s="265">
        <f t="shared" si="38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6"/>
        <v>-82.000000000000028</v>
      </c>
      <c r="G157" s="251">
        <f t="shared" si="37"/>
        <v>2496</v>
      </c>
      <c r="H157" s="265">
        <f t="shared" si="38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6"/>
        <v>-99.000000000000028</v>
      </c>
      <c r="G158" s="251">
        <f t="shared" si="37"/>
        <v>3720</v>
      </c>
      <c r="H158" s="265">
        <f t="shared" si="38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6"/>
        <v>-121.50000000000034</v>
      </c>
      <c r="G159" s="251">
        <f t="shared" si="37"/>
        <v>3720</v>
      </c>
      <c r="H159" s="265">
        <f t="shared" si="38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6"/>
        <v>-50.999999999999979</v>
      </c>
      <c r="G160" s="251">
        <f t="shared" si="37"/>
        <v>3720</v>
      </c>
      <c r="H160" s="265">
        <f t="shared" si="38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39">C161*(E161-D161)</f>
        <v>13.499999999999979</v>
      </c>
      <c r="G161" s="251">
        <f t="shared" ref="G161:G172" si="40">D161*C161</f>
        <v>3720</v>
      </c>
      <c r="H161" s="265">
        <f t="shared" ref="H161:H172" si="41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39"/>
        <v>40.499999999999936</v>
      </c>
      <c r="G162" s="251">
        <f t="shared" si="40"/>
        <v>3720</v>
      </c>
      <c r="H162" s="265">
        <f t="shared" si="41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39"/>
        <v>7.5000000000001066</v>
      </c>
      <c r="G163" s="251">
        <f t="shared" si="40"/>
        <v>3720</v>
      </c>
      <c r="H163" s="265">
        <f t="shared" si="41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39"/>
        <v>-33.000000000000362</v>
      </c>
      <c r="G164" s="251">
        <f t="shared" si="40"/>
        <v>3720</v>
      </c>
      <c r="H164" s="265">
        <f t="shared" si="41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39"/>
        <v>-211.50000000000003</v>
      </c>
      <c r="G165" s="251">
        <f t="shared" si="40"/>
        <v>3720</v>
      </c>
      <c r="H165" s="265">
        <f t="shared" si="41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39"/>
        <v>-144.00000000000011</v>
      </c>
      <c r="G166" s="251">
        <f t="shared" si="40"/>
        <v>3720</v>
      </c>
      <c r="H166" s="265">
        <f t="shared" si="41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39"/>
        <v>-73.500000000000298</v>
      </c>
      <c r="G167" s="251">
        <f t="shared" si="40"/>
        <v>3720</v>
      </c>
      <c r="H167" s="265">
        <f t="shared" si="41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39"/>
        <v>-104.53499999999991</v>
      </c>
      <c r="G168" s="251">
        <f t="shared" si="40"/>
        <v>3694.0349999999999</v>
      </c>
      <c r="H168" s="265">
        <f t="shared" si="41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39"/>
        <v>-164.53499999999968</v>
      </c>
      <c r="G169" s="251">
        <f t="shared" si="40"/>
        <v>3694.0349999999999</v>
      </c>
      <c r="H169" s="265">
        <f t="shared" si="41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39"/>
        <v>8.2949999999998525</v>
      </c>
      <c r="G170" s="251">
        <f t="shared" si="40"/>
        <v>3639.7050000000004</v>
      </c>
      <c r="H170" s="265">
        <f t="shared" si="41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39"/>
        <v>69.794999999999874</v>
      </c>
      <c r="G171" s="251">
        <f t="shared" si="40"/>
        <v>3639.7050000000004</v>
      </c>
      <c r="H171" s="265">
        <f t="shared" si="41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39"/>
        <v>589.25999999999976</v>
      </c>
      <c r="G172" s="251">
        <f t="shared" si="40"/>
        <v>2250.7400000000002</v>
      </c>
      <c r="H172" s="265">
        <f t="shared" si="41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90" priority="100">
      <formula>F90&gt;0</formula>
    </cfRule>
    <cfRule type="expression" dxfId="1089" priority="101">
      <formula>F90&lt;0</formula>
    </cfRule>
  </conditionalFormatting>
  <conditionalFormatting sqref="Q7">
    <cfRule type="expression" dxfId="1088" priority="88">
      <formula>Q7&gt;0</formula>
    </cfRule>
    <cfRule type="expression" dxfId="1087" priority="89">
      <formula>Q7&lt;0</formula>
    </cfRule>
  </conditionalFormatting>
  <conditionalFormatting sqref="Q8">
    <cfRule type="expression" dxfId="1086" priority="86">
      <formula>Q8&gt;0</formula>
    </cfRule>
    <cfRule type="expression" dxfId="1085" priority="87">
      <formula>Q8&lt;0</formula>
    </cfRule>
  </conditionalFormatting>
  <conditionalFormatting sqref="F138:F150">
    <cfRule type="expression" dxfId="1084" priority="84">
      <formula>F138&gt;0</formula>
    </cfRule>
    <cfRule type="expression" dxfId="1083" priority="85">
      <formula>F138&lt;0</formula>
    </cfRule>
  </conditionalFormatting>
  <conditionalFormatting sqref="H138:H150">
    <cfRule type="expression" dxfId="1082" priority="82">
      <formula>H138&gt;0</formula>
    </cfRule>
    <cfRule type="expression" dxfId="1081" priority="83">
      <formula>H138&lt;0</formula>
    </cfRule>
  </conditionalFormatting>
  <conditionalFormatting sqref="H154:H157">
    <cfRule type="expression" dxfId="1080" priority="78">
      <formula>H154&gt;0</formula>
    </cfRule>
    <cfRule type="expression" dxfId="1079" priority="79">
      <formula>H154&lt;0</formula>
    </cfRule>
  </conditionalFormatting>
  <conditionalFormatting sqref="F154:F157">
    <cfRule type="expression" dxfId="1078" priority="80">
      <formula>F154&gt;0</formula>
    </cfRule>
    <cfRule type="expression" dxfId="1077" priority="81">
      <formula>F154&lt;0</formula>
    </cfRule>
  </conditionalFormatting>
  <conditionalFormatting sqref="M180">
    <cfRule type="expression" dxfId="1076" priority="76">
      <formula>M180&gt;0</formula>
    </cfRule>
    <cfRule type="expression" dxfId="1075" priority="77">
      <formula>M180&lt;0</formula>
    </cfRule>
  </conditionalFormatting>
  <conditionalFormatting sqref="F42:F43 F50:F87">
    <cfRule type="expression" dxfId="1074" priority="74">
      <formula>F42&gt;0</formula>
    </cfRule>
    <cfRule type="expression" dxfId="1073" priority="75">
      <formula>F42&lt;0</formula>
    </cfRule>
  </conditionalFormatting>
  <conditionalFormatting sqref="H42:H43 H50:H87">
    <cfRule type="expression" dxfId="1072" priority="72">
      <formula>H42&gt;0</formula>
    </cfRule>
    <cfRule type="expression" dxfId="1071" priority="73">
      <formula>H42&lt;0</formula>
    </cfRule>
  </conditionalFormatting>
  <conditionalFormatting sqref="Q10">
    <cfRule type="expression" dxfId="1070" priority="70">
      <formula>Q10&gt;0</formula>
    </cfRule>
    <cfRule type="expression" dxfId="1069" priority="71">
      <formula>Q10&lt;0</formula>
    </cfRule>
  </conditionalFormatting>
  <conditionalFormatting sqref="F44:F49">
    <cfRule type="expression" dxfId="1068" priority="68">
      <formula>F44&gt;0</formula>
    </cfRule>
    <cfRule type="expression" dxfId="1067" priority="69">
      <formula>F44&lt;0</formula>
    </cfRule>
  </conditionalFormatting>
  <conditionalFormatting sqref="H44:H49">
    <cfRule type="expression" dxfId="1066" priority="66">
      <formula>H44&gt;0</formula>
    </cfRule>
    <cfRule type="expression" dxfId="1065" priority="67">
      <formula>H44&lt;0</formula>
    </cfRule>
  </conditionalFormatting>
  <conditionalFormatting sqref="K47:K54">
    <cfRule type="expression" dxfId="1064" priority="64">
      <formula>K47&gt;0</formula>
    </cfRule>
    <cfRule type="expression" dxfId="1063" priority="65">
      <formula>K47&lt;0</formula>
    </cfRule>
  </conditionalFormatting>
  <conditionalFormatting sqref="K55:K87">
    <cfRule type="expression" dxfId="1062" priority="62">
      <formula>K55&gt;0</formula>
    </cfRule>
    <cfRule type="expression" dxfId="1061" priority="63">
      <formula>K55&lt;0</formula>
    </cfRule>
  </conditionalFormatting>
  <conditionalFormatting sqref="F88:F89">
    <cfRule type="expression" dxfId="1060" priority="59">
      <formula>F88&gt;0</formula>
    </cfRule>
    <cfRule type="expression" dxfId="1059" priority="60">
      <formula>F88&lt;0</formula>
    </cfRule>
  </conditionalFormatting>
  <conditionalFormatting sqref="H88:H89">
    <cfRule type="expression" dxfId="1058" priority="57">
      <formula>H88&gt;0</formula>
    </cfRule>
    <cfRule type="expression" dxfId="1057" priority="58">
      <formula>H88&lt;0</formula>
    </cfRule>
  </conditionalFormatting>
  <conditionalFormatting sqref="K88:K89">
    <cfRule type="expression" dxfId="1056" priority="55">
      <formula>K88&gt;0</formula>
    </cfRule>
    <cfRule type="expression" dxfId="1055" priority="56">
      <formula>K88&lt;0</formula>
    </cfRule>
  </conditionalFormatting>
  <conditionalFormatting sqref="F98:F100 H98:H100 K98:K100">
    <cfRule type="expression" dxfId="1054" priority="51">
      <formula>F98&gt;0</formula>
    </cfRule>
    <cfRule type="expression" dxfId="1053" priority="52">
      <formula>F98&lt;0</formula>
    </cfRule>
  </conditionalFormatting>
  <conditionalFormatting sqref="L90:L96 L135">
    <cfRule type="expression" dxfId="1052" priority="49">
      <formula>L90&gt;0</formula>
    </cfRule>
    <cfRule type="expression" dxfId="1051" priority="50">
      <formula>L90&lt;0</formula>
    </cfRule>
  </conditionalFormatting>
  <conditionalFormatting sqref="L47:L54">
    <cfRule type="expression" dxfId="1050" priority="47">
      <formula>L47&gt;0</formula>
    </cfRule>
    <cfRule type="expression" dxfId="1049" priority="48">
      <formula>L47&lt;0</formula>
    </cfRule>
  </conditionalFormatting>
  <conditionalFormatting sqref="L55:L87">
    <cfRule type="expression" dxfId="1048" priority="45">
      <formula>L55&gt;0</formula>
    </cfRule>
    <cfRule type="expression" dxfId="1047" priority="46">
      <formula>L55&lt;0</formula>
    </cfRule>
  </conditionalFormatting>
  <conditionalFormatting sqref="L88:L89">
    <cfRule type="expression" dxfId="1046" priority="43">
      <formula>L88&gt;0</formula>
    </cfRule>
    <cfRule type="expression" dxfId="1045" priority="44">
      <formula>L88&lt;0</formula>
    </cfRule>
  </conditionalFormatting>
  <conditionalFormatting sqref="L98:L100">
    <cfRule type="expression" dxfId="1044" priority="41">
      <formula>L98&gt;0</formula>
    </cfRule>
    <cfRule type="expression" dxfId="1043" priority="42">
      <formula>L98&lt;0</formula>
    </cfRule>
  </conditionalFormatting>
  <conditionalFormatting sqref="F107:F110 H107:H110">
    <cfRule type="expression" dxfId="1042" priority="39">
      <formula>F107&gt;0</formula>
    </cfRule>
    <cfRule type="expression" dxfId="1041" priority="40">
      <formula>F107&lt;0</formula>
    </cfRule>
  </conditionalFormatting>
  <conditionalFormatting sqref="K104:K106 F104:F106 H104:H106">
    <cfRule type="expression" dxfId="1040" priority="35">
      <formula>F104&gt;0</formula>
    </cfRule>
    <cfRule type="expression" dxfId="1039" priority="36">
      <formula>F104&lt;0</formula>
    </cfRule>
  </conditionalFormatting>
  <conditionalFormatting sqref="L104:L105">
    <cfRule type="expression" dxfId="1038" priority="33">
      <formula>L104&gt;0</formula>
    </cfRule>
    <cfRule type="expression" dxfId="1037" priority="34">
      <formula>L104&lt;0</formula>
    </cfRule>
  </conditionalFormatting>
  <conditionalFormatting sqref="K101:K103 F101:F103 H101:H103">
    <cfRule type="expression" dxfId="1036" priority="31">
      <formula>F101&gt;0</formula>
    </cfRule>
    <cfRule type="expression" dxfId="1035" priority="32">
      <formula>F101&lt;0</formula>
    </cfRule>
  </conditionalFormatting>
  <conditionalFormatting sqref="L102:L103">
    <cfRule type="expression" dxfId="1034" priority="29">
      <formula>L102&gt;0</formula>
    </cfRule>
    <cfRule type="expression" dxfId="1033" priority="30">
      <formula>L102&lt;0</formula>
    </cfRule>
  </conditionalFormatting>
  <conditionalFormatting sqref="H112:H115 F112:F115">
    <cfRule type="expression" dxfId="1032" priority="23">
      <formula>F112&gt;0</formula>
    </cfRule>
    <cfRule type="expression" dxfId="1031" priority="24">
      <formula>F112&lt;0</formula>
    </cfRule>
  </conditionalFormatting>
  <conditionalFormatting sqref="H116:H119 F116:F119">
    <cfRule type="expression" dxfId="1030" priority="19">
      <formula>F116&gt;0</formula>
    </cfRule>
    <cfRule type="expression" dxfId="1029" priority="20">
      <formula>F116&lt;0</formula>
    </cfRule>
  </conditionalFormatting>
  <conditionalFormatting sqref="F121:F126 H121:H126 K121:K126">
    <cfRule type="expression" dxfId="1028" priority="15">
      <formula>F121&gt;0</formula>
    </cfRule>
    <cfRule type="expression" dxfId="1027" priority="16">
      <formula>F121&lt;0</formula>
    </cfRule>
  </conditionalFormatting>
  <conditionalFormatting sqref="L125:L126">
    <cfRule type="expression" dxfId="1026" priority="9">
      <formula>L125&gt;0</formula>
    </cfRule>
    <cfRule type="expression" dxfId="1025" priority="10">
      <formula>L125&lt;0</formula>
    </cfRule>
  </conditionalFormatting>
  <conditionalFormatting sqref="F127:F129 H127:H129 K127:K129">
    <cfRule type="expression" dxfId="1024" priority="7">
      <formula>F127&gt;0</formula>
    </cfRule>
    <cfRule type="expression" dxfId="1023" priority="8">
      <formula>F127&lt;0</formula>
    </cfRule>
  </conditionalFormatting>
  <conditionalFormatting sqref="F130:F132 H130:H132 K130:K132">
    <cfRule type="expression" dxfId="1022" priority="3">
      <formula>F130&gt;0</formula>
    </cfRule>
    <cfRule type="expression" dxfId="1021" priority="4">
      <formula>F130&lt;0</formula>
    </cfRule>
  </conditionalFormatting>
  <conditionalFormatting sqref="L132">
    <cfRule type="expression" dxfId="1020" priority="1">
      <formula>L132&gt;0</formula>
    </cfRule>
    <cfRule type="expression" dxfId="1019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1" t="s">
        <v>78</v>
      </c>
      <c r="P14" s="871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106.39</v>
      </c>
      <c r="R4" s="495">
        <v>7.9000000000000008E-3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4255.6000000000004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1387.2600000000002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1387.2600000000002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0.48364559292134146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2.1430585581351629E-2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22.350840336134453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1" t="s">
        <v>78</v>
      </c>
      <c r="P18" s="87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117.02900000000001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115.96510000000001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114.9012</v>
      </c>
      <c r="W21" s="134"/>
    </row>
    <row r="22" spans="1:23" x14ac:dyDescent="0.25">
      <c r="O22" s="81">
        <v>1.07</v>
      </c>
      <c r="P22" s="81">
        <f t="shared" si="1"/>
        <v>113.83730000000001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112.77340000000001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111.70950000000001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110.6456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109.5817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108.51780000000001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107.4539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106.39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105.3261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104.26219999999999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103.1983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102.1344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101.0705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100.00659999999999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98.942700000000002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97.878799999999998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96.814900000000009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95.751000000000005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35">
      <formula>F60&gt;0</formula>
    </cfRule>
    <cfRule type="expression" dxfId="985" priority="36">
      <formula>F60&lt;0</formula>
    </cfRule>
  </conditionalFormatting>
  <conditionalFormatting sqref="Q7">
    <cfRule type="expression" dxfId="984" priority="33">
      <formula>Q7&gt;0</formula>
    </cfRule>
    <cfRule type="expression" dxfId="983" priority="34">
      <formula>Q7&lt;0</formula>
    </cfRule>
  </conditionalFormatting>
  <conditionalFormatting sqref="Q8">
    <cfRule type="expression" dxfId="982" priority="31">
      <formula>Q8&gt;0</formula>
    </cfRule>
    <cfRule type="expression" dxfId="981" priority="32">
      <formula>Q8&lt;0</formula>
    </cfRule>
  </conditionalFormatting>
  <conditionalFormatting sqref="F25:F29 F34:F59">
    <cfRule type="expression" dxfId="980" priority="29">
      <formula>F25&gt;0</formula>
    </cfRule>
    <cfRule type="expression" dxfId="979" priority="30">
      <formula>F25&lt;0</formula>
    </cfRule>
  </conditionalFormatting>
  <conditionalFormatting sqref="H25:H29 H34:H59">
    <cfRule type="expression" dxfId="978" priority="27">
      <formula>H25&gt;0</formula>
    </cfRule>
    <cfRule type="expression" dxfId="977" priority="28">
      <formula>H25&lt;0</formula>
    </cfRule>
  </conditionalFormatting>
  <conditionalFormatting sqref="F89:F110">
    <cfRule type="expression" dxfId="976" priority="25">
      <formula>F89&gt;0</formula>
    </cfRule>
    <cfRule type="expression" dxfId="975" priority="26">
      <formula>F89&lt;0</formula>
    </cfRule>
  </conditionalFormatting>
  <conditionalFormatting sqref="H89:H110">
    <cfRule type="expression" dxfId="974" priority="23">
      <formula>H89&gt;0</formula>
    </cfRule>
    <cfRule type="expression" dxfId="973" priority="24">
      <formula>H89&lt;0</formula>
    </cfRule>
  </conditionalFormatting>
  <conditionalFormatting sqref="Q10">
    <cfRule type="expression" dxfId="972" priority="21">
      <formula>Q10&gt;0</formula>
    </cfRule>
    <cfRule type="expression" dxfId="971" priority="22">
      <formula>Q10&lt;0</formula>
    </cfRule>
  </conditionalFormatting>
  <conditionalFormatting sqref="J25:J32 J34:J38">
    <cfRule type="expression" dxfId="970" priority="19">
      <formula>J25&gt;0</formula>
    </cfRule>
    <cfRule type="expression" dxfId="969" priority="20">
      <formula>J25&lt;0</formula>
    </cfRule>
  </conditionalFormatting>
  <conditionalFormatting sqref="K25:K30">
    <cfRule type="expression" dxfId="968" priority="17">
      <formula>K25&gt;0</formula>
    </cfRule>
    <cfRule type="expression" dxfId="967" priority="18">
      <formula>K25&lt;0</formula>
    </cfRule>
  </conditionalFormatting>
  <conditionalFormatting sqref="L25:L38">
    <cfRule type="expression" dxfId="966" priority="15">
      <formula>L25&gt;0</formula>
    </cfRule>
    <cfRule type="expression" dxfId="965" priority="16">
      <formula>L25&lt;0</formula>
    </cfRule>
  </conditionalFormatting>
  <conditionalFormatting sqref="F30:F33">
    <cfRule type="expression" dxfId="964" priority="13">
      <formula>F30&gt;0</formula>
    </cfRule>
    <cfRule type="expression" dxfId="963" priority="14">
      <formula>F30&lt;0</formula>
    </cfRule>
  </conditionalFormatting>
  <conditionalFormatting sqref="H30:H33">
    <cfRule type="expression" dxfId="962" priority="11">
      <formula>H30&gt;0</formula>
    </cfRule>
    <cfRule type="expression" dxfId="961" priority="12">
      <formula>H30&lt;0</formula>
    </cfRule>
  </conditionalFormatting>
  <conditionalFormatting sqref="L39:L44">
    <cfRule type="expression" dxfId="960" priority="3">
      <formula>L39&gt;0</formula>
    </cfRule>
    <cfRule type="expression" dxfId="959" priority="4">
      <formula>L39&lt;0</formula>
    </cfRule>
  </conditionalFormatting>
  <conditionalFormatting sqref="L45">
    <cfRule type="expression" dxfId="958" priority="1">
      <formula>L45&gt;0</formula>
    </cfRule>
    <cfRule type="expression" dxfId="957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1" t="s">
        <v>78</v>
      </c>
      <c r="P16" s="87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276</v>
      </c>
      <c r="AJ2">
        <f>$Q$2*$Q$4</f>
        <v>7305</v>
      </c>
      <c r="AK2">
        <f ca="1">AJ2*EXP(-$X$2 * AI2/365.25)</f>
        <v>16521.418133339757</v>
      </c>
      <c r="AM2" s="2">
        <f>Q10</f>
        <v>0</v>
      </c>
      <c r="AO2">
        <f ca="1" xml:space="preserve"> (SUM(AB:AB) - SUM(AE:AE) - SUM(AH:AH) - SUM(AK:AK))/SUM(AB:AB)</f>
        <v>-0.8511046590020328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276</v>
      </c>
      <c r="AJ3">
        <f t="shared" ref="AJ3:AJ17" si="11">$Q$2*$Q$4</f>
        <v>7305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24.35</v>
      </c>
      <c r="R4" s="495">
        <v>-8.6E-3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276</v>
      </c>
      <c r="AJ4">
        <f t="shared" si="11"/>
        <v>7305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7305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276</v>
      </c>
      <c r="AJ5">
        <f t="shared" si="11"/>
        <v>7305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276</v>
      </c>
      <c r="AJ6">
        <f t="shared" si="11"/>
        <v>7305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-1964.8599999999933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276</v>
      </c>
      <c r="AJ7">
        <f t="shared" si="11"/>
        <v>7305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-1964.8599999999933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276</v>
      </c>
      <c r="AJ8">
        <f t="shared" si="11"/>
        <v>7305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-0.21196220870649554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276</v>
      </c>
      <c r="AJ9">
        <f t="shared" si="11"/>
        <v>7305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276</v>
      </c>
      <c r="AJ10">
        <f t="shared" si="11"/>
        <v>7305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4.271047227926078E-2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276</v>
      </c>
      <c r="AJ11">
        <f t="shared" si="11"/>
        <v>7305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276</v>
      </c>
      <c r="AJ12">
        <f t="shared" si="11"/>
        <v>7305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14.323529411764707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276</v>
      </c>
      <c r="AJ13">
        <f t="shared" si="11"/>
        <v>7305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276</v>
      </c>
      <c r="AJ14">
        <f t="shared" si="11"/>
        <v>7305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276</v>
      </c>
      <c r="AJ15">
        <f t="shared" si="11"/>
        <v>7305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276</v>
      </c>
      <c r="AJ16">
        <f t="shared" si="11"/>
        <v>7305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276</v>
      </c>
      <c r="AJ17">
        <f t="shared" si="11"/>
        <v>7305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1" t="s">
        <v>78</v>
      </c>
      <c r="P18" s="871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26.785000000000004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26.541500000000003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26.298000000000002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26.054500000000004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25.811000000000003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25.567500000000003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25.324000000000002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25.080500000000001</v>
      </c>
      <c r="W26" s="134"/>
    </row>
    <row r="27" spans="1:39" x14ac:dyDescent="0.25">
      <c r="O27" s="81">
        <v>1.02</v>
      </c>
      <c r="P27" s="81">
        <f t="shared" si="13"/>
        <v>24.837000000000003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24.593500000000002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24.35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24.1065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23.863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23.619500000000002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23.376000000000001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23.1325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22.888999999999999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22.645500000000002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22.402000000000001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22.158500000000004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21.915000000000003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6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1" t="s">
        <v>78</v>
      </c>
      <c r="P40" s="87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1" t="s">
        <v>78</v>
      </c>
      <c r="P40" s="87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1" t="s">
        <v>78</v>
      </c>
      <c r="P44" s="87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1" t="s">
        <v>78</v>
      </c>
      <c r="P46" s="87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1" t="s">
        <v>78</v>
      </c>
      <c r="Q39" s="87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1" t="s">
        <v>78</v>
      </c>
      <c r="Q17" s="87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53.16</v>
      </c>
      <c r="R4" s="475">
        <v>-1.9699999999999999E-2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6379.2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2545.4999999999955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940.91999999999371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0.17301793949557451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3.2355154251316784E-2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11.761061946902656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58.475999999999999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57.944400000000002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57.412799999999997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56.8812</v>
      </c>
      <c r="W20" s="2"/>
      <c r="X20" s="134"/>
    </row>
    <row r="21" spans="1:33" x14ac:dyDescent="0.25">
      <c r="P21" s="81">
        <v>1.06</v>
      </c>
      <c r="Q21" s="81">
        <f t="shared" si="2"/>
        <v>56.349600000000002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55.817999999999998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55.2864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54.754799999999996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54.223199999999999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53.691599999999994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53.16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52.628399999999999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52.096799999999995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51.565199999999997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51.033599999999993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50.501999999999995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49.970399999999991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49.438800000000001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48.907199999999996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48.375599999999999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47.844000000000001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1292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7">
    <cfRule type="expression" dxfId="680" priority="53">
      <formula>F24&gt;0</formula>
    </cfRule>
    <cfRule type="expression" dxfId="679" priority="54">
      <formula>F24&lt;0</formula>
    </cfRule>
  </conditionalFormatting>
  <conditionalFormatting sqref="F24:F57">
    <cfRule type="expression" dxfId="678" priority="55">
      <formula>F24&gt;0</formula>
    </cfRule>
    <cfRule type="expression" dxfId="677" priority="56">
      <formula>F24&lt;0</formula>
    </cfRule>
  </conditionalFormatting>
  <conditionalFormatting sqref="H24:H57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74" priority="5">
      <formula>J58&gt;0</formula>
    </cfRule>
    <cfRule type="expression" dxfId="673" priority="6">
      <formula>J58&lt;0</formula>
    </cfRule>
  </conditionalFormatting>
  <conditionalFormatting sqref="F58:F61">
    <cfRule type="expression" dxfId="672" priority="1">
      <formula>F58&gt;0</formula>
    </cfRule>
    <cfRule type="expression" dxfId="671" priority="2">
      <formula>F58&lt;0</formula>
    </cfRule>
  </conditionalFormatting>
  <conditionalFormatting sqref="F58:F61">
    <cfRule type="expression" dxfId="670" priority="3">
      <formula>F58&gt;0</formula>
    </cfRule>
    <cfRule type="expression" dxfId="669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1" t="s">
        <v>78</v>
      </c>
      <c r="Q39" s="87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1" t="s">
        <v>78</v>
      </c>
      <c r="P40" s="87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68" activePane="bottomLeft" state="frozen"/>
      <selection activeCell="A2" sqref="A2"/>
      <selection pane="bottomLeft" activeCell="U44" sqref="U44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24.303184615384609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20.54</v>
      </c>
      <c r="R4" s="223">
        <v>-1.9E-3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26702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31594.139999999992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-4817.1199999999917</v>
      </c>
      <c r="R7">
        <v>800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-4892.1399999999921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-0.15484327156871475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4.4790652385589096E-2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10.019512195121951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22.594000000000001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22.3886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22.183199999999999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21.977800000000002</v>
      </c>
    </row>
    <row r="23" spans="1:21" x14ac:dyDescent="0.25">
      <c r="A23" s="877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21.772400000000001</v>
      </c>
      <c r="T23" s="1">
        <v>43128</v>
      </c>
      <c r="U23" t="s">
        <v>894</v>
      </c>
    </row>
    <row r="24" spans="1:21" x14ac:dyDescent="0.25">
      <c r="A24" s="877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21.567</v>
      </c>
    </row>
    <row r="25" spans="1:21" x14ac:dyDescent="0.25">
      <c r="A25" s="877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21.361599999999999</v>
      </c>
    </row>
    <row r="26" spans="1:21" x14ac:dyDescent="0.25">
      <c r="A26" s="877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21.156199999999998</v>
      </c>
    </row>
    <row r="27" spans="1:21" x14ac:dyDescent="0.25">
      <c r="A27" s="877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20.950800000000001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20.7454</v>
      </c>
      <c r="T28" s="770">
        <v>43136</v>
      </c>
      <c r="U28" t="s">
        <v>842</v>
      </c>
    </row>
    <row r="29" spans="1:21" x14ac:dyDescent="0.25">
      <c r="B29" s="47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20.54</v>
      </c>
    </row>
    <row r="30" spans="1:21" x14ac:dyDescent="0.25">
      <c r="A30" s="878" t="s">
        <v>1304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20.334599999999998</v>
      </c>
      <c r="T30" s="1">
        <v>43175</v>
      </c>
      <c r="U30" t="s">
        <v>1094</v>
      </c>
    </row>
    <row r="31" spans="1:21" x14ac:dyDescent="0.25">
      <c r="A31" s="878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20.129199999999997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3"/>
        <v>19.9238</v>
      </c>
    </row>
    <row r="33" spans="1:21" x14ac:dyDescent="0.25">
      <c r="O33" s="81">
        <v>0.96</v>
      </c>
      <c r="P33" s="81">
        <f t="shared" si="3"/>
        <v>19.718399999999999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3340</v>
      </c>
      <c r="D34" s="37"/>
      <c r="E34" s="37"/>
      <c r="F34" s="37">
        <f>SUM(F2:F33)</f>
        <v>84735.4</v>
      </c>
      <c r="G34" s="36"/>
      <c r="H34" s="175">
        <f>SUM(H2:H33)</f>
        <v>2040</v>
      </c>
      <c r="I34" s="37"/>
      <c r="J34" s="37"/>
      <c r="K34" s="37">
        <f>SUM(K2:K33)</f>
        <v>52616.86</v>
      </c>
      <c r="L34" s="37"/>
      <c r="M34" s="37">
        <f>SUM(M2:M33)</f>
        <v>524.4</v>
      </c>
      <c r="O34" s="81">
        <v>0.95</v>
      </c>
      <c r="P34" s="81">
        <f t="shared" si="3"/>
        <v>19.512999999999998</v>
      </c>
    </row>
    <row r="35" spans="1:21" ht="15.75" thickBot="1" x14ac:dyDescent="0.3">
      <c r="A35" s="341" t="s">
        <v>193</v>
      </c>
      <c r="B35" s="342"/>
      <c r="C35" s="343">
        <f>SumByColor($A$35,C2:C33)</f>
        <v>2040</v>
      </c>
      <c r="D35" s="343"/>
      <c r="E35" s="343"/>
      <c r="F35" s="344">
        <f>SumByColor($A$35,F2:F34)</f>
        <v>51133</v>
      </c>
      <c r="G35" s="343"/>
      <c r="H35" s="343">
        <f>SumByColor($A$35,H2:H33)</f>
        <v>2040</v>
      </c>
      <c r="I35" s="343"/>
      <c r="J35" s="343"/>
      <c r="K35" s="344">
        <f>SumByColor($A$35,K2:K33)</f>
        <v>52618</v>
      </c>
      <c r="L35" s="343"/>
      <c r="M35" s="344">
        <f>SumByColor($A$35,M2:M33)</f>
        <v>524</v>
      </c>
      <c r="O35" s="81">
        <v>0.94</v>
      </c>
      <c r="P35" s="81">
        <f t="shared" si="3"/>
        <v>19.307599999999997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3"/>
        <v>19.1022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3"/>
        <v>18.896799999999999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4">C38*(E38-D38)</f>
        <v>-10.999999999999943</v>
      </c>
      <c r="G38" s="39">
        <f t="shared" ref="G38:G52" si="5">D38*C38</f>
        <v>2249</v>
      </c>
      <c r="H38" s="222">
        <f t="shared" ref="H38:H52" si="6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3"/>
        <v>18.691400000000002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4"/>
        <v>-65.603999999999516</v>
      </c>
      <c r="G39" s="39">
        <f t="shared" si="5"/>
        <v>4817.6040000000003</v>
      </c>
      <c r="H39" s="222">
        <f t="shared" si="6"/>
        <v>-1.3617557607474486E-2</v>
      </c>
      <c r="I39" s="222"/>
      <c r="J39" s="222"/>
      <c r="K39" s="222"/>
      <c r="L39" s="222"/>
      <c r="O39" s="81">
        <v>0.9</v>
      </c>
      <c r="P39" s="81">
        <f t="shared" si="3"/>
        <v>18.486000000000001</v>
      </c>
      <c r="U39" t="s">
        <v>1217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4"/>
        <v>-254.80400000000017</v>
      </c>
      <c r="G40" s="39">
        <f t="shared" si="5"/>
        <v>4817.6040000000003</v>
      </c>
      <c r="H40" s="222">
        <f t="shared" si="6"/>
        <v>-5.2890191887917763E-2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4"/>
        <v>-382.5</v>
      </c>
      <c r="G41" s="39">
        <f t="shared" si="5"/>
        <v>7649.0999999999995</v>
      </c>
      <c r="H41" s="222">
        <f t="shared" si="6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10">
        <v>280</v>
      </c>
      <c r="D42" s="39">
        <v>39.311100000000003</v>
      </c>
      <c r="E42" s="39">
        <v>30.77</v>
      </c>
      <c r="F42" s="39">
        <f t="shared" si="4"/>
        <v>-2391.5080000000012</v>
      </c>
      <c r="G42" s="39">
        <f t="shared" si="5"/>
        <v>11007.108</v>
      </c>
      <c r="H42" s="223">
        <f t="shared" si="6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1227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4"/>
        <v>-2211.7000000000003</v>
      </c>
      <c r="G43" s="39">
        <f t="shared" si="5"/>
        <v>17621.7</v>
      </c>
      <c r="H43" s="223">
        <f t="shared" si="6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4"/>
        <v>-1966.8039999999996</v>
      </c>
      <c r="G44" s="39">
        <f t="shared" si="5"/>
        <v>13864.603999999999</v>
      </c>
      <c r="H44" s="223">
        <f t="shared" si="6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43048</v>
      </c>
      <c r="C45" s="7">
        <v>500</v>
      </c>
      <c r="D45" s="43">
        <v>35.020400000000002</v>
      </c>
      <c r="E45" s="39">
        <v>30.1</v>
      </c>
      <c r="F45" s="39">
        <f t="shared" si="4"/>
        <v>-2460.2000000000003</v>
      </c>
      <c r="G45" s="39">
        <f t="shared" si="5"/>
        <v>17510.2</v>
      </c>
      <c r="H45" s="223">
        <f t="shared" si="6"/>
        <v>-0.14050096515174015</v>
      </c>
      <c r="I45" s="39">
        <v>34.5</v>
      </c>
      <c r="J45" s="39"/>
      <c r="K45" s="39"/>
      <c r="L45" s="39"/>
      <c r="Q45" s="33"/>
      <c r="R45" s="33"/>
      <c r="U45" t="s">
        <v>1233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4"/>
        <v>-3278.22</v>
      </c>
      <c r="G46" s="39">
        <f t="shared" si="5"/>
        <v>20348.219999999998</v>
      </c>
      <c r="H46" s="223">
        <f t="shared" si="6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4"/>
        <v>-2495.2500000000023</v>
      </c>
      <c r="G47" s="39">
        <f t="shared" si="5"/>
        <v>17390.25</v>
      </c>
      <c r="H47" s="223">
        <f t="shared" si="6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4"/>
        <v>-1553.0679999999993</v>
      </c>
      <c r="G48" s="39">
        <f t="shared" si="5"/>
        <v>15536.268</v>
      </c>
      <c r="H48" s="223">
        <f t="shared" si="6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4"/>
        <v>-1913.9999999999991</v>
      </c>
      <c r="G49" s="39">
        <f t="shared" si="5"/>
        <v>15421.999999999998</v>
      </c>
      <c r="H49" s="223">
        <f t="shared" si="6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4"/>
        <v>-2126.9999999999991</v>
      </c>
      <c r="G50" s="39">
        <f t="shared" si="5"/>
        <v>17232</v>
      </c>
      <c r="H50" s="223">
        <f t="shared" si="6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10">
        <v>380</v>
      </c>
      <c r="D51" s="39">
        <v>35.658999999999999</v>
      </c>
      <c r="E51" s="39">
        <v>30.68</v>
      </c>
      <c r="F51" s="39">
        <f t="shared" si="4"/>
        <v>-1892.0199999999998</v>
      </c>
      <c r="G51" s="39">
        <f t="shared" si="5"/>
        <v>13550.42</v>
      </c>
      <c r="H51" s="223">
        <f t="shared" si="6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4"/>
        <v>-1808.6400000000003</v>
      </c>
      <c r="G52" s="39">
        <f t="shared" si="5"/>
        <v>11696.64</v>
      </c>
      <c r="H52" s="223">
        <f t="shared" si="6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7">C53*(E53-D53)</f>
        <v>-1511.0400000000004</v>
      </c>
      <c r="G53" s="39">
        <f t="shared" ref="G53:G87" si="8">D53*C53</f>
        <v>11696.64</v>
      </c>
      <c r="H53" s="223">
        <f t="shared" ref="H53:H87" si="9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7"/>
        <v>-1728.6400000000003</v>
      </c>
      <c r="G54" s="39">
        <f t="shared" si="8"/>
        <v>11696.64</v>
      </c>
      <c r="H54" s="223">
        <f t="shared" si="9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7">
        <v>500</v>
      </c>
      <c r="D55" s="43">
        <v>32.3932</v>
      </c>
      <c r="E55" s="39">
        <v>24.81</v>
      </c>
      <c r="F55" s="39">
        <f t="shared" si="7"/>
        <v>-3791.6000000000008</v>
      </c>
      <c r="G55" s="39">
        <f t="shared" si="8"/>
        <v>16196.6</v>
      </c>
      <c r="H55" s="223">
        <f t="shared" si="9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7"/>
        <v>-3507.2000000000016</v>
      </c>
      <c r="G56" s="39">
        <f t="shared" si="8"/>
        <v>11628.800000000001</v>
      </c>
      <c r="H56" s="223">
        <f t="shared" si="9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10">
        <v>280</v>
      </c>
      <c r="D57" s="39">
        <v>37.770000000000003</v>
      </c>
      <c r="E57" s="39">
        <v>26.358000000000001</v>
      </c>
      <c r="F57" s="39">
        <f t="shared" si="7"/>
        <v>-3195.3600000000006</v>
      </c>
      <c r="G57" s="39">
        <f t="shared" si="8"/>
        <v>10575.6</v>
      </c>
      <c r="H57" s="223">
        <f t="shared" si="9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7"/>
        <v>-2844.8000000000011</v>
      </c>
      <c r="G58" s="39">
        <f t="shared" si="8"/>
        <v>10575.6</v>
      </c>
      <c r="H58" s="223">
        <f t="shared" si="9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7"/>
        <v>-3026.8000000000006</v>
      </c>
      <c r="G59" s="39">
        <f t="shared" si="8"/>
        <v>10575.6</v>
      </c>
      <c r="H59" s="223">
        <f t="shared" si="9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7"/>
        <v>-2567.6000000000004</v>
      </c>
      <c r="G60" s="39">
        <f t="shared" si="8"/>
        <v>10575.6</v>
      </c>
      <c r="H60" s="223">
        <f t="shared" si="9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7"/>
        <v>-3017.1999999999989</v>
      </c>
      <c r="G61" s="39">
        <f t="shared" si="8"/>
        <v>13197.4</v>
      </c>
      <c r="H61" s="223">
        <f t="shared" si="9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10">
        <v>380</v>
      </c>
      <c r="D62" s="39">
        <v>34.729999999999997</v>
      </c>
      <c r="E62" s="39">
        <v>26.06</v>
      </c>
      <c r="F62" s="39">
        <f t="shared" si="7"/>
        <v>-3294.5999999999995</v>
      </c>
      <c r="G62" s="39">
        <f t="shared" si="8"/>
        <v>13197.4</v>
      </c>
      <c r="H62" s="223">
        <f t="shared" si="9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7">
        <v>500</v>
      </c>
      <c r="D63" s="43">
        <v>32.32</v>
      </c>
      <c r="E63" s="39">
        <v>25.19</v>
      </c>
      <c r="F63" s="39">
        <f t="shared" si="7"/>
        <v>-3564.9999999999995</v>
      </c>
      <c r="G63" s="39">
        <f t="shared" si="8"/>
        <v>16160</v>
      </c>
      <c r="H63" s="223">
        <f t="shared" si="9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7"/>
        <v>-3325</v>
      </c>
      <c r="G64" s="39">
        <f t="shared" si="8"/>
        <v>13079.6</v>
      </c>
      <c r="H64" s="223">
        <f t="shared" si="9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7"/>
        <v>-2834.8</v>
      </c>
      <c r="G65" s="39">
        <f t="shared" si="8"/>
        <v>13079.6</v>
      </c>
      <c r="H65" s="223">
        <f t="shared" si="9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10">
        <v>280</v>
      </c>
      <c r="D66" s="39">
        <v>36.86</v>
      </c>
      <c r="E66" s="39">
        <v>27.58</v>
      </c>
      <c r="F66" s="39">
        <f t="shared" si="7"/>
        <v>-2598.4000000000005</v>
      </c>
      <c r="G66" s="39">
        <f t="shared" si="8"/>
        <v>10320.799999999999</v>
      </c>
      <c r="H66" s="223">
        <f t="shared" si="9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10">
        <v>380</v>
      </c>
      <c r="D67" s="39">
        <v>34.158099999999997</v>
      </c>
      <c r="E67" s="39">
        <v>27.05</v>
      </c>
      <c r="F67" s="39">
        <f t="shared" si="7"/>
        <v>-2701.0779999999986</v>
      </c>
      <c r="G67" s="39">
        <f t="shared" si="8"/>
        <v>12980.078</v>
      </c>
      <c r="H67" s="223">
        <f t="shared" si="9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10">
        <v>280</v>
      </c>
      <c r="D68" s="39">
        <v>36.472000000000001</v>
      </c>
      <c r="E68" s="39">
        <v>26.85</v>
      </c>
      <c r="F68" s="39">
        <f t="shared" si="7"/>
        <v>-2694.16</v>
      </c>
      <c r="G68" s="39">
        <f t="shared" si="8"/>
        <v>10212.16</v>
      </c>
      <c r="H68" s="223">
        <f t="shared" si="9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10">
        <v>380</v>
      </c>
      <c r="D69" s="39">
        <v>33.9133</v>
      </c>
      <c r="E69" s="39">
        <v>26.69</v>
      </c>
      <c r="F69" s="39">
        <f t="shared" si="7"/>
        <v>-2744.8539999999994</v>
      </c>
      <c r="G69" s="39">
        <f t="shared" si="8"/>
        <v>12887.054</v>
      </c>
      <c r="H69" s="223">
        <f t="shared" si="9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10">
        <v>380</v>
      </c>
      <c r="D70" s="39">
        <v>33.9133</v>
      </c>
      <c r="E70" s="39">
        <v>26.39</v>
      </c>
      <c r="F70" s="39">
        <f t="shared" si="7"/>
        <v>-2858.8539999999998</v>
      </c>
      <c r="G70" s="39">
        <f t="shared" si="8"/>
        <v>12887.054</v>
      </c>
      <c r="H70" s="223">
        <f t="shared" si="9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7">
        <v>500</v>
      </c>
      <c r="D71" s="43">
        <v>31.690200000000001</v>
      </c>
      <c r="E71" s="39">
        <v>24.83</v>
      </c>
      <c r="F71" s="39">
        <f t="shared" si="7"/>
        <v>-3430.1000000000013</v>
      </c>
      <c r="G71" s="39">
        <f t="shared" si="8"/>
        <v>15845.1</v>
      </c>
      <c r="H71" s="223">
        <f t="shared" si="9"/>
        <v>-0.21647701813178846</v>
      </c>
      <c r="I71" s="39"/>
      <c r="J71" s="39"/>
      <c r="K71" s="39">
        <f t="shared" ref="K71:K87" si="10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7"/>
        <v>-4285.1000000000004</v>
      </c>
      <c r="G72" s="39">
        <f t="shared" si="8"/>
        <v>15845.1</v>
      </c>
      <c r="H72" s="223">
        <f t="shared" si="9"/>
        <v>-0.27043691740664305</v>
      </c>
      <c r="I72" s="39"/>
      <c r="J72" s="39"/>
      <c r="K72" s="39">
        <f t="shared" si="10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10">
        <v>380</v>
      </c>
      <c r="D73" s="39">
        <v>33.588299999999997</v>
      </c>
      <c r="E73" s="39">
        <v>25.59</v>
      </c>
      <c r="F73" s="39">
        <f t="shared" si="7"/>
        <v>-3039.3539999999989</v>
      </c>
      <c r="G73" s="39">
        <f t="shared" si="8"/>
        <v>12763.553999999998</v>
      </c>
      <c r="H73" s="223">
        <f t="shared" si="9"/>
        <v>-0.23812756227614967</v>
      </c>
      <c r="I73" s="39"/>
      <c r="J73" s="39"/>
      <c r="K73" s="39">
        <f t="shared" si="10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10">
        <v>380</v>
      </c>
      <c r="D74" s="39">
        <v>33.285699999999999</v>
      </c>
      <c r="E74" s="39">
        <v>26.05</v>
      </c>
      <c r="F74" s="39">
        <f t="shared" si="7"/>
        <v>-2749.5659999999993</v>
      </c>
      <c r="G74" s="39">
        <f t="shared" si="8"/>
        <v>12648.565999999999</v>
      </c>
      <c r="H74" s="223">
        <f t="shared" si="9"/>
        <v>-0.21738163836121813</v>
      </c>
      <c r="I74" s="39"/>
      <c r="J74" s="39"/>
      <c r="K74" s="39">
        <f t="shared" si="10"/>
        <v>-2674.5459999999994</v>
      </c>
      <c r="L74" s="193"/>
    </row>
    <row r="75" spans="1:15" x14ac:dyDescent="0.25">
      <c r="A75">
        <v>280</v>
      </c>
      <c r="B75" s="184">
        <v>43286</v>
      </c>
      <c r="C75" s="10">
        <v>280</v>
      </c>
      <c r="D75" s="39">
        <v>35.47</v>
      </c>
      <c r="E75" s="39">
        <v>27.15</v>
      </c>
      <c r="F75" s="39">
        <f t="shared" si="7"/>
        <v>-2329.6</v>
      </c>
      <c r="G75" s="39">
        <f t="shared" si="8"/>
        <v>9931.6</v>
      </c>
      <c r="H75" s="223">
        <f t="shared" si="9"/>
        <v>-0.23456442063715818</v>
      </c>
      <c r="I75" s="39" t="s">
        <v>1146</v>
      </c>
      <c r="J75" s="39"/>
      <c r="K75" s="39">
        <f t="shared" si="10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7"/>
        <v>-2253.9999999999991</v>
      </c>
      <c r="G76" s="39">
        <f t="shared" si="8"/>
        <v>9931.6</v>
      </c>
      <c r="H76" s="223">
        <f t="shared" si="9"/>
        <v>-0.226952354102058</v>
      </c>
      <c r="I76" s="39"/>
      <c r="J76" s="39"/>
      <c r="K76" s="39">
        <f t="shared" si="10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10">
        <v>380</v>
      </c>
      <c r="D77" s="39">
        <v>33.048900000000003</v>
      </c>
      <c r="E77" s="39">
        <v>26.28</v>
      </c>
      <c r="F77" s="39">
        <f t="shared" si="7"/>
        <v>-2572.1820000000007</v>
      </c>
      <c r="G77" s="39">
        <f t="shared" si="8"/>
        <v>12558.582000000002</v>
      </c>
      <c r="H77" s="223">
        <f t="shared" si="9"/>
        <v>-0.20481468369597783</v>
      </c>
      <c r="I77" s="193"/>
      <c r="J77" s="39"/>
      <c r="K77" s="39">
        <f t="shared" si="10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7">
        <v>500</v>
      </c>
      <c r="D78" s="43">
        <v>31.277999999999999</v>
      </c>
      <c r="E78" s="39">
        <v>25.67</v>
      </c>
      <c r="F78" s="39">
        <f t="shared" si="7"/>
        <v>-2803.9999999999986</v>
      </c>
      <c r="G78" s="39">
        <f t="shared" si="8"/>
        <v>15639</v>
      </c>
      <c r="H78" s="223">
        <f t="shared" si="9"/>
        <v>-0.17929535136517671</v>
      </c>
      <c r="I78" s="193">
        <v>30.5</v>
      </c>
      <c r="J78" s="39"/>
      <c r="K78" s="39">
        <f t="shared" si="10"/>
        <v>-2728.9799999999987</v>
      </c>
      <c r="L78" s="193"/>
    </row>
    <row r="79" spans="1:15" x14ac:dyDescent="0.25">
      <c r="A79">
        <v>160</v>
      </c>
      <c r="B79" s="184">
        <v>43307</v>
      </c>
      <c r="C79" s="10">
        <v>380</v>
      </c>
      <c r="D79" s="39">
        <v>32.78</v>
      </c>
      <c r="E79" s="39">
        <v>26.52</v>
      </c>
      <c r="F79" s="39">
        <f t="shared" si="7"/>
        <v>-2378.8000000000006</v>
      </c>
      <c r="G79" s="39">
        <f t="shared" si="8"/>
        <v>12456.4</v>
      </c>
      <c r="H79" s="223">
        <f t="shared" si="9"/>
        <v>-0.19097010372178161</v>
      </c>
      <c r="I79" s="193"/>
      <c r="J79" s="39"/>
      <c r="K79" s="39">
        <f t="shared" si="10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7">
        <v>500</v>
      </c>
      <c r="D80" s="43">
        <v>30.961300000000001</v>
      </c>
      <c r="E80" s="39">
        <v>25.2</v>
      </c>
      <c r="F80" s="39">
        <f t="shared" si="7"/>
        <v>-2880.650000000001</v>
      </c>
      <c r="G80" s="39">
        <f t="shared" si="8"/>
        <v>15480.650000000001</v>
      </c>
      <c r="H80" s="223">
        <f t="shared" si="9"/>
        <v>-0.18608068782641562</v>
      </c>
      <c r="I80" s="193"/>
      <c r="J80" s="39"/>
      <c r="K80" s="39">
        <f t="shared" si="10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7"/>
        <v>-4217.4299999999994</v>
      </c>
      <c r="G81" s="39">
        <f t="shared" si="8"/>
        <v>20149.43</v>
      </c>
      <c r="H81" s="223">
        <f t="shared" si="9"/>
        <v>-0.20930765783448957</v>
      </c>
      <c r="I81" s="193"/>
      <c r="J81" s="39"/>
      <c r="K81" s="39">
        <f t="shared" si="10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7"/>
        <v>-4977.4400000000014</v>
      </c>
      <c r="G82" s="39">
        <f t="shared" si="8"/>
        <v>22321.440000000002</v>
      </c>
      <c r="H82" s="223">
        <f t="shared" si="9"/>
        <v>-0.22298919782953075</v>
      </c>
      <c r="I82" s="193">
        <v>27</v>
      </c>
      <c r="J82" s="39"/>
      <c r="K82" s="39">
        <f t="shared" si="10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425">
        <v>1000</v>
      </c>
      <c r="D83" s="426">
        <v>26.401399999999999</v>
      </c>
      <c r="E83" s="39">
        <v>20.79</v>
      </c>
      <c r="F83" s="39">
        <f t="shared" si="7"/>
        <v>-5611.4</v>
      </c>
      <c r="G83" s="39">
        <f t="shared" si="8"/>
        <v>26401.399999999998</v>
      </c>
      <c r="H83" s="223">
        <f t="shared" si="9"/>
        <v>-0.21254175914913603</v>
      </c>
      <c r="I83" s="39"/>
      <c r="J83" s="39"/>
      <c r="K83" s="39">
        <f t="shared" si="10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7"/>
        <v>-5970.0000000000009</v>
      </c>
      <c r="G84" s="39">
        <f t="shared" si="8"/>
        <v>36645</v>
      </c>
      <c r="H84" s="223">
        <f t="shared" si="9"/>
        <v>-0.16291444944740074</v>
      </c>
      <c r="I84" s="39"/>
      <c r="J84" s="39"/>
      <c r="K84" s="39">
        <f t="shared" si="10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7"/>
        <v>-4680.0000000000018</v>
      </c>
      <c r="G85" s="39">
        <f t="shared" si="8"/>
        <v>36645</v>
      </c>
      <c r="H85" s="223">
        <f t="shared" si="9"/>
        <v>-0.12771182971756043</v>
      </c>
      <c r="I85" s="39"/>
      <c r="J85" s="39"/>
      <c r="K85" s="39">
        <f t="shared" si="10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7"/>
        <v>-4371.51</v>
      </c>
      <c r="G86" s="39">
        <f t="shared" si="8"/>
        <v>32321.510000000002</v>
      </c>
      <c r="H86" s="223">
        <f t="shared" si="9"/>
        <v>-0.13525079737920662</v>
      </c>
      <c r="I86" s="39"/>
      <c r="J86" s="39"/>
      <c r="K86" s="39">
        <f t="shared" si="10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7"/>
        <v>-4046.6000000000017</v>
      </c>
      <c r="G87" s="39">
        <f t="shared" si="8"/>
        <v>25796.600000000002</v>
      </c>
      <c r="H87" s="223">
        <f t="shared" si="9"/>
        <v>-0.15686563345557172</v>
      </c>
      <c r="I87" s="193">
        <v>25</v>
      </c>
      <c r="J87" s="39"/>
      <c r="K87" s="39">
        <f t="shared" si="10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:F98" si="11">C88*(E88-D88)</f>
        <v>-3296.6000000000017</v>
      </c>
      <c r="G88" s="39">
        <f t="shared" ref="G88:G98" si="12">D88*C88</f>
        <v>25796.600000000002</v>
      </c>
      <c r="H88" s="223">
        <f t="shared" ref="H88:H98" si="13">(E88-D88)/D88</f>
        <v>-0.12779203460921212</v>
      </c>
      <c r="I88" s="193">
        <v>25</v>
      </c>
      <c r="J88" s="39"/>
      <c r="K88" s="39">
        <f t="shared" ref="K88:K93" si="14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si="11"/>
        <v>-3936.6000000000022</v>
      </c>
      <c r="G89" s="39">
        <f t="shared" si="12"/>
        <v>25796.600000000002</v>
      </c>
      <c r="H89" s="223">
        <f t="shared" si="13"/>
        <v>-0.15260150562477232</v>
      </c>
      <c r="I89" s="39"/>
      <c r="J89" s="39"/>
      <c r="K89" s="39">
        <f t="shared" si="14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1"/>
        <v>-4408.7999999999993</v>
      </c>
      <c r="G90" s="39">
        <f t="shared" si="12"/>
        <v>30052.799999999999</v>
      </c>
      <c r="H90" s="223">
        <f t="shared" si="13"/>
        <v>-0.14670180482351058</v>
      </c>
      <c r="I90" s="39"/>
      <c r="J90" s="39"/>
      <c r="K90" s="39">
        <f t="shared" si="14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si="11"/>
        <v>-3808.7999999999993</v>
      </c>
      <c r="G91" s="39">
        <f t="shared" si="12"/>
        <v>30052.799999999999</v>
      </c>
      <c r="H91" s="223">
        <f t="shared" si="13"/>
        <v>-0.12673694298035457</v>
      </c>
      <c r="I91" s="39"/>
      <c r="J91" s="39"/>
      <c r="K91" s="39">
        <f t="shared" si="14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si="11"/>
        <v>-4528.8000000000011</v>
      </c>
      <c r="G92" s="39">
        <f t="shared" si="12"/>
        <v>30052.799999999999</v>
      </c>
      <c r="H92" s="223">
        <f t="shared" si="13"/>
        <v>-0.15069477719214186</v>
      </c>
      <c r="I92" s="39"/>
      <c r="J92" s="39"/>
      <c r="K92" s="39">
        <f t="shared" si="14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si="11"/>
        <v>-3976.8</v>
      </c>
      <c r="G93" s="39">
        <f t="shared" si="12"/>
        <v>30052.799999999999</v>
      </c>
      <c r="H93" s="223">
        <f t="shared" si="13"/>
        <v>-0.13232710429643826</v>
      </c>
      <c r="I93" s="39"/>
      <c r="J93" s="39"/>
      <c r="K93" s="39">
        <f t="shared" si="14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si="11"/>
        <v>-3782.6400000000008</v>
      </c>
      <c r="G94" s="39">
        <f t="shared" si="12"/>
        <v>29822.639999999999</v>
      </c>
      <c r="H94" s="223">
        <f t="shared" si="13"/>
        <v>-0.12683786546060311</v>
      </c>
      <c r="I94" s="39"/>
      <c r="J94" s="39" t="s">
        <v>185</v>
      </c>
      <c r="K94" s="39">
        <f>F94+$Q$10</f>
        <v>-3707.6200000000008</v>
      </c>
      <c r="L94" s="193">
        <v>8.51</v>
      </c>
    </row>
    <row r="95" spans="1:12" x14ac:dyDescent="0.25">
      <c r="A95">
        <v>800</v>
      </c>
      <c r="B95" s="184">
        <v>43363</v>
      </c>
      <c r="C95" s="10">
        <v>1000</v>
      </c>
      <c r="D95" s="39">
        <v>25.366599999999998</v>
      </c>
      <c r="E95" s="39">
        <v>22</v>
      </c>
      <c r="F95" s="39">
        <f t="shared" si="11"/>
        <v>-3366.5999999999981</v>
      </c>
      <c r="G95" s="39">
        <f t="shared" si="12"/>
        <v>25366.6</v>
      </c>
      <c r="H95" s="223">
        <f t="shared" si="13"/>
        <v>-0.13271782580243305</v>
      </c>
      <c r="I95" s="193">
        <v>25</v>
      </c>
      <c r="J95" s="39"/>
      <c r="K95" s="39">
        <f>F95+$Q$10</f>
        <v>-3291.5799999999981</v>
      </c>
      <c r="L95" s="193">
        <v>8.6300000000000008</v>
      </c>
    </row>
    <row r="96" spans="1:12" x14ac:dyDescent="0.25">
      <c r="A96">
        <v>800</v>
      </c>
      <c r="B96" s="184">
        <v>43364</v>
      </c>
      <c r="C96" s="425">
        <v>1000</v>
      </c>
      <c r="D96" s="426">
        <v>25.366599999999998</v>
      </c>
      <c r="E96" s="39">
        <v>21.84</v>
      </c>
      <c r="F96" s="39">
        <f t="shared" si="11"/>
        <v>-3526.5999999999985</v>
      </c>
      <c r="G96" s="39">
        <f t="shared" si="12"/>
        <v>25366.6</v>
      </c>
      <c r="H96" s="223">
        <f t="shared" si="13"/>
        <v>-0.13902533252386992</v>
      </c>
      <c r="I96" s="193">
        <v>26</v>
      </c>
      <c r="J96" s="39"/>
      <c r="K96" s="39">
        <f>F96+$Q$10</f>
        <v>-3451.5799999999986</v>
      </c>
      <c r="L96" s="193">
        <v>10.65</v>
      </c>
    </row>
    <row r="97" spans="1:13" x14ac:dyDescent="0.25">
      <c r="B97" s="184">
        <v>43367</v>
      </c>
      <c r="C97" s="10">
        <v>1200</v>
      </c>
      <c r="D97" s="39">
        <v>24.6355</v>
      </c>
      <c r="E97" s="39">
        <v>20.45</v>
      </c>
      <c r="F97" s="39">
        <f t="shared" si="11"/>
        <v>-5022.6000000000013</v>
      </c>
      <c r="G97" s="39">
        <f t="shared" si="12"/>
        <v>29562.600000000002</v>
      </c>
      <c r="H97" s="223">
        <f t="shared" si="13"/>
        <v>-0.16989709971382766</v>
      </c>
      <c r="I97" s="39"/>
      <c r="J97" s="39"/>
      <c r="K97" s="39">
        <f>F97+$Q$10</f>
        <v>-4947.5800000000017</v>
      </c>
      <c r="L97" s="193">
        <v>9.98</v>
      </c>
    </row>
    <row r="98" spans="1:13" x14ac:dyDescent="0.25">
      <c r="A98">
        <v>800</v>
      </c>
      <c r="B98" s="184">
        <v>43367</v>
      </c>
      <c r="C98" s="10">
        <v>1300</v>
      </c>
      <c r="D98" s="39">
        <v>24.3032</v>
      </c>
      <c r="E98" s="39">
        <v>20.45</v>
      </c>
      <c r="F98" s="39">
        <f t="shared" si="11"/>
        <v>-5009.1600000000017</v>
      </c>
      <c r="G98" s="39">
        <f t="shared" si="12"/>
        <v>31594.16</v>
      </c>
      <c r="H98" s="223">
        <f t="shared" si="13"/>
        <v>-0.15854702261430598</v>
      </c>
      <c r="I98" s="39"/>
      <c r="J98" s="39"/>
      <c r="K98" s="39">
        <f>F98+$Q$10</f>
        <v>-4934.1400000000012</v>
      </c>
      <c r="L98" s="193">
        <v>9.98</v>
      </c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15">C129*(E129-D129)</f>
        <v>-94.799999999999898</v>
      </c>
      <c r="G129" s="251">
        <f t="shared" ref="G129:G135" si="16">D129*C129</f>
        <v>2401.8000000000002</v>
      </c>
      <c r="H129" s="265">
        <f t="shared" ref="H129:H135" si="17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15"/>
        <v>-86.100000000000136</v>
      </c>
      <c r="G130" s="251">
        <f t="shared" si="16"/>
        <v>1239.3000000000002</v>
      </c>
      <c r="H130" s="263">
        <f t="shared" si="17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15"/>
        <v>-54.000000000000128</v>
      </c>
      <c r="G131" s="251">
        <f t="shared" si="16"/>
        <v>1239.3000000000002</v>
      </c>
      <c r="H131" s="263">
        <f t="shared" si="17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15"/>
        <v>-29.849999999999923</v>
      </c>
      <c r="G132" s="251">
        <f t="shared" si="16"/>
        <v>1239.1500000000001</v>
      </c>
      <c r="H132" s="263">
        <f t="shared" si="17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15"/>
        <v>-9.7500000000000853</v>
      </c>
      <c r="G133" s="251">
        <f t="shared" si="16"/>
        <v>1239.1500000000001</v>
      </c>
      <c r="H133" s="263">
        <f t="shared" si="17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15"/>
        <v>-51.449999999999889</v>
      </c>
      <c r="G134" s="251">
        <f t="shared" si="16"/>
        <v>1239.1500000000001</v>
      </c>
      <c r="H134" s="263">
        <f t="shared" si="17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15"/>
        <v>1.9499999999999318</v>
      </c>
      <c r="G135" s="251">
        <f t="shared" si="16"/>
        <v>1239.1500000000001</v>
      </c>
      <c r="H135" s="263">
        <f t="shared" si="17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2">
    <mergeCell ref="A23:A27"/>
    <mergeCell ref="A30:A31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11" priority="87">
      <formula>F42&gt;0</formula>
    </cfRule>
    <cfRule type="expression" dxfId="510" priority="88">
      <formula>F42&lt;0</formula>
    </cfRule>
  </conditionalFormatting>
  <conditionalFormatting sqref="H42:H44">
    <cfRule type="expression" dxfId="509" priority="85">
      <formula>H42&gt;0</formula>
    </cfRule>
    <cfRule type="expression" dxfId="508" priority="86">
      <formula>H42&lt;0</formula>
    </cfRule>
  </conditionalFormatting>
  <conditionalFormatting sqref="H45">
    <cfRule type="expression" dxfId="507" priority="83">
      <formula>H45&gt;0</formula>
    </cfRule>
    <cfRule type="expression" dxfId="506" priority="84">
      <formula>H45&lt;0</formula>
    </cfRule>
  </conditionalFormatting>
  <conditionalFormatting sqref="H46">
    <cfRule type="expression" dxfId="505" priority="81">
      <formula>H46&gt;0</formula>
    </cfRule>
    <cfRule type="expression" dxfId="504" priority="82">
      <formula>H46&lt;0</formula>
    </cfRule>
  </conditionalFormatting>
  <conditionalFormatting sqref="F38:F41">
    <cfRule type="expression" dxfId="503" priority="77">
      <formula>F38&gt;0</formula>
    </cfRule>
    <cfRule type="expression" dxfId="502" priority="78">
      <formula>F38&lt;0</formula>
    </cfRule>
  </conditionalFormatting>
  <conditionalFormatting sqref="H38:H41">
    <cfRule type="expression" dxfId="501" priority="75">
      <formula>H38&gt;0</formula>
    </cfRule>
    <cfRule type="expression" dxfId="500" priority="76">
      <formula>H38&lt;0</formula>
    </cfRule>
  </conditionalFormatting>
  <conditionalFormatting sqref="F47:F48">
    <cfRule type="expression" dxfId="499" priority="71">
      <formula>F47&gt;0</formula>
    </cfRule>
    <cfRule type="expression" dxfId="498" priority="72">
      <formula>F47&lt;0</formula>
    </cfRule>
  </conditionalFormatting>
  <conditionalFormatting sqref="I42:L44">
    <cfRule type="expression" dxfId="497" priority="69">
      <formula>I42&gt;0</formula>
    </cfRule>
    <cfRule type="expression" dxfId="496" priority="70">
      <formula>I42&lt;0</formula>
    </cfRule>
  </conditionalFormatting>
  <conditionalFormatting sqref="I51:I56 I48:L49">
    <cfRule type="expression" dxfId="495" priority="63">
      <formula>I48&gt;0</formula>
    </cfRule>
    <cfRule type="expression" dxfId="494" priority="64">
      <formula>I48&lt;0</formula>
    </cfRule>
  </conditionalFormatting>
  <conditionalFormatting sqref="I38:L41">
    <cfRule type="expression" dxfId="493" priority="61">
      <formula>I38&gt;0</formula>
    </cfRule>
    <cfRule type="expression" dxfId="492" priority="62">
      <formula>I38&lt;0</formula>
    </cfRule>
  </conditionalFormatting>
  <conditionalFormatting sqref="F49:F60">
    <cfRule type="expression" dxfId="491" priority="59">
      <formula>F49&gt;0</formula>
    </cfRule>
    <cfRule type="expression" dxfId="490" priority="60">
      <formula>F49&lt;0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0:F134">
    <cfRule type="expression" dxfId="485" priority="53">
      <formula>F130&gt;0</formula>
    </cfRule>
    <cfRule type="expression" dxfId="484" priority="54">
      <formula>F130&lt;0</formula>
    </cfRule>
  </conditionalFormatting>
  <conditionalFormatting sqref="H130:H132">
    <cfRule type="expression" dxfId="483" priority="51">
      <formula>H130&gt;0</formula>
    </cfRule>
    <cfRule type="expression" dxfId="482" priority="52">
      <formula>H130&lt;0</formula>
    </cfRule>
  </conditionalFormatting>
  <conditionalFormatting sqref="H133">
    <cfRule type="expression" dxfId="481" priority="49">
      <formula>H133&gt;0</formula>
    </cfRule>
    <cfRule type="expression" dxfId="480" priority="50">
      <formula>H133&lt;0</formula>
    </cfRule>
  </conditionalFormatting>
  <conditionalFormatting sqref="H134">
    <cfRule type="expression" dxfId="479" priority="47">
      <formula>H134&gt;0</formula>
    </cfRule>
    <cfRule type="expression" dxfId="478" priority="48">
      <formula>H134&lt;0</formula>
    </cfRule>
  </conditionalFormatting>
  <conditionalFormatting sqref="H135:H144">
    <cfRule type="expression" dxfId="477" priority="45">
      <formula>H135&gt;0</formula>
    </cfRule>
    <cfRule type="expression" dxfId="476" priority="46">
      <formula>H135&lt;0</formula>
    </cfRule>
  </conditionalFormatting>
  <conditionalFormatting sqref="F126:F129">
    <cfRule type="expression" dxfId="475" priority="43">
      <formula>F126&gt;0</formula>
    </cfRule>
    <cfRule type="expression" dxfId="474" priority="44">
      <formula>F126&lt;0</formula>
    </cfRule>
  </conditionalFormatting>
  <conditionalFormatting sqref="H126:H129">
    <cfRule type="expression" dxfId="473" priority="41">
      <formula>H126&gt;0</formula>
    </cfRule>
    <cfRule type="expression" dxfId="472" priority="42">
      <formula>H126&lt;0</formula>
    </cfRule>
  </conditionalFormatting>
  <conditionalFormatting sqref="F135:F136">
    <cfRule type="expression" dxfId="471" priority="39">
      <formula>F135&gt;0</formula>
    </cfRule>
    <cfRule type="expression" dxfId="470" priority="40">
      <formula>F135&lt;0</formula>
    </cfRule>
  </conditionalFormatting>
  <conditionalFormatting sqref="I130:I132">
    <cfRule type="expression" dxfId="469" priority="37">
      <formula>I130&gt;0</formula>
    </cfRule>
    <cfRule type="expression" dxfId="468" priority="38">
      <formula>I130&lt;0</formula>
    </cfRule>
  </conditionalFormatting>
  <conditionalFormatting sqref="I133">
    <cfRule type="expression" dxfId="467" priority="35">
      <formula>I133&gt;0</formula>
    </cfRule>
    <cfRule type="expression" dxfId="466" priority="36">
      <formula>I133&lt;0</formula>
    </cfRule>
  </conditionalFormatting>
  <conditionalFormatting sqref="I134">
    <cfRule type="expression" dxfId="465" priority="33">
      <formula>I134&gt;0</formula>
    </cfRule>
    <cfRule type="expression" dxfId="464" priority="34">
      <formula>I134&lt;0</formula>
    </cfRule>
  </conditionalFormatting>
  <conditionalFormatting sqref="I135:I144">
    <cfRule type="expression" dxfId="463" priority="31">
      <formula>I135&gt;0</formula>
    </cfRule>
    <cfRule type="expression" dxfId="462" priority="32">
      <formula>I135&lt;0</formula>
    </cfRule>
  </conditionalFormatting>
  <conditionalFormatting sqref="I126:I129">
    <cfRule type="expression" dxfId="461" priority="29">
      <formula>I126&gt;0</formula>
    </cfRule>
    <cfRule type="expression" dxfId="460" priority="30">
      <formula>I126&lt;0</formula>
    </cfRule>
  </conditionalFormatting>
  <conditionalFormatting sqref="F137">
    <cfRule type="expression" dxfId="459" priority="27">
      <formula>F137&gt;0</formula>
    </cfRule>
    <cfRule type="expression" dxfId="458" priority="28">
      <formula>F137&lt;0</formula>
    </cfRule>
  </conditionalFormatting>
  <conditionalFormatting sqref="F63:F65 H64:H65 H63:L63">
    <cfRule type="expression" dxfId="457" priority="25">
      <formula>F63&gt;0</formula>
    </cfRule>
    <cfRule type="expression" dxfId="456" priority="26">
      <formula>F63&lt;0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69:F72 H69:K70 H71:J72">
    <cfRule type="expression" dxfId="453" priority="21">
      <formula>F69&gt;0</formula>
    </cfRule>
    <cfRule type="expression" dxfId="452" priority="22">
      <formula>F69&lt;0</formula>
    </cfRule>
  </conditionalFormatting>
  <conditionalFormatting sqref="H77:H81 F76:F81 H76:J76 J77:J81">
    <cfRule type="expression" dxfId="451" priority="17">
      <formula>F76&gt;0</formula>
    </cfRule>
    <cfRule type="expression" dxfId="450" priority="18">
      <formula>F76&lt;0</formula>
    </cfRule>
  </conditionalFormatting>
  <conditionalFormatting sqref="I89:J89">
    <cfRule type="expression" dxfId="449" priority="15">
      <formula>I89&gt;0</formula>
    </cfRule>
    <cfRule type="expression" dxfId="448" priority="16">
      <formula>I89&lt;0</formula>
    </cfRule>
  </conditionalFormatting>
  <conditionalFormatting sqref="H85:J86 J88:K88 J87 K71:K87 F85:F89 H87:H89 K89">
    <cfRule type="expression" dxfId="447" priority="13">
      <formula>F71&gt;0</formula>
    </cfRule>
    <cfRule type="expression" dxfId="446" priority="14">
      <formula>F71&lt;0</formula>
    </cfRule>
  </conditionalFormatting>
  <conditionalFormatting sqref="H83:J84 F82:F84 H82 J82">
    <cfRule type="expression" dxfId="445" priority="11">
      <formula>F82&gt;0</formula>
    </cfRule>
    <cfRule type="expression" dxfId="444" priority="12">
      <formula>F82&lt;0</formula>
    </cfRule>
  </conditionalFormatting>
  <conditionalFormatting sqref="H90:K94 F90:F94">
    <cfRule type="expression" dxfId="443" priority="7">
      <formula>F90&gt;0</formula>
    </cfRule>
    <cfRule type="expression" dxfId="442" priority="8">
      <formula>F90&lt;0</formula>
    </cfRule>
  </conditionalFormatting>
  <conditionalFormatting sqref="H101:K103 F101:F103">
    <cfRule type="expression" dxfId="441" priority="5">
      <formula>F101&gt;0</formula>
    </cfRule>
    <cfRule type="expression" dxfId="440" priority="6">
      <formula>F101&lt;0</formula>
    </cfRule>
  </conditionalFormatting>
  <conditionalFormatting sqref="H98:K100 F98:F100">
    <cfRule type="expression" dxfId="439" priority="3">
      <formula>F98&gt;0</formula>
    </cfRule>
    <cfRule type="expression" dxfId="438" priority="4">
      <formula>F98&lt;0</formula>
    </cfRule>
  </conditionalFormatting>
  <conditionalFormatting sqref="H97:K97 F95:F97 H95:H96 J95:K96">
    <cfRule type="expression" dxfId="437" priority="1">
      <formula>F95&gt;0</formula>
    </cfRule>
    <cfRule type="expression" dxfId="436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1" t="s">
        <v>78</v>
      </c>
      <c r="P35" s="87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1" t="s">
        <v>78</v>
      </c>
      <c r="P41" s="87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1" t="s">
        <v>78</v>
      </c>
      <c r="P40" s="87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53.63</v>
      </c>
      <c r="R4" s="492">
        <v>5.5999999999999999E-3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8044.5</v>
      </c>
      <c r="T5" s="83">
        <v>43307</v>
      </c>
      <c r="U5" s="837" t="s">
        <v>1194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1866.0699999999979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809.32999999999993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0.11186053679457426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3.5502517247809062E-2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10.944897959183674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58.993000000000009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58.456700000000005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57.920400000000008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57.384100000000004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56.847800000000007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56.311500000000002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55.775200000000005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55.238900000000001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54.702600000000004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54.1663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53.63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53.093700000000005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52.557400000000001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52.021100000000004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51.4848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50.948500000000003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50.412199999999999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49.875900000000001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49.339600000000004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48.803300000000007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48.267000000000003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57.51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57.51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2.1213701964875674E-2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10.409049773755655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1" t="s">
        <v>78</v>
      </c>
      <c r="P42" s="871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63.261000000000003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62.685900000000004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62.110800000000005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61.535699999999999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60.960599999999999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60.3855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59.810400000000001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59.235300000000002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58.660199999999996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58.085099999999997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57.51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56.934899999999999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56.3598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55.784699999999994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55.209599999999995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54.634499999999996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54.059399999999997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53.484299999999998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52.909199999999998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52.334099999999999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51.759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3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21.96</v>
      </c>
      <c r="R4" s="494">
        <v>-5.6300000000000003E-2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8784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1485.6800000000039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1200.7099999999991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0.15833628939418101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8.9632653061224481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24.156000000000002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23.936400000000003</v>
      </c>
      <c r="U18" t="s">
        <v>1058</v>
      </c>
    </row>
    <row r="19" spans="1:21" x14ac:dyDescent="0.25">
      <c r="O19" s="81">
        <v>1.08</v>
      </c>
      <c r="P19" s="81">
        <f t="shared" si="1"/>
        <v>23.716800000000003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23.497200000000003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23.277600000000003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23.058000000000003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22.8384</v>
      </c>
      <c r="T23" s="1">
        <v>43358</v>
      </c>
      <c r="U23" t="s">
        <v>1294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22.6188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22.3992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22.179600000000001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21.96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21.740400000000001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21.520800000000001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21.301200000000001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21.081600000000002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20.861999999999998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20.642399999999999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20.422800000000002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20.203200000000002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19.983600000000003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19.764000000000003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1268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1" t="s">
        <v>78</v>
      </c>
      <c r="P40" s="87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1" t="s">
        <v>78</v>
      </c>
      <c r="P40" s="87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1" t="s">
        <v>78</v>
      </c>
      <c r="P42" s="87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1" t="s">
        <v>78</v>
      </c>
      <c r="P42" s="87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43.7</v>
      </c>
      <c r="R4" s="475">
        <v>-1.8E-3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13110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-852.16000000000076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-902.11000000000058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-6.4380739231992931E-2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4.4851258581235696E-2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1303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14.47019867549669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1" t="s">
        <v>78</v>
      </c>
      <c r="P17" s="871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48.070000000000007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47.63300000000001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47.196000000000005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46.759000000000007</v>
      </c>
    </row>
    <row r="22" spans="1:16" x14ac:dyDescent="0.25">
      <c r="H22" s="70"/>
      <c r="O22" s="81">
        <v>1.06</v>
      </c>
      <c r="P22" s="81">
        <f t="shared" si="3"/>
        <v>46.322000000000003</v>
      </c>
    </row>
    <row r="23" spans="1:16" x14ac:dyDescent="0.25">
      <c r="H23" s="70"/>
      <c r="O23" s="81">
        <v>1.05</v>
      </c>
      <c r="P23" s="81">
        <f t="shared" si="3"/>
        <v>45.885000000000005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45.448000000000008</v>
      </c>
    </row>
    <row r="25" spans="1:16" x14ac:dyDescent="0.25">
      <c r="H25" s="70"/>
      <c r="O25" s="81">
        <v>1.03</v>
      </c>
      <c r="P25" s="81">
        <f t="shared" si="3"/>
        <v>45.011000000000003</v>
      </c>
    </row>
    <row r="26" spans="1:16" x14ac:dyDescent="0.25">
      <c r="H26" s="70"/>
      <c r="O26" s="81">
        <v>1.02</v>
      </c>
      <c r="P26" s="81">
        <f t="shared" si="3"/>
        <v>44.574000000000005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44.137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43.7</v>
      </c>
    </row>
    <row r="29" spans="1:16" x14ac:dyDescent="0.25">
      <c r="O29" s="81">
        <v>0.99</v>
      </c>
      <c r="P29" s="81">
        <f t="shared" si="3"/>
        <v>43.263000000000005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42.826000000000001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42.389000000000003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41.951999999999998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41.515000000000001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41.078000000000003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40.641000000000005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40.204000000000008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39.767000000000003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39.330000000000005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1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1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1" t="s">
        <v>78</v>
      </c>
      <c r="P41" s="87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1" t="s">
        <v>78</v>
      </c>
      <c r="P45" s="87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1" t="s">
        <v>78</v>
      </c>
      <c r="Q39" s="87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1" t="s">
        <v>78</v>
      </c>
      <c r="P41" s="87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2018-10-01T11:37:38Z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